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mc:AlternateContent xmlns:mc="http://schemas.openxmlformats.org/markup-compatibility/2006">
    <mc:Choice Requires="x15">
      <x15ac:absPath xmlns:x15ac="http://schemas.microsoft.com/office/spreadsheetml/2010/11/ac" url="\\stwater.intra\stw\userdata\users\LFoxxx4\Documents\"/>
    </mc:Choice>
  </mc:AlternateContent>
  <xr:revisionPtr revIDLastSave="0" documentId="8_{F64EEF2E-826C-47D4-9783-0CFC1812C98E}" xr6:coauthVersionLast="45" xr6:coauthVersionMax="45" xr10:uidLastSave="{00000000-0000-0000-0000-000000000000}"/>
  <workbookProtection workbookAlgorithmName="SHA-512" workbookHashValue="NRPdkrtmiK3HOgqs/sLbyEh35oDBAuANf3wh2t+zAHAXMF3LFVYrNZwxSY05yntgfax3NgscqoS6whr4CMjggQ==" workbookSaltValue="aApt8Fa7KmS8KXqhK55i2A==" workbookSpinCount="100000" lockStructure="1"/>
  <bookViews>
    <workbookView xWindow="30840" yWindow="1980" windowWidth="21645" windowHeight="12555" xr2:uid="{00000000-000D-0000-FFFF-FFFF00000000}"/>
  </bookViews>
  <sheets>
    <sheet name="Guide" sheetId="1" r:id="rId1"/>
    <sheet name="UserInput" sheetId="17" r:id="rId2"/>
    <sheet name="InpC" sheetId="15" state="hidden" r:id="rId3"/>
    <sheet name="InpS" sheetId="2" state="hidden" r:id="rId4"/>
    <sheet name="Costs" sheetId="5" state="hidden" r:id="rId5"/>
    <sheet name="StandardCharges" sheetId="6" state="hidden" r:id="rId6"/>
    <sheet name="ComSum" sheetId="4" state="hidden" r:id="rId7"/>
    <sheet name="DiscountCalc" sheetId="12" r:id="rId8"/>
    <sheet name="Rates" sheetId="14" r:id="rId9"/>
  </sheets>
  <definedNames>
    <definedName name="Boolean" localSheetId="1">UserInput!#REF!</definedName>
    <definedName name="Boolean">InpC!$G$120:$G$121</definedName>
    <definedName name="MainsUnitRateOptions" localSheetId="7">InpC!#REF!</definedName>
    <definedName name="MainsUnitRateOptions" localSheetId="8">InpC!#REF!</definedName>
    <definedName name="MainsUnitRateOptions" localSheetId="1">UserInput!#REF!</definedName>
    <definedName name="MainsUnitRateOptions">InpC!#REF!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3" i="6" l="1"/>
  <c r="H107" i="6"/>
  <c r="E107" i="6"/>
  <c r="H105" i="6"/>
  <c r="G105" i="6"/>
  <c r="E105" i="6"/>
  <c r="H104" i="6"/>
  <c r="G104" i="6"/>
  <c r="G106" i="6" s="1"/>
  <c r="E104" i="6"/>
  <c r="H98" i="5"/>
  <c r="E98" i="5"/>
  <c r="E64" i="4"/>
  <c r="F64" i="4"/>
  <c r="G64" i="4"/>
  <c r="H64" i="4"/>
  <c r="E6" i="17" l="1"/>
  <c r="J6" i="17"/>
  <c r="K7" i="17"/>
  <c r="L7" i="17"/>
  <c r="J9" i="17"/>
  <c r="E10" i="17"/>
  <c r="G10" i="17"/>
  <c r="L32" i="17"/>
  <c r="L33" i="17"/>
  <c r="L34" i="17"/>
  <c r="L35" i="17"/>
  <c r="L36" i="17"/>
  <c r="L37" i="17"/>
  <c r="L38" i="17"/>
  <c r="L39" i="17"/>
  <c r="L40" i="17"/>
  <c r="L41" i="17"/>
  <c r="L52" i="17"/>
  <c r="L53" i="17"/>
  <c r="L54" i="17"/>
  <c r="L55" i="17"/>
  <c r="L56" i="17"/>
  <c r="L57" i="17"/>
  <c r="L58" i="17"/>
  <c r="L59" i="17"/>
  <c r="L60" i="17"/>
  <c r="L61" i="17"/>
  <c r="L63" i="17"/>
  <c r="L64" i="17"/>
  <c r="L65" i="17"/>
  <c r="L66" i="17"/>
  <c r="L67" i="17"/>
  <c r="L68" i="17"/>
  <c r="L69" i="17"/>
  <c r="L70" i="17"/>
  <c r="L71" i="17"/>
  <c r="L72" i="17"/>
  <c r="E99" i="17"/>
  <c r="E100" i="17"/>
  <c r="E101" i="17"/>
  <c r="E102" i="17"/>
  <c r="E103" i="17"/>
  <c r="E113" i="17"/>
  <c r="E114" i="17"/>
  <c r="E115" i="17"/>
  <c r="E116" i="17"/>
  <c r="E117" i="17"/>
  <c r="E7" i="17" l="1"/>
  <c r="J7" i="17"/>
  <c r="G257" i="6"/>
  <c r="G256" i="6"/>
  <c r="G255" i="6"/>
  <c r="G254" i="6"/>
  <c r="G253" i="6"/>
  <c r="G252" i="6"/>
  <c r="G251" i="6"/>
  <c r="G250" i="6"/>
  <c r="G249" i="6"/>
  <c r="G248" i="6"/>
  <c r="G247" i="6"/>
  <c r="G246" i="6"/>
  <c r="G245" i="6"/>
  <c r="G244" i="6"/>
  <c r="G243" i="6"/>
  <c r="G242" i="6"/>
  <c r="G241" i="6"/>
  <c r="G240" i="6"/>
  <c r="G239" i="6"/>
  <c r="G238" i="6"/>
  <c r="G237" i="6"/>
  <c r="G236" i="6"/>
  <c r="H257" i="6"/>
  <c r="E257" i="6"/>
  <c r="H256" i="6"/>
  <c r="E256" i="6"/>
  <c r="H255" i="6"/>
  <c r="E255" i="6"/>
  <c r="H254" i="6"/>
  <c r="E254" i="6"/>
  <c r="H253" i="6"/>
  <c r="E253" i="6"/>
  <c r="H252" i="6"/>
  <c r="E252" i="6"/>
  <c r="H251" i="6"/>
  <c r="E251" i="6"/>
  <c r="H250" i="6"/>
  <c r="E250" i="6"/>
  <c r="H249" i="6"/>
  <c r="E249" i="6"/>
  <c r="H248" i="6"/>
  <c r="E248" i="6"/>
  <c r="H247" i="6"/>
  <c r="E247" i="6"/>
  <c r="H246" i="6"/>
  <c r="E246" i="6"/>
  <c r="H245" i="6"/>
  <c r="E245" i="6"/>
  <c r="H244" i="6"/>
  <c r="E244" i="6"/>
  <c r="H243" i="6"/>
  <c r="E243" i="6"/>
  <c r="H242" i="6"/>
  <c r="E242" i="6"/>
  <c r="H241" i="6"/>
  <c r="E241" i="6"/>
  <c r="H240" i="6"/>
  <c r="E240" i="6"/>
  <c r="H239" i="6"/>
  <c r="E239" i="6"/>
  <c r="H238" i="6"/>
  <c r="E238" i="6"/>
  <c r="H236" i="6"/>
  <c r="E236" i="6"/>
  <c r="H237" i="6"/>
  <c r="E237" i="6"/>
  <c r="E44" i="15" l="1"/>
  <c r="E47" i="15"/>
  <c r="E48" i="15"/>
  <c r="H144" i="5" l="1"/>
  <c r="G144" i="5"/>
  <c r="E144" i="5"/>
  <c r="H143" i="5"/>
  <c r="G143" i="5"/>
  <c r="E143" i="5"/>
  <c r="H141" i="5"/>
  <c r="G141" i="5"/>
  <c r="E146" i="5" s="1"/>
  <c r="E141" i="5"/>
  <c r="H142" i="5"/>
  <c r="G142" i="5"/>
  <c r="E142" i="5"/>
  <c r="H25" i="12" l="1"/>
  <c r="F25" i="12"/>
  <c r="E115" i="6"/>
  <c r="E129" i="6" s="1"/>
  <c r="E154" i="6" s="1"/>
  <c r="E25" i="12" s="1"/>
  <c r="G115" i="6"/>
  <c r="H115" i="6"/>
  <c r="H125" i="6"/>
  <c r="E125" i="6"/>
  <c r="H114" i="6"/>
  <c r="E114" i="6"/>
  <c r="K80" i="6"/>
  <c r="H79" i="6"/>
  <c r="G79" i="6"/>
  <c r="E79" i="6"/>
  <c r="H78" i="6"/>
  <c r="G78" i="6"/>
  <c r="E78" i="6"/>
  <c r="G80" i="6" l="1"/>
  <c r="L80" i="6" s="1"/>
  <c r="M80" i="6" s="1"/>
  <c r="N80" i="6" l="1"/>
  <c r="O80" i="6" l="1"/>
  <c r="H95" i="6"/>
  <c r="H124" i="6" s="1"/>
  <c r="E95" i="6"/>
  <c r="E124" i="6" s="1"/>
  <c r="H94" i="6"/>
  <c r="H123" i="6" s="1"/>
  <c r="E94" i="6"/>
  <c r="E123" i="6" s="1"/>
  <c r="H98" i="6"/>
  <c r="G98" i="6"/>
  <c r="E98" i="6"/>
  <c r="H90" i="6"/>
  <c r="H109" i="6" s="1"/>
  <c r="G90" i="6"/>
  <c r="G109" i="6" s="1"/>
  <c r="E90" i="6"/>
  <c r="E109" i="6" s="1"/>
  <c r="K83" i="6"/>
  <c r="H86" i="6"/>
  <c r="G86" i="6"/>
  <c r="E86" i="6"/>
  <c r="H85" i="6"/>
  <c r="H87" i="6" s="1"/>
  <c r="H88" i="6" s="1"/>
  <c r="G85" i="6"/>
  <c r="E85" i="6"/>
  <c r="G84" i="6"/>
  <c r="H84" i="6"/>
  <c r="E84" i="6"/>
  <c r="P80" i="6" l="1"/>
  <c r="K88" i="6"/>
  <c r="K87" i="6"/>
  <c r="L83" i="6"/>
  <c r="Q80" i="6" l="1"/>
  <c r="K89" i="6"/>
  <c r="K91" i="6" s="1"/>
  <c r="L87" i="6"/>
  <c r="M83" i="6"/>
  <c r="R80" i="6" l="1"/>
  <c r="M87" i="6"/>
  <c r="N83" i="6"/>
  <c r="S80" i="6" l="1"/>
  <c r="O83" i="6"/>
  <c r="N87" i="6"/>
  <c r="T80" i="6" l="1"/>
  <c r="P83" i="6"/>
  <c r="O87" i="6"/>
  <c r="U80" i="6" l="1"/>
  <c r="Q83" i="6"/>
  <c r="P87" i="6"/>
  <c r="V80" i="6" l="1"/>
  <c r="R83" i="6"/>
  <c r="Q87" i="6"/>
  <c r="W80" i="6" l="1"/>
  <c r="S83" i="6"/>
  <c r="R87" i="6"/>
  <c r="X80" i="6" l="1"/>
  <c r="T83" i="6"/>
  <c r="S87" i="6"/>
  <c r="Y80" i="6" l="1"/>
  <c r="T87" i="6"/>
  <c r="T88" i="6"/>
  <c r="U83" i="6"/>
  <c r="T89" i="6" l="1"/>
  <c r="T91" i="6" s="1"/>
  <c r="Z80" i="6"/>
  <c r="U87" i="6"/>
  <c r="U88" i="6"/>
  <c r="V83" i="6"/>
  <c r="U89" i="6" l="1"/>
  <c r="U91" i="6" s="1"/>
  <c r="AA80" i="6"/>
  <c r="V87" i="6"/>
  <c r="V88" i="6"/>
  <c r="W83" i="6"/>
  <c r="V89" i="6" l="1"/>
  <c r="V91" i="6" s="1"/>
  <c r="AB80" i="6"/>
  <c r="W87" i="6"/>
  <c r="W88" i="6"/>
  <c r="X83" i="6"/>
  <c r="AC80" i="6" l="1"/>
  <c r="X87" i="6"/>
  <c r="X88" i="6"/>
  <c r="Y83" i="6"/>
  <c r="W89" i="6"/>
  <c r="W91" i="6" s="1"/>
  <c r="AD80" i="6" l="1"/>
  <c r="X89" i="6"/>
  <c r="X91" i="6" s="1"/>
  <c r="Y88" i="6"/>
  <c r="Y87" i="6"/>
  <c r="Z83" i="6"/>
  <c r="AE80" i="6" l="1"/>
  <c r="Y89" i="6"/>
  <c r="Y91" i="6" s="1"/>
  <c r="Z88" i="6"/>
  <c r="Z87" i="6"/>
  <c r="AA83" i="6"/>
  <c r="AF80" i="6" l="1"/>
  <c r="Z89" i="6"/>
  <c r="Z91" i="6" s="1"/>
  <c r="AA88" i="6"/>
  <c r="AA87" i="6"/>
  <c r="AB83" i="6"/>
  <c r="AG80" i="6" l="1"/>
  <c r="AB88" i="6"/>
  <c r="AB87" i="6"/>
  <c r="AC83" i="6"/>
  <c r="AA89" i="6"/>
  <c r="AA91" i="6" s="1"/>
  <c r="AH80" i="6" l="1"/>
  <c r="AB89" i="6"/>
  <c r="AB91" i="6" s="1"/>
  <c r="AC88" i="6"/>
  <c r="AC87" i="6"/>
  <c r="AD83" i="6"/>
  <c r="AI80" i="6" l="1"/>
  <c r="AC89" i="6"/>
  <c r="AC91" i="6" s="1"/>
  <c r="AD87" i="6"/>
  <c r="AD88" i="6"/>
  <c r="AE83" i="6"/>
  <c r="AD89" i="6" l="1"/>
  <c r="AD91" i="6" s="1"/>
  <c r="AJ80" i="6"/>
  <c r="AE88" i="6"/>
  <c r="AE87" i="6"/>
  <c r="AF83" i="6"/>
  <c r="AK80" i="6" l="1"/>
  <c r="AF88" i="6"/>
  <c r="AF87" i="6"/>
  <c r="AG83" i="6"/>
  <c r="AE89" i="6"/>
  <c r="AE91" i="6" s="1"/>
  <c r="AL80" i="6" l="1"/>
  <c r="AG87" i="6"/>
  <c r="AG88" i="6"/>
  <c r="AH83" i="6"/>
  <c r="AF89" i="6"/>
  <c r="AF91" i="6" s="1"/>
  <c r="AM80" i="6" l="1"/>
  <c r="AG89" i="6"/>
  <c r="AG91" i="6" s="1"/>
  <c r="AH88" i="6"/>
  <c r="AH87" i="6"/>
  <c r="AI83" i="6"/>
  <c r="AN80" i="6" l="1"/>
  <c r="AI87" i="6"/>
  <c r="AI88" i="6"/>
  <c r="AJ83" i="6"/>
  <c r="AH89" i="6"/>
  <c r="AH91" i="6" s="1"/>
  <c r="AO80" i="6" l="1"/>
  <c r="AI89" i="6"/>
  <c r="AI91" i="6" s="1"/>
  <c r="AJ88" i="6"/>
  <c r="AJ87" i="6"/>
  <c r="AK83" i="6"/>
  <c r="AP80" i="6" l="1"/>
  <c r="AK87" i="6"/>
  <c r="AK88" i="6"/>
  <c r="AL83" i="6"/>
  <c r="AJ89" i="6"/>
  <c r="AJ91" i="6" s="1"/>
  <c r="AQ80" i="6" l="1"/>
  <c r="AL88" i="6"/>
  <c r="AL87" i="6"/>
  <c r="AM83" i="6"/>
  <c r="AK89" i="6"/>
  <c r="AK91" i="6" s="1"/>
  <c r="AR80" i="6" l="1"/>
  <c r="AL89" i="6"/>
  <c r="AL91" i="6" s="1"/>
  <c r="AM87" i="6"/>
  <c r="AM88" i="6"/>
  <c r="AN83" i="6"/>
  <c r="AS80" i="6" l="1"/>
  <c r="AN88" i="6"/>
  <c r="AN87" i="6"/>
  <c r="AO83" i="6"/>
  <c r="AM89" i="6"/>
  <c r="AM91" i="6" s="1"/>
  <c r="AT80" i="6" l="1"/>
  <c r="AN89" i="6"/>
  <c r="AN91" i="6" s="1"/>
  <c r="AO88" i="6"/>
  <c r="AO87" i="6"/>
  <c r="AP83" i="6"/>
  <c r="AU80" i="6" l="1"/>
  <c r="AO89" i="6"/>
  <c r="AO91" i="6" s="1"/>
  <c r="AP88" i="6"/>
  <c r="AP87" i="6"/>
  <c r="AQ83" i="6"/>
  <c r="AV80" i="6" l="1"/>
  <c r="AP89" i="6"/>
  <c r="AP91" i="6" s="1"/>
  <c r="AQ88" i="6"/>
  <c r="AQ87" i="6"/>
  <c r="AR83" i="6"/>
  <c r="AQ89" i="6" l="1"/>
  <c r="AQ91" i="6" s="1"/>
  <c r="AW80" i="6"/>
  <c r="AR88" i="6"/>
  <c r="AR87" i="6"/>
  <c r="AS83" i="6"/>
  <c r="AX80" i="6" l="1"/>
  <c r="AR89" i="6"/>
  <c r="AR91" i="6" s="1"/>
  <c r="AS88" i="6"/>
  <c r="AS87" i="6"/>
  <c r="AT83" i="6"/>
  <c r="AY80" i="6" l="1"/>
  <c r="AS89" i="6"/>
  <c r="AS91" i="6" s="1"/>
  <c r="AT87" i="6"/>
  <c r="AT88" i="6"/>
  <c r="AU83" i="6"/>
  <c r="AZ80" i="6" l="1"/>
  <c r="AT89" i="6"/>
  <c r="AT91" i="6" s="1"/>
  <c r="AU87" i="6"/>
  <c r="AU88" i="6"/>
  <c r="AV83" i="6"/>
  <c r="BA80" i="6" l="1"/>
  <c r="AU89" i="6"/>
  <c r="AU91" i="6" s="1"/>
  <c r="AV88" i="6"/>
  <c r="AV87" i="6"/>
  <c r="AW83" i="6"/>
  <c r="BB80" i="6" l="1"/>
  <c r="AW87" i="6"/>
  <c r="AW88" i="6"/>
  <c r="AX83" i="6"/>
  <c r="AV89" i="6"/>
  <c r="AV91" i="6" s="1"/>
  <c r="BC80" i="6" l="1"/>
  <c r="AW89" i="6"/>
  <c r="AW91" i="6" s="1"/>
  <c r="AX88" i="6"/>
  <c r="AX87" i="6"/>
  <c r="AY83" i="6"/>
  <c r="BD80" i="6" l="1"/>
  <c r="AY87" i="6"/>
  <c r="AY88" i="6"/>
  <c r="AZ83" i="6"/>
  <c r="AX89" i="6"/>
  <c r="AX91" i="6" s="1"/>
  <c r="BE80" i="6" l="1"/>
  <c r="AY89" i="6"/>
  <c r="AY91" i="6" s="1"/>
  <c r="AZ87" i="6"/>
  <c r="AZ88" i="6"/>
  <c r="BA83" i="6"/>
  <c r="AZ89" i="6" l="1"/>
  <c r="AZ91" i="6" s="1"/>
  <c r="BF80" i="6"/>
  <c r="BA87" i="6"/>
  <c r="BA88" i="6"/>
  <c r="BB83" i="6"/>
  <c r="BG80" i="6" l="1"/>
  <c r="BA89" i="6"/>
  <c r="BA91" i="6" s="1"/>
  <c r="BB87" i="6"/>
  <c r="BB88" i="6"/>
  <c r="BC83" i="6"/>
  <c r="BH80" i="6" l="1"/>
  <c r="BB89" i="6"/>
  <c r="BB91" i="6" s="1"/>
  <c r="BC87" i="6"/>
  <c r="BC88" i="6"/>
  <c r="BD83" i="6"/>
  <c r="BI80" i="6" l="1"/>
  <c r="BD87" i="6"/>
  <c r="BD88" i="6"/>
  <c r="BE83" i="6"/>
  <c r="BC89" i="6"/>
  <c r="BC91" i="6" s="1"/>
  <c r="BJ80" i="6" l="1"/>
  <c r="BD89" i="6"/>
  <c r="BD91" i="6" s="1"/>
  <c r="BE88" i="6"/>
  <c r="BE87" i="6"/>
  <c r="BF83" i="6"/>
  <c r="BK80" i="6" l="1"/>
  <c r="BE89" i="6"/>
  <c r="BE91" i="6" s="1"/>
  <c r="BF88" i="6"/>
  <c r="BF87" i="6"/>
  <c r="BG83" i="6"/>
  <c r="BL80" i="6" l="1"/>
  <c r="BF89" i="6"/>
  <c r="BF91" i="6" s="1"/>
  <c r="BG88" i="6"/>
  <c r="BG87" i="6"/>
  <c r="BH83" i="6"/>
  <c r="BM80" i="6" l="1"/>
  <c r="BH88" i="6"/>
  <c r="BH87" i="6"/>
  <c r="BI83" i="6"/>
  <c r="BG89" i="6"/>
  <c r="BG91" i="6" s="1"/>
  <c r="BN80" i="6" l="1"/>
  <c r="BH89" i="6"/>
  <c r="BH91" i="6" s="1"/>
  <c r="BI88" i="6"/>
  <c r="BI87" i="6"/>
  <c r="BJ83" i="6"/>
  <c r="BI89" i="6" l="1"/>
  <c r="BI91" i="6" s="1"/>
  <c r="BO80" i="6"/>
  <c r="BJ87" i="6"/>
  <c r="BJ88" i="6"/>
  <c r="BK83" i="6"/>
  <c r="BP80" i="6" l="1"/>
  <c r="BJ89" i="6"/>
  <c r="BJ91" i="6" s="1"/>
  <c r="BK87" i="6"/>
  <c r="BK88" i="6"/>
  <c r="BL83" i="6"/>
  <c r="BQ80" i="6" l="1"/>
  <c r="BL87" i="6"/>
  <c r="BL88" i="6"/>
  <c r="BM83" i="6"/>
  <c r="BK89" i="6"/>
  <c r="BK91" i="6" s="1"/>
  <c r="BL89" i="6" l="1"/>
  <c r="BL91" i="6" s="1"/>
  <c r="BR80" i="6"/>
  <c r="BM87" i="6"/>
  <c r="BM88" i="6"/>
  <c r="BN83" i="6"/>
  <c r="BS80" i="6" l="1"/>
  <c r="BN88" i="6"/>
  <c r="BN87" i="6"/>
  <c r="BO83" i="6"/>
  <c r="BM89" i="6"/>
  <c r="BM91" i="6" s="1"/>
  <c r="BT80" i="6" l="1"/>
  <c r="BN89" i="6"/>
  <c r="BN91" i="6" s="1"/>
  <c r="BO87" i="6"/>
  <c r="BO88" i="6"/>
  <c r="BP83" i="6"/>
  <c r="BU80" i="6" l="1"/>
  <c r="BO89" i="6"/>
  <c r="BO91" i="6" s="1"/>
  <c r="BP87" i="6"/>
  <c r="BP88" i="6"/>
  <c r="BQ83" i="6"/>
  <c r="BV80" i="6" l="1"/>
  <c r="BQ87" i="6"/>
  <c r="BQ88" i="6"/>
  <c r="BR83" i="6"/>
  <c r="BP89" i="6"/>
  <c r="BP91" i="6" s="1"/>
  <c r="BW80" i="6" l="1"/>
  <c r="BQ89" i="6"/>
  <c r="BQ91" i="6" s="1"/>
  <c r="BR87" i="6"/>
  <c r="BR88" i="6"/>
  <c r="BS83" i="6"/>
  <c r="BX80" i="6" l="1"/>
  <c r="BR89" i="6"/>
  <c r="BR91" i="6" s="1"/>
  <c r="BS87" i="6"/>
  <c r="BS88" i="6"/>
  <c r="BT83" i="6"/>
  <c r="BY80" i="6" l="1"/>
  <c r="BT88" i="6"/>
  <c r="BT87" i="6"/>
  <c r="BU83" i="6"/>
  <c r="BS89" i="6"/>
  <c r="BS91" i="6" s="1"/>
  <c r="BZ80" i="6" l="1"/>
  <c r="BT89" i="6"/>
  <c r="BT91" i="6" s="1"/>
  <c r="BU88" i="6"/>
  <c r="BU87" i="6"/>
  <c r="BV83" i="6"/>
  <c r="CA80" i="6" l="1"/>
  <c r="BU89" i="6"/>
  <c r="BU91" i="6" s="1"/>
  <c r="BV88" i="6"/>
  <c r="BV87" i="6"/>
  <c r="BW83" i="6"/>
  <c r="CB80" i="6" l="1"/>
  <c r="BV89" i="6"/>
  <c r="BV91" i="6" s="1"/>
  <c r="BW88" i="6"/>
  <c r="BW87" i="6"/>
  <c r="BX83" i="6"/>
  <c r="CC80" i="6" l="1"/>
  <c r="BW89" i="6"/>
  <c r="BW91" i="6" s="1"/>
  <c r="BX88" i="6"/>
  <c r="BX87" i="6"/>
  <c r="BY83" i="6"/>
  <c r="CD80" i="6" l="1"/>
  <c r="BX89" i="6"/>
  <c r="BX91" i="6" s="1"/>
  <c r="BY88" i="6"/>
  <c r="BY87" i="6"/>
  <c r="BZ83" i="6"/>
  <c r="CE80" i="6" l="1"/>
  <c r="BY89" i="6"/>
  <c r="BY91" i="6" s="1"/>
  <c r="BZ87" i="6"/>
  <c r="BZ88" i="6"/>
  <c r="CA83" i="6"/>
  <c r="CF80" i="6" l="1"/>
  <c r="BZ89" i="6"/>
  <c r="BZ91" i="6" s="1"/>
  <c r="CA88" i="6"/>
  <c r="CA87" i="6"/>
  <c r="CB83" i="6"/>
  <c r="CG80" i="6" l="1"/>
  <c r="CB88" i="6"/>
  <c r="CB87" i="6"/>
  <c r="CC83" i="6"/>
  <c r="CA89" i="6"/>
  <c r="CA91" i="6" s="1"/>
  <c r="CH80" i="6" l="1"/>
  <c r="CC87" i="6"/>
  <c r="CC88" i="6"/>
  <c r="CD83" i="6"/>
  <c r="CB89" i="6"/>
  <c r="CB91" i="6" s="1"/>
  <c r="CI80" i="6" l="1"/>
  <c r="CD88" i="6"/>
  <c r="CD87" i="6"/>
  <c r="CE83" i="6"/>
  <c r="CC89" i="6"/>
  <c r="CC91" i="6" s="1"/>
  <c r="CJ80" i="6" l="1"/>
  <c r="CD89" i="6"/>
  <c r="CD91" i="6" s="1"/>
  <c r="CE87" i="6"/>
  <c r="CE88" i="6"/>
  <c r="CF83" i="6"/>
  <c r="CK80" i="6" l="1"/>
  <c r="CF87" i="6"/>
  <c r="CF88" i="6"/>
  <c r="CG83" i="6"/>
  <c r="CE89" i="6"/>
  <c r="CE91" i="6" s="1"/>
  <c r="CL80" i="6" l="1"/>
  <c r="CG87" i="6"/>
  <c r="CG88" i="6"/>
  <c r="CH83" i="6"/>
  <c r="CF89" i="6"/>
  <c r="CF91" i="6" s="1"/>
  <c r="CM80" i="6" l="1"/>
  <c r="CG89" i="6"/>
  <c r="CG91" i="6" s="1"/>
  <c r="CH87" i="6"/>
  <c r="CH88" i="6"/>
  <c r="CI83" i="6"/>
  <c r="CN80" i="6" l="1"/>
  <c r="CH89" i="6"/>
  <c r="CH91" i="6" s="1"/>
  <c r="CI87" i="6"/>
  <c r="CI88" i="6"/>
  <c r="CJ83" i="6"/>
  <c r="CI89" i="6" l="1"/>
  <c r="CI91" i="6" s="1"/>
  <c r="CO80" i="6"/>
  <c r="CJ88" i="6"/>
  <c r="CJ87" i="6"/>
  <c r="CK83" i="6"/>
  <c r="CJ89" i="6" l="1"/>
  <c r="CJ91" i="6" s="1"/>
  <c r="CK88" i="6"/>
  <c r="CK87" i="6"/>
  <c r="CL83" i="6"/>
  <c r="CK89" i="6" l="1"/>
  <c r="CK91" i="6" s="1"/>
  <c r="CL88" i="6"/>
  <c r="CL87" i="6"/>
  <c r="CM83" i="6"/>
  <c r="CL89" i="6" l="1"/>
  <c r="CL91" i="6" s="1"/>
  <c r="CM88" i="6"/>
  <c r="CM87" i="6"/>
  <c r="CN83" i="6"/>
  <c r="CM89" i="6" l="1"/>
  <c r="CM91" i="6" s="1"/>
  <c r="CN88" i="6"/>
  <c r="CN87" i="6"/>
  <c r="CO83" i="6"/>
  <c r="CN89" i="6" l="1"/>
  <c r="CN91" i="6" s="1"/>
  <c r="CO88" i="6"/>
  <c r="CO87" i="6"/>
  <c r="G88" i="6"/>
  <c r="L88" i="6" s="1"/>
  <c r="CO89" i="6" l="1"/>
  <c r="CO91" i="6" s="1"/>
  <c r="M88" i="6"/>
  <c r="L89" i="6"/>
  <c r="L91" i="6" s="1"/>
  <c r="N88" i="6" l="1"/>
  <c r="M89" i="6"/>
  <c r="M91" i="6" s="1"/>
  <c r="N89" i="6" l="1"/>
  <c r="N91" i="6" s="1"/>
  <c r="O88" i="6"/>
  <c r="O89" i="6" l="1"/>
  <c r="O91" i="6" s="1"/>
  <c r="P88" i="6"/>
  <c r="P89" i="6" l="1"/>
  <c r="P91" i="6" s="1"/>
  <c r="Q88" i="6"/>
  <c r="Q89" i="6" l="1"/>
  <c r="Q91" i="6" s="1"/>
  <c r="R88" i="6"/>
  <c r="S88" i="6" l="1"/>
  <c r="S89" i="6" s="1"/>
  <c r="S91" i="6" s="1"/>
  <c r="R89" i="6"/>
  <c r="R91" i="6" s="1"/>
  <c r="U6" i="2" l="1"/>
  <c r="I179" i="5" l="1"/>
  <c r="H179" i="5"/>
  <c r="E179" i="5"/>
  <c r="H77" i="12"/>
  <c r="F77" i="12"/>
  <c r="E77" i="12"/>
  <c r="H231" i="5"/>
  <c r="G231" i="5"/>
  <c r="H230" i="5"/>
  <c r="G230" i="5"/>
  <c r="H229" i="5"/>
  <c r="G229" i="5"/>
  <c r="H228" i="5"/>
  <c r="G228" i="5"/>
  <c r="H227" i="5"/>
  <c r="G227" i="5"/>
  <c r="H222" i="5"/>
  <c r="H221" i="5"/>
  <c r="H220" i="5"/>
  <c r="H219" i="5"/>
  <c r="H218" i="5"/>
  <c r="G222" i="5"/>
  <c r="G221" i="5"/>
  <c r="G220" i="5"/>
  <c r="G219" i="5"/>
  <c r="G218" i="5"/>
  <c r="E222" i="5"/>
  <c r="E221" i="5"/>
  <c r="E236" i="5" s="1"/>
  <c r="E220" i="5"/>
  <c r="E235" i="5" s="1"/>
  <c r="E219" i="5"/>
  <c r="E234" i="5" s="1"/>
  <c r="E218" i="5"/>
  <c r="E233" i="5" s="1"/>
  <c r="K225" i="5"/>
  <c r="L225" i="5" s="1"/>
  <c r="M225" i="5" s="1"/>
  <c r="N225" i="5" s="1"/>
  <c r="O225" i="5" s="1"/>
  <c r="P225" i="5" s="1"/>
  <c r="Q225" i="5" s="1"/>
  <c r="R225" i="5" s="1"/>
  <c r="S225" i="5" s="1"/>
  <c r="T225" i="5" s="1"/>
  <c r="U225" i="5" s="1"/>
  <c r="V225" i="5" s="1"/>
  <c r="W225" i="5" s="1"/>
  <c r="X225" i="5" s="1"/>
  <c r="Y225" i="5" s="1"/>
  <c r="Z225" i="5" s="1"/>
  <c r="AA225" i="5" s="1"/>
  <c r="AB225" i="5" s="1"/>
  <c r="AC225" i="5" s="1"/>
  <c r="AD225" i="5" s="1"/>
  <c r="AE225" i="5" s="1"/>
  <c r="AF225" i="5" s="1"/>
  <c r="AG225" i="5" s="1"/>
  <c r="AH225" i="5" s="1"/>
  <c r="AI225" i="5" s="1"/>
  <c r="AJ225" i="5" s="1"/>
  <c r="AK225" i="5" s="1"/>
  <c r="AL225" i="5" s="1"/>
  <c r="AM225" i="5" s="1"/>
  <c r="AN225" i="5" s="1"/>
  <c r="AO225" i="5" s="1"/>
  <c r="AP225" i="5" s="1"/>
  <c r="AQ225" i="5" s="1"/>
  <c r="AR225" i="5" s="1"/>
  <c r="AS225" i="5" s="1"/>
  <c r="AT225" i="5" s="1"/>
  <c r="AU225" i="5" s="1"/>
  <c r="AV225" i="5" s="1"/>
  <c r="AW225" i="5" s="1"/>
  <c r="AX225" i="5" s="1"/>
  <c r="AY225" i="5" s="1"/>
  <c r="AZ225" i="5" s="1"/>
  <c r="BA225" i="5" s="1"/>
  <c r="BB225" i="5" s="1"/>
  <c r="BC225" i="5" s="1"/>
  <c r="BD225" i="5" s="1"/>
  <c r="BE225" i="5" s="1"/>
  <c r="BF225" i="5" s="1"/>
  <c r="BG225" i="5" s="1"/>
  <c r="BH225" i="5" s="1"/>
  <c r="BI225" i="5" s="1"/>
  <c r="BJ225" i="5" s="1"/>
  <c r="BK225" i="5" s="1"/>
  <c r="BL225" i="5" s="1"/>
  <c r="BM225" i="5" s="1"/>
  <c r="BN225" i="5" s="1"/>
  <c r="BO225" i="5" s="1"/>
  <c r="BP225" i="5" s="1"/>
  <c r="BQ225" i="5" s="1"/>
  <c r="BR225" i="5" s="1"/>
  <c r="BS225" i="5" s="1"/>
  <c r="BT225" i="5" s="1"/>
  <c r="BU225" i="5" s="1"/>
  <c r="BV225" i="5" s="1"/>
  <c r="BW225" i="5" s="1"/>
  <c r="BX225" i="5" s="1"/>
  <c r="BY225" i="5" s="1"/>
  <c r="BZ225" i="5" s="1"/>
  <c r="CA225" i="5" s="1"/>
  <c r="CB225" i="5" s="1"/>
  <c r="CC225" i="5" s="1"/>
  <c r="CD225" i="5" s="1"/>
  <c r="CE225" i="5" s="1"/>
  <c r="CF225" i="5" s="1"/>
  <c r="CG225" i="5" s="1"/>
  <c r="CH225" i="5" s="1"/>
  <c r="CI225" i="5" s="1"/>
  <c r="CJ225" i="5" s="1"/>
  <c r="CK225" i="5" s="1"/>
  <c r="CL225" i="5" s="1"/>
  <c r="CM225" i="5" s="1"/>
  <c r="CN225" i="5" s="1"/>
  <c r="CO225" i="5" s="1"/>
  <c r="H173" i="5"/>
  <c r="H38" i="12" s="1"/>
  <c r="E173" i="5"/>
  <c r="E38" i="12" s="1"/>
  <c r="F173" i="5"/>
  <c r="F38" i="12" s="1"/>
  <c r="G103" i="5"/>
  <c r="G104" i="5"/>
  <c r="H107" i="5"/>
  <c r="G107" i="5"/>
  <c r="H106" i="5"/>
  <c r="G106" i="5"/>
  <c r="H105" i="5"/>
  <c r="G105" i="5"/>
  <c r="H104" i="5"/>
  <c r="H103" i="5"/>
  <c r="H93" i="5"/>
  <c r="G93" i="5"/>
  <c r="E93" i="5"/>
  <c r="H92" i="5"/>
  <c r="G92" i="5"/>
  <c r="E92" i="5"/>
  <c r="E115" i="5" s="1"/>
  <c r="H91" i="5"/>
  <c r="G91" i="5"/>
  <c r="E91" i="5"/>
  <c r="E114" i="5" s="1"/>
  <c r="H90" i="5"/>
  <c r="G90" i="5"/>
  <c r="E90" i="5"/>
  <c r="E113" i="5" s="1"/>
  <c r="H89" i="5"/>
  <c r="G89" i="5"/>
  <c r="E89" i="5"/>
  <c r="E112" i="5" s="1"/>
  <c r="E231" i="5"/>
  <c r="E230" i="5"/>
  <c r="E229" i="5"/>
  <c r="E228" i="5"/>
  <c r="E227" i="5"/>
  <c r="E103" i="5"/>
  <c r="E107" i="5"/>
  <c r="E106" i="5"/>
  <c r="E105" i="5"/>
  <c r="E104" i="5"/>
  <c r="S257" i="6"/>
  <c r="R257" i="6"/>
  <c r="Q257" i="6"/>
  <c r="P257" i="6"/>
  <c r="O257" i="6"/>
  <c r="N257" i="6"/>
  <c r="M257" i="6"/>
  <c r="L257" i="6"/>
  <c r="K257" i="6"/>
  <c r="S256" i="6"/>
  <c r="R256" i="6"/>
  <c r="Q256" i="6"/>
  <c r="P256" i="6"/>
  <c r="O256" i="6"/>
  <c r="N256" i="6"/>
  <c r="M256" i="6"/>
  <c r="L256" i="6"/>
  <c r="K256" i="6"/>
  <c r="S255" i="6"/>
  <c r="R255" i="6"/>
  <c r="Q255" i="6"/>
  <c r="P255" i="6"/>
  <c r="O255" i="6"/>
  <c r="N255" i="6"/>
  <c r="M255" i="6"/>
  <c r="L255" i="6"/>
  <c r="K255" i="6"/>
  <c r="S254" i="6"/>
  <c r="R254" i="6"/>
  <c r="Q254" i="6"/>
  <c r="P254" i="6"/>
  <c r="O254" i="6"/>
  <c r="N254" i="6"/>
  <c r="M254" i="6"/>
  <c r="L254" i="6"/>
  <c r="K254" i="6"/>
  <c r="S253" i="6"/>
  <c r="R253" i="6"/>
  <c r="Q253" i="6"/>
  <c r="P253" i="6"/>
  <c r="O253" i="6"/>
  <c r="N253" i="6"/>
  <c r="M253" i="6"/>
  <c r="L253" i="6"/>
  <c r="K253" i="6"/>
  <c r="S252" i="6"/>
  <c r="R252" i="6"/>
  <c r="Q252" i="6"/>
  <c r="P252" i="6"/>
  <c r="O252" i="6"/>
  <c r="N252" i="6"/>
  <c r="M252" i="6"/>
  <c r="L252" i="6"/>
  <c r="K252" i="6"/>
  <c r="S251" i="6"/>
  <c r="R251" i="6"/>
  <c r="Q251" i="6"/>
  <c r="P251" i="6"/>
  <c r="O251" i="6"/>
  <c r="N251" i="6"/>
  <c r="M251" i="6"/>
  <c r="L251" i="6"/>
  <c r="K251" i="6"/>
  <c r="S250" i="6"/>
  <c r="R250" i="6"/>
  <c r="Q250" i="6"/>
  <c r="P250" i="6"/>
  <c r="O250" i="6"/>
  <c r="N250" i="6"/>
  <c r="M250" i="6"/>
  <c r="L250" i="6"/>
  <c r="K250" i="6"/>
  <c r="S249" i="6"/>
  <c r="R249" i="6"/>
  <c r="Q249" i="6"/>
  <c r="P249" i="6"/>
  <c r="O249" i="6"/>
  <c r="N249" i="6"/>
  <c r="M249" i="6"/>
  <c r="L249" i="6"/>
  <c r="K249" i="6"/>
  <c r="S248" i="6"/>
  <c r="R248" i="6"/>
  <c r="Q248" i="6"/>
  <c r="P248" i="6"/>
  <c r="O248" i="6"/>
  <c r="N248" i="6"/>
  <c r="M248" i="6"/>
  <c r="L248" i="6"/>
  <c r="K248" i="6"/>
  <c r="S247" i="6"/>
  <c r="R247" i="6"/>
  <c r="Q247" i="6"/>
  <c r="P247" i="6"/>
  <c r="O247" i="6"/>
  <c r="N247" i="6"/>
  <c r="M247" i="6"/>
  <c r="L247" i="6"/>
  <c r="K247" i="6"/>
  <c r="S246" i="6"/>
  <c r="R246" i="6"/>
  <c r="Q246" i="6"/>
  <c r="P246" i="6"/>
  <c r="O246" i="6"/>
  <c r="N246" i="6"/>
  <c r="M246" i="6"/>
  <c r="L246" i="6"/>
  <c r="K246" i="6"/>
  <c r="S245" i="6"/>
  <c r="R245" i="6"/>
  <c r="Q245" i="6"/>
  <c r="P245" i="6"/>
  <c r="O245" i="6"/>
  <c r="N245" i="6"/>
  <c r="M245" i="6"/>
  <c r="L245" i="6"/>
  <c r="K245" i="6"/>
  <c r="S244" i="6"/>
  <c r="R244" i="6"/>
  <c r="Q244" i="6"/>
  <c r="P244" i="6"/>
  <c r="O244" i="6"/>
  <c r="N244" i="6"/>
  <c r="M244" i="6"/>
  <c r="L244" i="6"/>
  <c r="K244" i="6"/>
  <c r="S243" i="6"/>
  <c r="R243" i="6"/>
  <c r="Q243" i="6"/>
  <c r="P243" i="6"/>
  <c r="O243" i="6"/>
  <c r="N243" i="6"/>
  <c r="M243" i="6"/>
  <c r="L243" i="6"/>
  <c r="K243" i="6"/>
  <c r="S242" i="6"/>
  <c r="R242" i="6"/>
  <c r="Q242" i="6"/>
  <c r="P242" i="6"/>
  <c r="O242" i="6"/>
  <c r="N242" i="6"/>
  <c r="M242" i="6"/>
  <c r="L242" i="6"/>
  <c r="K242" i="6"/>
  <c r="S241" i="6"/>
  <c r="R241" i="6"/>
  <c r="Q241" i="6"/>
  <c r="P241" i="6"/>
  <c r="O241" i="6"/>
  <c r="N241" i="6"/>
  <c r="M241" i="6"/>
  <c r="L241" i="6"/>
  <c r="K241" i="6"/>
  <c r="S240" i="6"/>
  <c r="R240" i="6"/>
  <c r="Q240" i="6"/>
  <c r="P240" i="6"/>
  <c r="O240" i="6"/>
  <c r="N240" i="6"/>
  <c r="M240" i="6"/>
  <c r="L240" i="6"/>
  <c r="K240" i="6"/>
  <c r="S239" i="6"/>
  <c r="R239" i="6"/>
  <c r="Q239" i="6"/>
  <c r="P239" i="6"/>
  <c r="O239" i="6"/>
  <c r="N239" i="6"/>
  <c r="M239" i="6"/>
  <c r="L239" i="6"/>
  <c r="K239" i="6"/>
  <c r="S238" i="6"/>
  <c r="R238" i="6"/>
  <c r="Q238" i="6"/>
  <c r="P238" i="6"/>
  <c r="O238" i="6"/>
  <c r="N238" i="6"/>
  <c r="M238" i="6"/>
  <c r="L238" i="6"/>
  <c r="K238" i="6"/>
  <c r="S237" i="6"/>
  <c r="R237" i="6"/>
  <c r="Q237" i="6"/>
  <c r="P237" i="6"/>
  <c r="O237" i="6"/>
  <c r="N237" i="6"/>
  <c r="M237" i="6"/>
  <c r="L237" i="6"/>
  <c r="K237" i="6"/>
  <c r="S236" i="6"/>
  <c r="R236" i="6"/>
  <c r="Q236" i="6"/>
  <c r="P236" i="6"/>
  <c r="O236" i="6"/>
  <c r="N236" i="6"/>
  <c r="M236" i="6"/>
  <c r="L236" i="6"/>
  <c r="K236" i="6"/>
  <c r="S49" i="6"/>
  <c r="R49" i="6"/>
  <c r="Q49" i="6"/>
  <c r="P49" i="6"/>
  <c r="O49" i="6"/>
  <c r="N49" i="6"/>
  <c r="M49" i="6"/>
  <c r="L49" i="6"/>
  <c r="K49" i="6"/>
  <c r="S48" i="6"/>
  <c r="R48" i="6"/>
  <c r="Q48" i="6"/>
  <c r="P48" i="6"/>
  <c r="O48" i="6"/>
  <c r="N48" i="6"/>
  <c r="M48" i="6"/>
  <c r="L48" i="6"/>
  <c r="K48" i="6"/>
  <c r="S47" i="6"/>
  <c r="R47" i="6"/>
  <c r="Q47" i="6"/>
  <c r="P47" i="6"/>
  <c r="O47" i="6"/>
  <c r="N47" i="6"/>
  <c r="M47" i="6"/>
  <c r="L47" i="6"/>
  <c r="K47" i="6"/>
  <c r="S44" i="6"/>
  <c r="R44" i="6"/>
  <c r="Q44" i="6"/>
  <c r="P44" i="6"/>
  <c r="O44" i="6"/>
  <c r="N44" i="6"/>
  <c r="M44" i="6"/>
  <c r="L44" i="6"/>
  <c r="K44" i="6"/>
  <c r="S43" i="6"/>
  <c r="R43" i="6"/>
  <c r="Q43" i="6"/>
  <c r="P43" i="6"/>
  <c r="O43" i="6"/>
  <c r="N43" i="6"/>
  <c r="M43" i="6"/>
  <c r="L43" i="6"/>
  <c r="K43" i="6"/>
  <c r="S42" i="6"/>
  <c r="R42" i="6"/>
  <c r="Q42" i="6"/>
  <c r="P42" i="6"/>
  <c r="O42" i="6"/>
  <c r="N42" i="6"/>
  <c r="M42" i="6"/>
  <c r="L42" i="6"/>
  <c r="K42" i="6"/>
  <c r="S40" i="6"/>
  <c r="R40" i="6"/>
  <c r="Q40" i="6"/>
  <c r="P40" i="6"/>
  <c r="O40" i="6"/>
  <c r="N40" i="6"/>
  <c r="M40" i="6"/>
  <c r="L40" i="6"/>
  <c r="K40" i="6"/>
  <c r="S39" i="6"/>
  <c r="R39" i="6"/>
  <c r="Q39" i="6"/>
  <c r="P39" i="6"/>
  <c r="O39" i="6"/>
  <c r="N39" i="6"/>
  <c r="M39" i="6"/>
  <c r="L39" i="6"/>
  <c r="K39" i="6"/>
  <c r="S38" i="6"/>
  <c r="R38" i="6"/>
  <c r="Q38" i="6"/>
  <c r="P38" i="6"/>
  <c r="O38" i="6"/>
  <c r="N38" i="6"/>
  <c r="M38" i="6"/>
  <c r="L38" i="6"/>
  <c r="K38" i="6"/>
  <c r="S37" i="6"/>
  <c r="R37" i="6"/>
  <c r="Q37" i="6"/>
  <c r="P37" i="6"/>
  <c r="O37" i="6"/>
  <c r="N37" i="6"/>
  <c r="M37" i="6"/>
  <c r="L37" i="6"/>
  <c r="K37" i="6"/>
  <c r="S36" i="6"/>
  <c r="R36" i="6"/>
  <c r="Q36" i="6"/>
  <c r="P36" i="6"/>
  <c r="O36" i="6"/>
  <c r="N36" i="6"/>
  <c r="M36" i="6"/>
  <c r="L36" i="6"/>
  <c r="K36" i="6"/>
  <c r="S35" i="6"/>
  <c r="R35" i="6"/>
  <c r="Q35" i="6"/>
  <c r="P35" i="6"/>
  <c r="O35" i="6"/>
  <c r="N35" i="6"/>
  <c r="M35" i="6"/>
  <c r="L35" i="6"/>
  <c r="K35" i="6"/>
  <c r="S34" i="6"/>
  <c r="R34" i="6"/>
  <c r="Q34" i="6"/>
  <c r="P34" i="6"/>
  <c r="O34" i="6"/>
  <c r="N34" i="6"/>
  <c r="M34" i="6"/>
  <c r="L34" i="6"/>
  <c r="K34" i="6"/>
  <c r="S33" i="6"/>
  <c r="R33" i="6"/>
  <c r="Q33" i="6"/>
  <c r="P33" i="6"/>
  <c r="O33" i="6"/>
  <c r="N33" i="6"/>
  <c r="M33" i="6"/>
  <c r="L33" i="6"/>
  <c r="K33" i="6"/>
  <c r="S32" i="6"/>
  <c r="R32" i="6"/>
  <c r="Q32" i="6"/>
  <c r="P32" i="6"/>
  <c r="O32" i="6"/>
  <c r="N32" i="6"/>
  <c r="M32" i="6"/>
  <c r="L32" i="6"/>
  <c r="K32" i="6"/>
  <c r="S31" i="6"/>
  <c r="R31" i="6"/>
  <c r="Q31" i="6"/>
  <c r="P31" i="6"/>
  <c r="O31" i="6"/>
  <c r="N31" i="6"/>
  <c r="M31" i="6"/>
  <c r="L31" i="6"/>
  <c r="K31" i="6"/>
  <c r="S30" i="6"/>
  <c r="R30" i="6"/>
  <c r="Q30" i="6"/>
  <c r="P30" i="6"/>
  <c r="O30" i="6"/>
  <c r="N30" i="6"/>
  <c r="M30" i="6"/>
  <c r="L30" i="6"/>
  <c r="K30" i="6"/>
  <c r="S196" i="6"/>
  <c r="R196" i="6"/>
  <c r="Q196" i="6"/>
  <c r="P196" i="6"/>
  <c r="O196" i="6"/>
  <c r="N196" i="6"/>
  <c r="M196" i="6"/>
  <c r="L196" i="6"/>
  <c r="K196" i="6"/>
  <c r="S195" i="6"/>
  <c r="R195" i="6"/>
  <c r="Q195" i="6"/>
  <c r="P195" i="6"/>
  <c r="O195" i="6"/>
  <c r="N195" i="6"/>
  <c r="M195" i="6"/>
  <c r="L195" i="6"/>
  <c r="K195" i="6"/>
  <c r="S194" i="6"/>
  <c r="R194" i="6"/>
  <c r="Q194" i="6"/>
  <c r="P194" i="6"/>
  <c r="O194" i="6"/>
  <c r="N194" i="6"/>
  <c r="M194" i="6"/>
  <c r="L194" i="6"/>
  <c r="K194" i="6"/>
  <c r="S193" i="6"/>
  <c r="R193" i="6"/>
  <c r="Q193" i="6"/>
  <c r="P193" i="6"/>
  <c r="O193" i="6"/>
  <c r="N193" i="6"/>
  <c r="M193" i="6"/>
  <c r="L193" i="6"/>
  <c r="K193" i="6"/>
  <c r="S192" i="6"/>
  <c r="R192" i="6"/>
  <c r="Q192" i="6"/>
  <c r="P192" i="6"/>
  <c r="O192" i="6"/>
  <c r="N192" i="6"/>
  <c r="M192" i="6"/>
  <c r="L192" i="6"/>
  <c r="K192" i="6"/>
  <c r="S191" i="6"/>
  <c r="R191" i="6"/>
  <c r="Q191" i="6"/>
  <c r="P191" i="6"/>
  <c r="O191" i="6"/>
  <c r="N191" i="6"/>
  <c r="M191" i="6"/>
  <c r="L191" i="6"/>
  <c r="K191" i="6"/>
  <c r="S18" i="6"/>
  <c r="R18" i="6"/>
  <c r="Q18" i="6"/>
  <c r="P18" i="6"/>
  <c r="O18" i="6"/>
  <c r="N18" i="6"/>
  <c r="M18" i="6"/>
  <c r="L18" i="6"/>
  <c r="K18" i="6"/>
  <c r="S17" i="6"/>
  <c r="R17" i="6"/>
  <c r="Q17" i="6"/>
  <c r="P17" i="6"/>
  <c r="O17" i="6"/>
  <c r="N17" i="6"/>
  <c r="M17" i="6"/>
  <c r="L17" i="6"/>
  <c r="K17" i="6"/>
  <c r="S16" i="6"/>
  <c r="R16" i="6"/>
  <c r="Q16" i="6"/>
  <c r="P16" i="6"/>
  <c r="O16" i="6"/>
  <c r="N16" i="6"/>
  <c r="M16" i="6"/>
  <c r="L16" i="6"/>
  <c r="K16" i="6"/>
  <c r="S15" i="6"/>
  <c r="R15" i="6"/>
  <c r="Q15" i="6"/>
  <c r="P15" i="6"/>
  <c r="O15" i="6"/>
  <c r="N15" i="6"/>
  <c r="M15" i="6"/>
  <c r="L15" i="6"/>
  <c r="K15" i="6"/>
  <c r="S177" i="6" l="1"/>
  <c r="S56" i="6"/>
  <c r="L52" i="6"/>
  <c r="L168" i="6"/>
  <c r="S53" i="6"/>
  <c r="S169" i="6"/>
  <c r="Q177" i="6"/>
  <c r="Q56" i="6"/>
  <c r="O179" i="6"/>
  <c r="O58" i="6"/>
  <c r="M168" i="6"/>
  <c r="M52" i="6"/>
  <c r="K54" i="6"/>
  <c r="K170" i="6"/>
  <c r="R56" i="6"/>
  <c r="R177" i="6"/>
  <c r="P58" i="6"/>
  <c r="P179" i="6"/>
  <c r="P52" i="6"/>
  <c r="P168" i="6"/>
  <c r="Q52" i="6"/>
  <c r="Q168" i="6"/>
  <c r="O54" i="6"/>
  <c r="O170" i="6"/>
  <c r="M57" i="6"/>
  <c r="M178" i="6"/>
  <c r="M170" i="6"/>
  <c r="M54" i="6"/>
  <c r="P54" i="6"/>
  <c r="P170" i="6"/>
  <c r="K169" i="6"/>
  <c r="K53" i="6"/>
  <c r="R54" i="6"/>
  <c r="R170" i="6"/>
  <c r="P57" i="6"/>
  <c r="P178" i="6"/>
  <c r="Q54" i="6"/>
  <c r="Q170" i="6"/>
  <c r="L53" i="6"/>
  <c r="L169" i="6"/>
  <c r="S54" i="6"/>
  <c r="S170" i="6"/>
  <c r="Q57" i="6"/>
  <c r="Q178" i="6"/>
  <c r="Q179" i="6"/>
  <c r="Q58" i="6"/>
  <c r="R179" i="6"/>
  <c r="R58" i="6"/>
  <c r="M169" i="6"/>
  <c r="M53" i="6"/>
  <c r="K56" i="6"/>
  <c r="K177" i="6"/>
  <c r="R178" i="6"/>
  <c r="R57" i="6"/>
  <c r="O52" i="6"/>
  <c r="O168" i="6"/>
  <c r="N170" i="6"/>
  <c r="N54" i="6"/>
  <c r="O57" i="6"/>
  <c r="O178" i="6"/>
  <c r="N169" i="6"/>
  <c r="N53" i="6"/>
  <c r="L56" i="6"/>
  <c r="L177" i="6"/>
  <c r="S178" i="6"/>
  <c r="S57" i="6"/>
  <c r="N168" i="6"/>
  <c r="N52" i="6"/>
  <c r="S179" i="6"/>
  <c r="S58" i="6"/>
  <c r="R52" i="6"/>
  <c r="R168" i="6"/>
  <c r="N57" i="6"/>
  <c r="N178" i="6"/>
  <c r="S168" i="6"/>
  <c r="S52" i="6"/>
  <c r="O169" i="6"/>
  <c r="O53" i="6"/>
  <c r="M56" i="6"/>
  <c r="M177" i="6"/>
  <c r="K179" i="6"/>
  <c r="K58" i="6"/>
  <c r="P169" i="6"/>
  <c r="P53" i="6"/>
  <c r="N177" i="6"/>
  <c r="N56" i="6"/>
  <c r="L179" i="6"/>
  <c r="L58" i="6"/>
  <c r="L170" i="6"/>
  <c r="L54" i="6"/>
  <c r="K178" i="6"/>
  <c r="K57" i="6"/>
  <c r="L57" i="6"/>
  <c r="L178" i="6"/>
  <c r="Q53" i="6"/>
  <c r="Q169" i="6"/>
  <c r="O177" i="6"/>
  <c r="O56" i="6"/>
  <c r="M58" i="6"/>
  <c r="M179" i="6"/>
  <c r="K52" i="6"/>
  <c r="K168" i="6"/>
  <c r="R169" i="6"/>
  <c r="R53" i="6"/>
  <c r="P177" i="6"/>
  <c r="P56" i="6"/>
  <c r="N179" i="6"/>
  <c r="N58" i="6"/>
  <c r="K230" i="5"/>
  <c r="K227" i="5"/>
  <c r="K231" i="5"/>
  <c r="K229" i="5"/>
  <c r="K228" i="5"/>
  <c r="R215" i="6" l="1"/>
  <c r="Q215" i="6"/>
  <c r="P215" i="6"/>
  <c r="S215" i="6"/>
  <c r="O215" i="6"/>
  <c r="N215" i="6"/>
  <c r="M215" i="6"/>
  <c r="L215" i="6"/>
  <c r="K215" i="6"/>
  <c r="G12" i="6" l="1"/>
  <c r="U7" i="2" l="1"/>
  <c r="H75" i="5" l="1"/>
  <c r="E75" i="5"/>
  <c r="G43" i="5"/>
  <c r="G75" i="5" s="1"/>
  <c r="H128" i="4"/>
  <c r="H127" i="4"/>
  <c r="H126" i="4"/>
  <c r="H125" i="4"/>
  <c r="G127" i="4"/>
  <c r="G126" i="4"/>
  <c r="G125" i="4"/>
  <c r="E127" i="4"/>
  <c r="E126" i="4"/>
  <c r="G128" i="4"/>
  <c r="E128" i="4"/>
  <c r="G11" i="6" l="1"/>
  <c r="G16" i="6"/>
  <c r="H46" i="6"/>
  <c r="E46" i="6"/>
  <c r="G40" i="6"/>
  <c r="G39" i="6"/>
  <c r="G38" i="6"/>
  <c r="G37" i="6"/>
  <c r="G36" i="6"/>
  <c r="G35" i="6"/>
  <c r="G34" i="6"/>
  <c r="G33" i="6"/>
  <c r="G32" i="6"/>
  <c r="G31" i="6"/>
  <c r="G30" i="6"/>
  <c r="G44" i="6"/>
  <c r="G43" i="6"/>
  <c r="G42" i="6"/>
  <c r="G46" i="6"/>
  <c r="H49" i="6"/>
  <c r="E49" i="6"/>
  <c r="H48" i="6"/>
  <c r="E48" i="6"/>
  <c r="H18" i="6"/>
  <c r="E18" i="6"/>
  <c r="H17" i="6"/>
  <c r="E17" i="6"/>
  <c r="H12" i="6"/>
  <c r="H11" i="6"/>
  <c r="E15" i="6"/>
  <c r="E12" i="6" l="1"/>
  <c r="F47" i="6"/>
  <c r="G47" i="6" s="1"/>
  <c r="E11" i="6"/>
  <c r="E125" i="4"/>
  <c r="G17" i="6"/>
  <c r="F48" i="6" s="1"/>
  <c r="G48" i="6" s="1"/>
  <c r="G18" i="6"/>
  <c r="F49" i="6" s="1"/>
  <c r="G49" i="6" s="1"/>
  <c r="C65" i="12"/>
  <c r="H138" i="5" l="1"/>
  <c r="G138" i="5"/>
  <c r="E138" i="5"/>
  <c r="H32" i="14" l="1"/>
  <c r="E292" i="6"/>
  <c r="E331" i="6" s="1"/>
  <c r="H292" i="6"/>
  <c r="H331" i="6" s="1"/>
  <c r="E59" i="12" l="1"/>
  <c r="H59" i="12"/>
  <c r="H90" i="12"/>
  <c r="F59" i="12"/>
  <c r="H46" i="14" l="1"/>
  <c r="F46" i="14"/>
  <c r="E46" i="14"/>
  <c r="H45" i="14"/>
  <c r="F45" i="14"/>
  <c r="E45" i="14"/>
  <c r="H43" i="14"/>
  <c r="F43" i="14"/>
  <c r="E43" i="14"/>
  <c r="H42" i="14"/>
  <c r="F42" i="14"/>
  <c r="E42" i="14"/>
  <c r="E40" i="14"/>
  <c r="F40" i="14"/>
  <c r="H40" i="14"/>
  <c r="H69" i="14"/>
  <c r="E69" i="14"/>
  <c r="H68" i="14"/>
  <c r="E68" i="14"/>
  <c r="H67" i="14"/>
  <c r="E67" i="14"/>
  <c r="H66" i="14"/>
  <c r="E66" i="14"/>
  <c r="H65" i="14"/>
  <c r="E65" i="14"/>
  <c r="H64" i="14"/>
  <c r="E64" i="14"/>
  <c r="H63" i="14"/>
  <c r="E63" i="14"/>
  <c r="H62" i="14"/>
  <c r="E62" i="14"/>
  <c r="H61" i="14"/>
  <c r="E61" i="14"/>
  <c r="H60" i="14"/>
  <c r="E60" i="14"/>
  <c r="H59" i="14"/>
  <c r="E59" i="14"/>
  <c r="H58" i="14"/>
  <c r="E58" i="14"/>
  <c r="H57" i="14"/>
  <c r="E57" i="14"/>
  <c r="H56" i="14"/>
  <c r="E56" i="14"/>
  <c r="H55" i="14"/>
  <c r="E55" i="14"/>
  <c r="H54" i="14"/>
  <c r="E54" i="14"/>
  <c r="H53" i="14"/>
  <c r="E53" i="14"/>
  <c r="H52" i="14"/>
  <c r="E52" i="14"/>
  <c r="H51" i="14"/>
  <c r="E51" i="14"/>
  <c r="H50" i="14"/>
  <c r="E50" i="14"/>
  <c r="H49" i="14"/>
  <c r="E49" i="14"/>
  <c r="H48" i="14"/>
  <c r="E48" i="14"/>
  <c r="H39" i="14"/>
  <c r="E39" i="14"/>
  <c r="E297" i="6"/>
  <c r="H296" i="6"/>
  <c r="F296" i="6"/>
  <c r="E296" i="6"/>
  <c r="H23" i="14"/>
  <c r="E23" i="14"/>
  <c r="H8" i="14"/>
  <c r="E8" i="14"/>
  <c r="E299" i="6" l="1"/>
  <c r="E277" i="6"/>
  <c r="F277" i="6"/>
  <c r="G277" i="6"/>
  <c r="E284" i="6" s="1"/>
  <c r="H277" i="6"/>
  <c r="H269" i="6" l="1"/>
  <c r="H202" i="5" s="1"/>
  <c r="E202" i="5"/>
  <c r="H266" i="6"/>
  <c r="H142" i="6" l="1"/>
  <c r="G142" i="6"/>
  <c r="CQ68" i="12" l="1"/>
  <c r="CQ67" i="12"/>
  <c r="CQ66" i="12"/>
  <c r="H29" i="5" l="1"/>
  <c r="H28" i="5"/>
  <c r="H27" i="5"/>
  <c r="G29" i="5"/>
  <c r="G28" i="5"/>
  <c r="G27" i="5"/>
  <c r="E29" i="5"/>
  <c r="E28" i="5"/>
  <c r="E27" i="5"/>
  <c r="H48" i="4"/>
  <c r="H47" i="4"/>
  <c r="H46" i="4"/>
  <c r="G48" i="4"/>
  <c r="G47" i="4"/>
  <c r="G46" i="4"/>
  <c r="E48" i="4"/>
  <c r="E47" i="4"/>
  <c r="E46" i="4"/>
  <c r="H268" i="6"/>
  <c r="H265" i="6"/>
  <c r="H267" i="6"/>
  <c r="H264" i="6"/>
  <c r="H295" i="6" s="1"/>
  <c r="E265" i="6"/>
  <c r="E268" i="6"/>
  <c r="E267" i="6"/>
  <c r="E264" i="6"/>
  <c r="E295" i="6" s="1"/>
  <c r="H289" i="6"/>
  <c r="E289" i="6"/>
  <c r="G220" i="6" l="1"/>
  <c r="H91" i="12"/>
  <c r="H259" i="6"/>
  <c r="H338" i="6" s="1"/>
  <c r="G259" i="6"/>
  <c r="G338" i="6" s="1"/>
  <c r="E259" i="6"/>
  <c r="E338" i="6" s="1"/>
  <c r="G214" i="6"/>
  <c r="E214" i="6"/>
  <c r="E309" i="6"/>
  <c r="G225" i="6"/>
  <c r="G222" i="6"/>
  <c r="G223" i="6"/>
  <c r="G226" i="6"/>
  <c r="H226" i="6"/>
  <c r="H225" i="6"/>
  <c r="H223" i="6"/>
  <c r="H222" i="6"/>
  <c r="H220" i="6"/>
  <c r="H218" i="6"/>
  <c r="H217" i="6"/>
  <c r="H215" i="6"/>
  <c r="E226" i="6"/>
  <c r="E225" i="6"/>
  <c r="E223" i="6"/>
  <c r="E222" i="6"/>
  <c r="E220" i="6"/>
  <c r="E32" i="14" s="1"/>
  <c r="E218" i="6"/>
  <c r="E217" i="6"/>
  <c r="E215" i="6"/>
  <c r="G233" i="6" l="1"/>
  <c r="G215" i="6"/>
  <c r="G217" i="6" s="1"/>
  <c r="G218" i="6" l="1"/>
  <c r="H139" i="6" l="1"/>
  <c r="E139" i="6"/>
  <c r="H274" i="6"/>
  <c r="E274" i="6"/>
  <c r="H42" i="5" l="1"/>
  <c r="G42" i="5"/>
  <c r="G44" i="5" s="1"/>
  <c r="E42" i="5"/>
  <c r="H74" i="5"/>
  <c r="G74" i="5"/>
  <c r="E74" i="5"/>
  <c r="G78" i="5" l="1"/>
  <c r="G77" i="5"/>
  <c r="G56" i="6"/>
  <c r="H51" i="6"/>
  <c r="G51" i="6"/>
  <c r="E51" i="6"/>
  <c r="G52" i="6"/>
  <c r="H56" i="6"/>
  <c r="F56" i="6"/>
  <c r="E56" i="6"/>
  <c r="H52" i="6"/>
  <c r="F52" i="6"/>
  <c r="E52" i="6"/>
  <c r="H58" i="6"/>
  <c r="F58" i="6"/>
  <c r="E58" i="6"/>
  <c r="H57" i="6"/>
  <c r="F57" i="6"/>
  <c r="E57" i="6"/>
  <c r="H54" i="6"/>
  <c r="F54" i="6"/>
  <c r="E54" i="6"/>
  <c r="H53" i="6"/>
  <c r="F53" i="6"/>
  <c r="E53" i="6"/>
  <c r="H47" i="6"/>
  <c r="E47" i="6"/>
  <c r="H44" i="6"/>
  <c r="F44" i="6"/>
  <c r="E44" i="6"/>
  <c r="H43" i="6"/>
  <c r="F43" i="6"/>
  <c r="E43" i="6"/>
  <c r="G53" i="6" l="1"/>
  <c r="G54" i="6" s="1"/>
  <c r="G57" i="6"/>
  <c r="G58" i="6" s="1"/>
  <c r="G64" i="6" l="1"/>
  <c r="G274" i="6" l="1"/>
  <c r="G95" i="6"/>
  <c r="H42" i="6"/>
  <c r="F42" i="6"/>
  <c r="E42" i="6"/>
  <c r="E30" i="6"/>
  <c r="E11" i="14" s="1"/>
  <c r="F30" i="6"/>
  <c r="H30" i="6"/>
  <c r="H11" i="14" s="1"/>
  <c r="E31" i="6"/>
  <c r="E12" i="14" s="1"/>
  <c r="F31" i="6"/>
  <c r="H31" i="6"/>
  <c r="H12" i="14" s="1"/>
  <c r="E32" i="6"/>
  <c r="E13" i="14" s="1"/>
  <c r="F32" i="6"/>
  <c r="H32" i="6"/>
  <c r="H13" i="14" s="1"/>
  <c r="E33" i="6"/>
  <c r="E14" i="14" s="1"/>
  <c r="F33" i="6"/>
  <c r="H33" i="6"/>
  <c r="H14" i="14" s="1"/>
  <c r="E34" i="6"/>
  <c r="E15" i="14" s="1"/>
  <c r="F34" i="6"/>
  <c r="H34" i="6"/>
  <c r="H15" i="14" s="1"/>
  <c r="E35" i="6"/>
  <c r="E16" i="14" s="1"/>
  <c r="F35" i="6"/>
  <c r="H35" i="6"/>
  <c r="H16" i="14" s="1"/>
  <c r="E36" i="6"/>
  <c r="E17" i="14" s="1"/>
  <c r="F36" i="6"/>
  <c r="H36" i="6"/>
  <c r="H17" i="14" s="1"/>
  <c r="E37" i="6"/>
  <c r="E18" i="14" s="1"/>
  <c r="F37" i="6"/>
  <c r="H37" i="6"/>
  <c r="H18" i="14" s="1"/>
  <c r="E38" i="6"/>
  <c r="E19" i="14" s="1"/>
  <c r="F38" i="6"/>
  <c r="H38" i="6"/>
  <c r="H19" i="14" s="1"/>
  <c r="E39" i="6"/>
  <c r="E20" i="14" s="1"/>
  <c r="F39" i="6"/>
  <c r="H39" i="6"/>
  <c r="H20" i="14" s="1"/>
  <c r="E40" i="6"/>
  <c r="E21" i="14" s="1"/>
  <c r="F40" i="6"/>
  <c r="H40" i="6"/>
  <c r="H21" i="14" s="1"/>
  <c r="F167" i="6" l="1"/>
  <c r="H323" i="6" l="1"/>
  <c r="E323" i="6"/>
  <c r="H322" i="6"/>
  <c r="E322" i="6"/>
  <c r="H315" i="6"/>
  <c r="E315" i="6"/>
  <c r="H314" i="6"/>
  <c r="E314" i="6"/>
  <c r="H312" i="6"/>
  <c r="E312" i="6"/>
  <c r="J179" i="6"/>
  <c r="H179" i="6"/>
  <c r="F179" i="6"/>
  <c r="E179" i="6"/>
  <c r="J178" i="6"/>
  <c r="H178" i="6"/>
  <c r="F178" i="6"/>
  <c r="E178" i="6"/>
  <c r="J177" i="6"/>
  <c r="H177" i="6"/>
  <c r="F177" i="6"/>
  <c r="E177" i="6"/>
  <c r="E168" i="6"/>
  <c r="F168" i="6"/>
  <c r="H168" i="6"/>
  <c r="J168" i="6"/>
  <c r="E169" i="6"/>
  <c r="F169" i="6"/>
  <c r="H169" i="6"/>
  <c r="J169" i="6"/>
  <c r="E170" i="6"/>
  <c r="F170" i="6"/>
  <c r="H170" i="6"/>
  <c r="J170" i="6"/>
  <c r="E163" i="6"/>
  <c r="F163" i="6"/>
  <c r="G163" i="6"/>
  <c r="H163" i="6"/>
  <c r="G74" i="6" l="1"/>
  <c r="H74" i="6"/>
  <c r="E74" i="6"/>
  <c r="CN115" i="6" l="1"/>
  <c r="CF115" i="6"/>
  <c r="BP115" i="6"/>
  <c r="AZ115" i="6"/>
  <c r="AJ115" i="6"/>
  <c r="T115" i="6"/>
  <c r="CE115" i="6"/>
  <c r="BO115" i="6"/>
  <c r="AY115" i="6"/>
  <c r="AI115" i="6"/>
  <c r="S115" i="6"/>
  <c r="CD115" i="6"/>
  <c r="BN115" i="6"/>
  <c r="AX115" i="6"/>
  <c r="AH115" i="6"/>
  <c r="R115" i="6"/>
  <c r="CC115" i="6"/>
  <c r="BM115" i="6"/>
  <c r="AW115" i="6"/>
  <c r="AG115" i="6"/>
  <c r="Q115" i="6"/>
  <c r="CB115" i="6"/>
  <c r="BL115" i="6"/>
  <c r="AV115" i="6"/>
  <c r="AF115" i="6"/>
  <c r="P115" i="6"/>
  <c r="CA115" i="6"/>
  <c r="BK115" i="6"/>
  <c r="AU115" i="6"/>
  <c r="AE115" i="6"/>
  <c r="O115" i="6"/>
  <c r="BZ115" i="6"/>
  <c r="BJ115" i="6"/>
  <c r="AT115" i="6"/>
  <c r="AD115" i="6"/>
  <c r="N115" i="6"/>
  <c r="CO115" i="6"/>
  <c r="BY115" i="6"/>
  <c r="BI115" i="6"/>
  <c r="AS115" i="6"/>
  <c r="AC115" i="6"/>
  <c r="M115" i="6"/>
  <c r="BX115" i="6"/>
  <c r="BH115" i="6"/>
  <c r="AR115" i="6"/>
  <c r="AB115" i="6"/>
  <c r="L115" i="6"/>
  <c r="CM115" i="6"/>
  <c r="BE115" i="6"/>
  <c r="W115" i="6"/>
  <c r="BA115" i="6"/>
  <c r="CH115" i="6"/>
  <c r="AP115" i="6"/>
  <c r="BW115" i="6"/>
  <c r="BU115" i="6"/>
  <c r="BT115" i="6"/>
  <c r="AK115" i="6"/>
  <c r="AA115" i="6"/>
  <c r="BG115" i="6"/>
  <c r="Y115" i="6"/>
  <c r="CL115" i="6"/>
  <c r="BD115" i="6"/>
  <c r="V115" i="6"/>
  <c r="BC115" i="6"/>
  <c r="U115" i="6"/>
  <c r="BB115" i="6"/>
  <c r="K115" i="6"/>
  <c r="CI115" i="6"/>
  <c r="AQ115" i="6"/>
  <c r="CG115" i="6"/>
  <c r="AO115" i="6"/>
  <c r="AN115" i="6"/>
  <c r="AL115" i="6"/>
  <c r="BR115" i="6"/>
  <c r="X115" i="6"/>
  <c r="CK115" i="6"/>
  <c r="AM115" i="6"/>
  <c r="BS115" i="6"/>
  <c r="BQ115" i="6"/>
  <c r="BF115" i="6"/>
  <c r="CJ115" i="6"/>
  <c r="Z115" i="6"/>
  <c r="BV115" i="6"/>
  <c r="L114" i="6"/>
  <c r="K114" i="6"/>
  <c r="M114" i="6"/>
  <c r="N114" i="6"/>
  <c r="O114" i="6"/>
  <c r="P114" i="6"/>
  <c r="Q114" i="6"/>
  <c r="R114" i="6"/>
  <c r="S114" i="6"/>
  <c r="T114" i="6"/>
  <c r="U114" i="6"/>
  <c r="V114" i="6"/>
  <c r="W114" i="6"/>
  <c r="X114" i="6"/>
  <c r="Y114" i="6"/>
  <c r="Z114" i="6"/>
  <c r="AA114" i="6"/>
  <c r="AB114" i="6"/>
  <c r="AC114" i="6"/>
  <c r="AD114" i="6"/>
  <c r="AE114" i="6"/>
  <c r="AF114" i="6"/>
  <c r="AG114" i="6"/>
  <c r="AH114" i="6"/>
  <c r="AI114" i="6"/>
  <c r="AJ114" i="6"/>
  <c r="AK114" i="6"/>
  <c r="AL114" i="6"/>
  <c r="AM114" i="6"/>
  <c r="AN114" i="6"/>
  <c r="AO114" i="6"/>
  <c r="AP114" i="6"/>
  <c r="AQ114" i="6"/>
  <c r="AR114" i="6"/>
  <c r="AS114" i="6"/>
  <c r="AT114" i="6"/>
  <c r="AU114" i="6"/>
  <c r="AV114" i="6"/>
  <c r="AW114" i="6"/>
  <c r="AX114" i="6"/>
  <c r="AY114" i="6"/>
  <c r="AZ114" i="6"/>
  <c r="BA114" i="6"/>
  <c r="BB114" i="6"/>
  <c r="BC114" i="6"/>
  <c r="BD114" i="6"/>
  <c r="BE114" i="6"/>
  <c r="BF114" i="6"/>
  <c r="BG114" i="6"/>
  <c r="BH114" i="6"/>
  <c r="BI114" i="6"/>
  <c r="BJ114" i="6"/>
  <c r="BK114" i="6"/>
  <c r="BL114" i="6"/>
  <c r="BM114" i="6"/>
  <c r="BN114" i="6"/>
  <c r="BO114" i="6"/>
  <c r="BP114" i="6"/>
  <c r="BQ114" i="6"/>
  <c r="BR114" i="6"/>
  <c r="BS114" i="6"/>
  <c r="BT114" i="6"/>
  <c r="BU114" i="6"/>
  <c r="BV114" i="6"/>
  <c r="BW114" i="6"/>
  <c r="BX114" i="6"/>
  <c r="BY114" i="6"/>
  <c r="BZ114" i="6"/>
  <c r="CA114" i="6"/>
  <c r="CB114" i="6"/>
  <c r="CC114" i="6"/>
  <c r="CD114" i="6"/>
  <c r="CE114" i="6"/>
  <c r="CF114" i="6"/>
  <c r="CG114" i="6"/>
  <c r="CH114" i="6"/>
  <c r="CI114" i="6"/>
  <c r="CJ114" i="6"/>
  <c r="CK114" i="6"/>
  <c r="CL114" i="6"/>
  <c r="CM114" i="6"/>
  <c r="CN114" i="6"/>
  <c r="CO114" i="6"/>
  <c r="H17" i="12"/>
  <c r="F17" i="12"/>
  <c r="E17" i="12"/>
  <c r="H18" i="12"/>
  <c r="F18" i="12"/>
  <c r="H60" i="12"/>
  <c r="E60" i="12"/>
  <c r="H87" i="12"/>
  <c r="H78" i="12"/>
  <c r="E78" i="12"/>
  <c r="H245" i="5"/>
  <c r="H244" i="5"/>
  <c r="H243" i="5"/>
  <c r="H242" i="5"/>
  <c r="H241" i="5"/>
  <c r="G245" i="5"/>
  <c r="G244" i="5"/>
  <c r="G243" i="5"/>
  <c r="G242" i="5"/>
  <c r="G241" i="5"/>
  <c r="E245" i="5"/>
  <c r="E244" i="5"/>
  <c r="E243" i="5"/>
  <c r="E242" i="5"/>
  <c r="E241" i="5"/>
  <c r="H76" i="12"/>
  <c r="E76" i="12"/>
  <c r="H68" i="12"/>
  <c r="H67" i="12"/>
  <c r="H66" i="12"/>
  <c r="E75" i="12"/>
  <c r="H75" i="12"/>
  <c r="E72" i="12"/>
  <c r="H206" i="5"/>
  <c r="E206" i="5"/>
  <c r="E31" i="12"/>
  <c r="H31" i="12"/>
  <c r="H30" i="12"/>
  <c r="E30" i="12"/>
  <c r="F90" i="12"/>
  <c r="F78" i="12"/>
  <c r="F76" i="12"/>
  <c r="F75" i="12"/>
  <c r="H69" i="12"/>
  <c r="F69" i="12"/>
  <c r="F68" i="12"/>
  <c r="F67" i="12"/>
  <c r="F66" i="12"/>
  <c r="E69" i="12"/>
  <c r="H57" i="12"/>
  <c r="E57" i="12"/>
  <c r="H293" i="6"/>
  <c r="G293" i="6"/>
  <c r="E293" i="6"/>
  <c r="H203" i="6" l="1"/>
  <c r="H273" i="6" s="1"/>
  <c r="E203" i="6"/>
  <c r="E273" i="6" l="1"/>
  <c r="H192" i="6"/>
  <c r="H31" i="14" s="1"/>
  <c r="E192" i="6"/>
  <c r="E31" i="14" s="1"/>
  <c r="H103" i="4"/>
  <c r="E103" i="4"/>
  <c r="G103" i="4"/>
  <c r="H37" i="12" l="1"/>
  <c r="E37" i="12"/>
  <c r="F37" i="12"/>
  <c r="H23" i="12"/>
  <c r="F23" i="12"/>
  <c r="H24" i="12"/>
  <c r="F24" i="12"/>
  <c r="H26" i="12"/>
  <c r="F26" i="12"/>
  <c r="E132" i="6"/>
  <c r="H139" i="5" l="1"/>
  <c r="G139" i="5"/>
  <c r="E139" i="5"/>
  <c r="H157" i="5"/>
  <c r="G157" i="5"/>
  <c r="E157" i="5"/>
  <c r="H156" i="5"/>
  <c r="H72" i="12" s="1"/>
  <c r="G156" i="5"/>
  <c r="E156" i="5"/>
  <c r="H155" i="5"/>
  <c r="G155" i="5"/>
  <c r="E155" i="5"/>
  <c r="H154" i="5"/>
  <c r="G154" i="5"/>
  <c r="E154" i="5"/>
  <c r="H153" i="5"/>
  <c r="G153" i="5"/>
  <c r="E153" i="5"/>
  <c r="H145" i="5"/>
  <c r="E145" i="5"/>
  <c r="H140" i="5"/>
  <c r="G140" i="5"/>
  <c r="E140" i="5"/>
  <c r="H35" i="5"/>
  <c r="G35" i="5"/>
  <c r="H34" i="5"/>
  <c r="G34" i="5"/>
  <c r="H33" i="5"/>
  <c r="G33" i="5"/>
  <c r="H32" i="5"/>
  <c r="G32" i="5"/>
  <c r="E35" i="5"/>
  <c r="E34" i="5"/>
  <c r="E33" i="5"/>
  <c r="E32" i="5"/>
  <c r="F34" i="12" l="1"/>
  <c r="F35" i="12"/>
  <c r="I178" i="5"/>
  <c r="E27" i="12"/>
  <c r="F27" i="12"/>
  <c r="H27" i="12"/>
  <c r="H62" i="12"/>
  <c r="E62" i="12"/>
  <c r="H36" i="12"/>
  <c r="F36" i="12"/>
  <c r="E36" i="12"/>
  <c r="H19" i="12"/>
  <c r="E19" i="12"/>
  <c r="G10" i="12"/>
  <c r="E10" i="12"/>
  <c r="H9" i="12"/>
  <c r="G9" i="12"/>
  <c r="E9" i="12"/>
  <c r="H8" i="12"/>
  <c r="G8" i="12"/>
  <c r="E12" i="12" s="1"/>
  <c r="E8" i="12"/>
  <c r="K6" i="12"/>
  <c r="I5" i="12"/>
  <c r="H5" i="12"/>
  <c r="G5" i="12"/>
  <c r="E5" i="12"/>
  <c r="E4" i="12"/>
  <c r="H72" i="6" l="1"/>
  <c r="G72" i="6"/>
  <c r="F72" i="6"/>
  <c r="E72" i="6"/>
  <c r="H178" i="5" l="1"/>
  <c r="H35" i="12" s="1"/>
  <c r="E178" i="5"/>
  <c r="E35" i="12" s="1"/>
  <c r="H148" i="5"/>
  <c r="H126" i="5"/>
  <c r="E126" i="5"/>
  <c r="H127" i="5"/>
  <c r="H203" i="5" s="1"/>
  <c r="H131" i="5"/>
  <c r="H130" i="5"/>
  <c r="G127" i="5"/>
  <c r="G203" i="5" s="1"/>
  <c r="G131" i="5"/>
  <c r="G130" i="5"/>
  <c r="E127" i="5"/>
  <c r="E203" i="5" s="1"/>
  <c r="E131" i="5"/>
  <c r="E130" i="5"/>
  <c r="CP114" i="6" l="1"/>
  <c r="CQ114" i="6" s="1"/>
  <c r="CR114" i="6" s="1"/>
  <c r="CS114" i="6" s="1"/>
  <c r="CT114" i="6" s="1"/>
  <c r="CU114" i="6" s="1"/>
  <c r="CV114" i="6" s="1"/>
  <c r="CW114" i="6" s="1"/>
  <c r="CX114" i="6" s="1"/>
  <c r="CY114" i="6" s="1"/>
  <c r="CZ114" i="6" s="1"/>
  <c r="DA114" i="6" s="1"/>
  <c r="DB114" i="6" s="1"/>
  <c r="DC114" i="6" s="1"/>
  <c r="DD114" i="6" s="1"/>
  <c r="DE114" i="6" s="1"/>
  <c r="DF114" i="6" s="1"/>
  <c r="DG114" i="6" s="1"/>
  <c r="DH114" i="6" s="1"/>
  <c r="DI114" i="6" s="1"/>
  <c r="DJ114" i="6" s="1"/>
  <c r="DK114" i="6" s="1"/>
  <c r="DL114" i="6" s="1"/>
  <c r="DM114" i="6" s="1"/>
  <c r="DN114" i="6" s="1"/>
  <c r="DO114" i="6" s="1"/>
  <c r="DP114" i="6" s="1"/>
  <c r="DQ114" i="6" s="1"/>
  <c r="DR114" i="6" s="1"/>
  <c r="DS114" i="6" s="1"/>
  <c r="DT114" i="6" s="1"/>
  <c r="DU114" i="6" s="1"/>
  <c r="DV114" i="6" s="1"/>
  <c r="DW114" i="6" s="1"/>
  <c r="DX114" i="6" s="1"/>
  <c r="DY114" i="6" s="1"/>
  <c r="DZ114" i="6" s="1"/>
  <c r="EA114" i="6" s="1"/>
  <c r="EB114" i="6" s="1"/>
  <c r="EC114" i="6" s="1"/>
  <c r="ED114" i="6" s="1"/>
  <c r="EE114" i="6" s="1"/>
  <c r="EF114" i="6" s="1"/>
  <c r="EG114" i="6" s="1"/>
  <c r="EH114" i="6" s="1"/>
  <c r="EI114" i="6" s="1"/>
  <c r="EJ114" i="6" s="1"/>
  <c r="EK114" i="6" s="1"/>
  <c r="EL114" i="6" s="1"/>
  <c r="EM114" i="6" s="1"/>
  <c r="EN114" i="6" s="1"/>
  <c r="EO114" i="6" s="1"/>
  <c r="EP114" i="6" s="1"/>
  <c r="EQ114" i="6" s="1"/>
  <c r="ER114" i="6" s="1"/>
  <c r="ES114" i="6" s="1"/>
  <c r="ET114" i="6" s="1"/>
  <c r="EU114" i="6" s="1"/>
  <c r="EV114" i="6" s="1"/>
  <c r="EW114" i="6" s="1"/>
  <c r="EX114" i="6" s="1"/>
  <c r="EY114" i="6" s="1"/>
  <c r="EZ114" i="6" s="1"/>
  <c r="FA114" i="6" s="1"/>
  <c r="FB114" i="6" s="1"/>
  <c r="FC114" i="6" s="1"/>
  <c r="FD114" i="6" s="1"/>
  <c r="FE114" i="6" s="1"/>
  <c r="FF114" i="6" s="1"/>
  <c r="FG114" i="6" s="1"/>
  <c r="FH114" i="6" s="1"/>
  <c r="FI114" i="6" s="1"/>
  <c r="FJ114" i="6" s="1"/>
  <c r="FK114" i="6" s="1"/>
  <c r="FL114" i="6" s="1"/>
  <c r="FM114" i="6" s="1"/>
  <c r="FN114" i="6" s="1"/>
  <c r="FO114" i="6" s="1"/>
  <c r="FP114" i="6" s="1"/>
  <c r="FQ114" i="6" s="1"/>
  <c r="FR114" i="6" s="1"/>
  <c r="FS114" i="6" s="1"/>
  <c r="FT114" i="6" s="1"/>
  <c r="FU114" i="6" s="1"/>
  <c r="FV114" i="6" s="1"/>
  <c r="FW114" i="6" s="1"/>
  <c r="FX114" i="6" s="1"/>
  <c r="FY114" i="6" s="1"/>
  <c r="FZ114" i="6" s="1"/>
  <c r="GA114" i="6" s="1"/>
  <c r="GB114" i="6" s="1"/>
  <c r="GC114" i="6" s="1"/>
  <c r="GD114" i="6" s="1"/>
  <c r="GE114" i="6" s="1"/>
  <c r="GF114" i="6" s="1"/>
  <c r="GG114" i="6" s="1"/>
  <c r="GH114" i="6" s="1"/>
  <c r="GI114" i="6" s="1"/>
  <c r="GJ114" i="6" s="1"/>
  <c r="GK114" i="6" s="1"/>
  <c r="GL114" i="6" s="1"/>
  <c r="GM114" i="6" s="1"/>
  <c r="GN114" i="6" s="1"/>
  <c r="GO114" i="6" s="1"/>
  <c r="GP114" i="6" s="1"/>
  <c r="GQ114" i="6" s="1"/>
  <c r="GR114" i="6" s="1"/>
  <c r="GS114" i="6" s="1"/>
  <c r="GT114" i="6" s="1"/>
  <c r="GU114" i="6" s="1"/>
  <c r="GV114" i="6" s="1"/>
  <c r="GW114" i="6" s="1"/>
  <c r="GX114" i="6" s="1"/>
  <c r="GY114" i="6" s="1"/>
  <c r="GZ114" i="6" s="1"/>
  <c r="HA114" i="6" s="1"/>
  <c r="HB114" i="6" s="1"/>
  <c r="HC114" i="6" s="1"/>
  <c r="E128" i="6"/>
  <c r="E127" i="6"/>
  <c r="H75" i="6"/>
  <c r="E75" i="6"/>
  <c r="F75" i="6"/>
  <c r="G75" i="6"/>
  <c r="K75" i="6" s="1"/>
  <c r="H73" i="6"/>
  <c r="E73" i="6"/>
  <c r="E130" i="6" s="1"/>
  <c r="F73" i="6"/>
  <c r="G73" i="6"/>
  <c r="E23" i="12" l="1"/>
  <c r="E278" i="6"/>
  <c r="E155" i="6"/>
  <c r="E26" i="12" s="1"/>
  <c r="E280" i="6"/>
  <c r="E153" i="6"/>
  <c r="E24" i="12" s="1"/>
  <c r="E279" i="6"/>
  <c r="G116" i="6"/>
  <c r="L75" i="6"/>
  <c r="E307" i="6" l="1"/>
  <c r="E68" i="12" s="1"/>
  <c r="E306" i="6"/>
  <c r="E67" i="12" s="1"/>
  <c r="E305" i="6"/>
  <c r="E66" i="12" s="1"/>
  <c r="L116" i="6"/>
  <c r="K116" i="6"/>
  <c r="M75" i="6"/>
  <c r="M116" i="6" s="1"/>
  <c r="N75" i="6" l="1"/>
  <c r="N116" i="6" s="1"/>
  <c r="O75" i="6" l="1"/>
  <c r="O116" i="6" s="1"/>
  <c r="P75" i="6" l="1"/>
  <c r="P116" i="6" s="1"/>
  <c r="Q75" i="6" l="1"/>
  <c r="Q116" i="6" s="1"/>
  <c r="R75" i="6" l="1"/>
  <c r="R116" i="6" s="1"/>
  <c r="S75" i="6" l="1"/>
  <c r="S116" i="6" s="1"/>
  <c r="T75" i="6" l="1"/>
  <c r="T116" i="6" s="1"/>
  <c r="U75" i="6" l="1"/>
  <c r="U116" i="6" s="1"/>
  <c r="V75" i="6" l="1"/>
  <c r="V116" i="6" s="1"/>
  <c r="W75" i="6" l="1"/>
  <c r="W116" i="6" s="1"/>
  <c r="X75" i="6" l="1"/>
  <c r="X116" i="6" s="1"/>
  <c r="Y75" i="6" l="1"/>
  <c r="Y116" i="6" s="1"/>
  <c r="Z75" i="6" l="1"/>
  <c r="Z116" i="6" s="1"/>
  <c r="AA75" i="6" l="1"/>
  <c r="AA116" i="6" s="1"/>
  <c r="AB75" i="6" l="1"/>
  <c r="AB116" i="6" s="1"/>
  <c r="AC75" i="6" l="1"/>
  <c r="AC116" i="6" s="1"/>
  <c r="AD75" i="6" l="1"/>
  <c r="AD116" i="6" s="1"/>
  <c r="AE75" i="6" l="1"/>
  <c r="AE116" i="6" s="1"/>
  <c r="AF75" i="6" l="1"/>
  <c r="AF116" i="6" s="1"/>
  <c r="AG75" i="6" l="1"/>
  <c r="AG116" i="6" s="1"/>
  <c r="AH75" i="6" l="1"/>
  <c r="AH116" i="6" s="1"/>
  <c r="AI75" i="6" l="1"/>
  <c r="AI116" i="6" s="1"/>
  <c r="AJ75" i="6" l="1"/>
  <c r="AJ116" i="6" s="1"/>
  <c r="AK75" i="6" l="1"/>
  <c r="AK116" i="6" s="1"/>
  <c r="AL75" i="6" l="1"/>
  <c r="AL116" i="6" s="1"/>
  <c r="AM75" i="6" l="1"/>
  <c r="AM116" i="6" s="1"/>
  <c r="AN75" i="6" l="1"/>
  <c r="AN116" i="6" s="1"/>
  <c r="AO75" i="6" l="1"/>
  <c r="AO116" i="6" s="1"/>
  <c r="AP75" i="6" l="1"/>
  <c r="AP116" i="6" s="1"/>
  <c r="AQ75" i="6" l="1"/>
  <c r="AQ116" i="6" s="1"/>
  <c r="AR75" i="6" l="1"/>
  <c r="AR116" i="6" s="1"/>
  <c r="AS75" i="6" l="1"/>
  <c r="AS116" i="6" s="1"/>
  <c r="AT75" i="6" l="1"/>
  <c r="AT116" i="6" s="1"/>
  <c r="AU75" i="6" l="1"/>
  <c r="AU116" i="6" s="1"/>
  <c r="AV75" i="6" l="1"/>
  <c r="AV116" i="6" s="1"/>
  <c r="AW75" i="6" l="1"/>
  <c r="AW116" i="6" s="1"/>
  <c r="AX75" i="6" l="1"/>
  <c r="AX116" i="6" s="1"/>
  <c r="AY75" i="6" l="1"/>
  <c r="AY116" i="6" s="1"/>
  <c r="AZ75" i="6" l="1"/>
  <c r="AZ116" i="6" s="1"/>
  <c r="BA75" i="6" l="1"/>
  <c r="BA116" i="6" s="1"/>
  <c r="BB75" i="6" l="1"/>
  <c r="BB116" i="6" s="1"/>
  <c r="BC75" i="6" l="1"/>
  <c r="BC116" i="6" s="1"/>
  <c r="BD75" i="6" l="1"/>
  <c r="BD116" i="6" s="1"/>
  <c r="BE75" i="6" l="1"/>
  <c r="BE116" i="6" s="1"/>
  <c r="BF75" i="6" l="1"/>
  <c r="BF116" i="6" s="1"/>
  <c r="BG75" i="6" l="1"/>
  <c r="BG116" i="6" s="1"/>
  <c r="BH75" i="6" l="1"/>
  <c r="BH116" i="6" s="1"/>
  <c r="BI75" i="6" l="1"/>
  <c r="BI116" i="6" s="1"/>
  <c r="BJ75" i="6" l="1"/>
  <c r="BJ116" i="6" s="1"/>
  <c r="BK75" i="6" l="1"/>
  <c r="BK116" i="6" s="1"/>
  <c r="BL75" i="6" l="1"/>
  <c r="BL116" i="6" s="1"/>
  <c r="BM75" i="6" l="1"/>
  <c r="BM116" i="6" s="1"/>
  <c r="BN75" i="6" l="1"/>
  <c r="BN116" i="6" s="1"/>
  <c r="BO75" i="6" l="1"/>
  <c r="BO116" i="6" s="1"/>
  <c r="BP75" i="6" l="1"/>
  <c r="BP116" i="6" s="1"/>
  <c r="BQ75" i="6" l="1"/>
  <c r="BQ116" i="6" s="1"/>
  <c r="BR75" i="6" l="1"/>
  <c r="BR116" i="6" s="1"/>
  <c r="BS75" i="6" l="1"/>
  <c r="BS116" i="6" s="1"/>
  <c r="BT75" i="6" l="1"/>
  <c r="BT116" i="6" s="1"/>
  <c r="BU75" i="6" l="1"/>
  <c r="BU116" i="6" s="1"/>
  <c r="BV75" i="6" l="1"/>
  <c r="BV116" i="6" s="1"/>
  <c r="BW75" i="6" l="1"/>
  <c r="BW116" i="6" s="1"/>
  <c r="BX75" i="6" l="1"/>
  <c r="BX116" i="6" s="1"/>
  <c r="BY75" i="6" l="1"/>
  <c r="BY116" i="6" s="1"/>
  <c r="BZ75" i="6" l="1"/>
  <c r="BZ116" i="6" s="1"/>
  <c r="CA75" i="6" l="1"/>
  <c r="CA116" i="6" s="1"/>
  <c r="CB75" i="6" l="1"/>
  <c r="CB116" i="6" s="1"/>
  <c r="CC75" i="6" l="1"/>
  <c r="CC116" i="6" s="1"/>
  <c r="CD75" i="6" l="1"/>
  <c r="CD116" i="6" s="1"/>
  <c r="CE75" i="6" l="1"/>
  <c r="CE116" i="6" s="1"/>
  <c r="CF75" i="6" l="1"/>
  <c r="CF116" i="6" s="1"/>
  <c r="CG75" i="6" l="1"/>
  <c r="CG116" i="6" s="1"/>
  <c r="CH75" i="6" l="1"/>
  <c r="CH116" i="6" s="1"/>
  <c r="CI75" i="6" l="1"/>
  <c r="CI116" i="6" s="1"/>
  <c r="CJ75" i="6" l="1"/>
  <c r="CJ116" i="6" s="1"/>
  <c r="CK75" i="6" l="1"/>
  <c r="CK116" i="6" s="1"/>
  <c r="CL75" i="6" l="1"/>
  <c r="CL116" i="6" s="1"/>
  <c r="CM75" i="6" l="1"/>
  <c r="CM116" i="6" s="1"/>
  <c r="CN75" i="6" l="1"/>
  <c r="CN116" i="6" s="1"/>
  <c r="CO75" i="6" l="1"/>
  <c r="CO116" i="6" s="1"/>
  <c r="G292" i="6" l="1"/>
  <c r="G331" i="6" s="1"/>
  <c r="G209" i="6"/>
  <c r="G261" i="6" s="1"/>
  <c r="P261" i="6" l="1"/>
  <c r="O261" i="6"/>
  <c r="S261" i="6"/>
  <c r="M261" i="6"/>
  <c r="Q261" i="6"/>
  <c r="N261" i="6"/>
  <c r="R261" i="6"/>
  <c r="L261" i="6"/>
  <c r="K261" i="6"/>
  <c r="K5" i="12"/>
  <c r="L5" i="12"/>
  <c r="L6" i="12" s="1"/>
  <c r="M5" i="12"/>
  <c r="N5" i="12"/>
  <c r="O5" i="12"/>
  <c r="P5" i="12"/>
  <c r="Q5" i="12"/>
  <c r="R5" i="12"/>
  <c r="S5" i="12"/>
  <c r="T5" i="12"/>
  <c r="V6" i="2"/>
  <c r="W6" i="2" s="1"/>
  <c r="X6" i="2" s="1"/>
  <c r="Y6" i="2" s="1"/>
  <c r="Z6" i="2" s="1"/>
  <c r="AA6" i="2" s="1"/>
  <c r="AB6" i="2" s="1"/>
  <c r="AC6" i="2" s="1"/>
  <c r="AD6" i="2" s="1"/>
  <c r="AE6" i="2" s="1"/>
  <c r="AF6" i="2" s="1"/>
  <c r="AG6" i="2" s="1"/>
  <c r="AH6" i="2" s="1"/>
  <c r="AI6" i="2" s="1"/>
  <c r="AJ6" i="2" s="1"/>
  <c r="AK6" i="2" s="1"/>
  <c r="AL6" i="2" s="1"/>
  <c r="AM6" i="2" s="1"/>
  <c r="AN6" i="2" s="1"/>
  <c r="AO6" i="2" s="1"/>
  <c r="AP6" i="2" s="1"/>
  <c r="AQ6" i="2" s="1"/>
  <c r="AR6" i="2" s="1"/>
  <c r="AS6" i="2" s="1"/>
  <c r="AT6" i="2" s="1"/>
  <c r="AU6" i="2" s="1"/>
  <c r="AV6" i="2" s="1"/>
  <c r="AW6" i="2" s="1"/>
  <c r="AX6" i="2" s="1"/>
  <c r="AY6" i="2" s="1"/>
  <c r="AZ6" i="2" s="1"/>
  <c r="BA6" i="2" s="1"/>
  <c r="BB6" i="2" s="1"/>
  <c r="BC6" i="2" s="1"/>
  <c r="BD6" i="2" s="1"/>
  <c r="BE6" i="2" s="1"/>
  <c r="BF6" i="2" s="1"/>
  <c r="BG6" i="2" s="1"/>
  <c r="BH6" i="2" s="1"/>
  <c r="BI6" i="2" s="1"/>
  <c r="BJ6" i="2" s="1"/>
  <c r="BK6" i="2" s="1"/>
  <c r="BL6" i="2" s="1"/>
  <c r="BM6" i="2" s="1"/>
  <c r="BN6" i="2" s="1"/>
  <c r="BO6" i="2" s="1"/>
  <c r="BP6" i="2" s="1"/>
  <c r="BQ6" i="2" s="1"/>
  <c r="BR6" i="2" s="1"/>
  <c r="BS6" i="2" s="1"/>
  <c r="BT6" i="2" s="1"/>
  <c r="BU6" i="2" s="1"/>
  <c r="BV6" i="2" s="1"/>
  <c r="BW6" i="2" s="1"/>
  <c r="BX6" i="2" s="1"/>
  <c r="BY6" i="2" s="1"/>
  <c r="BZ6" i="2" s="1"/>
  <c r="CA6" i="2" s="1"/>
  <c r="CB6" i="2" s="1"/>
  <c r="CC6" i="2" s="1"/>
  <c r="CD6" i="2" s="1"/>
  <c r="CE6" i="2" s="1"/>
  <c r="CF6" i="2" s="1"/>
  <c r="CG6" i="2" s="1"/>
  <c r="CH6" i="2" s="1"/>
  <c r="CI6" i="2" s="1"/>
  <c r="CJ6" i="2" s="1"/>
  <c r="CK6" i="2" s="1"/>
  <c r="CL6" i="2" s="1"/>
  <c r="CM6" i="2" s="1"/>
  <c r="CN6" i="2" s="1"/>
  <c r="CO6" i="2" s="1"/>
  <c r="CP6" i="2" s="1"/>
  <c r="CQ6" i="2" s="1"/>
  <c r="CR6" i="2" s="1"/>
  <c r="CS6" i="2" s="1"/>
  <c r="CT6" i="2" s="1"/>
  <c r="CU6" i="2" s="1"/>
  <c r="CV6" i="2" s="1"/>
  <c r="CW6" i="2" s="1"/>
  <c r="CX6" i="2" s="1"/>
  <c r="CY6" i="2" s="1"/>
  <c r="CZ6" i="2" s="1"/>
  <c r="DA6" i="2" s="1"/>
  <c r="DB6" i="2" s="1"/>
  <c r="DC6" i="2" s="1"/>
  <c r="DD6" i="2" s="1"/>
  <c r="DE6" i="2" s="1"/>
  <c r="DF6" i="2" s="1"/>
  <c r="DG6" i="2" s="1"/>
  <c r="DH6" i="2" s="1"/>
  <c r="DI6" i="2" s="1"/>
  <c r="DJ6" i="2" s="1"/>
  <c r="DK6" i="2" s="1"/>
  <c r="DL6" i="2" s="1"/>
  <c r="DM6" i="2" s="1"/>
  <c r="DN6" i="2" s="1"/>
  <c r="DO6" i="2" s="1"/>
  <c r="DP6" i="2" s="1"/>
  <c r="DQ6" i="2" s="1"/>
  <c r="DR6" i="2" s="1"/>
  <c r="DS6" i="2" s="1"/>
  <c r="DT6" i="2" s="1"/>
  <c r="DU6" i="2" s="1"/>
  <c r="DV6" i="2" s="1"/>
  <c r="DW6" i="2" s="1"/>
  <c r="DX6" i="2" s="1"/>
  <c r="DY6" i="2" s="1"/>
  <c r="DZ6" i="2" s="1"/>
  <c r="EA6" i="2" s="1"/>
  <c r="EB6" i="2" s="1"/>
  <c r="EC6" i="2" s="1"/>
  <c r="ED6" i="2" s="1"/>
  <c r="EE6" i="2" s="1"/>
  <c r="EF6" i="2" s="1"/>
  <c r="EG6" i="2" s="1"/>
  <c r="EH6" i="2" s="1"/>
  <c r="EI6" i="2" s="1"/>
  <c r="EJ6" i="2" s="1"/>
  <c r="EK6" i="2" s="1"/>
  <c r="EL6" i="2" s="1"/>
  <c r="EM6" i="2" s="1"/>
  <c r="EN6" i="2" s="1"/>
  <c r="EO6" i="2" s="1"/>
  <c r="EP6" i="2" s="1"/>
  <c r="EQ6" i="2" s="1"/>
  <c r="ER6" i="2" s="1"/>
  <c r="ES6" i="2" s="1"/>
  <c r="ET6" i="2" s="1"/>
  <c r="EU6" i="2" s="1"/>
  <c r="EV6" i="2" s="1"/>
  <c r="EW6" i="2" s="1"/>
  <c r="EX6" i="2" s="1"/>
  <c r="EY6" i="2" s="1"/>
  <c r="EZ6" i="2" s="1"/>
  <c r="FA6" i="2" s="1"/>
  <c r="FB6" i="2" s="1"/>
  <c r="FC6" i="2" s="1"/>
  <c r="FD6" i="2" s="1"/>
  <c r="FE6" i="2" s="1"/>
  <c r="FF6" i="2" s="1"/>
  <c r="FG6" i="2" s="1"/>
  <c r="FH6" i="2" s="1"/>
  <c r="FI6" i="2" s="1"/>
  <c r="FJ6" i="2" s="1"/>
  <c r="FK6" i="2" s="1"/>
  <c r="FL6" i="2" s="1"/>
  <c r="FM6" i="2" s="1"/>
  <c r="FN6" i="2" s="1"/>
  <c r="FO6" i="2" s="1"/>
  <c r="FP6" i="2" s="1"/>
  <c r="FQ6" i="2" s="1"/>
  <c r="FR6" i="2" s="1"/>
  <c r="FS6" i="2" s="1"/>
  <c r="FT6" i="2" s="1"/>
  <c r="FU6" i="2" s="1"/>
  <c r="FV6" i="2" s="1"/>
  <c r="FW6" i="2" s="1"/>
  <c r="FX6" i="2" s="1"/>
  <c r="FY6" i="2" s="1"/>
  <c r="FZ6" i="2" s="1"/>
  <c r="GA6" i="2" s="1"/>
  <c r="GB6" i="2" s="1"/>
  <c r="GC6" i="2" s="1"/>
  <c r="GD6" i="2" s="1"/>
  <c r="GE6" i="2" s="1"/>
  <c r="GF6" i="2" s="1"/>
  <c r="GG6" i="2" s="1"/>
  <c r="GH6" i="2" s="1"/>
  <c r="GI6" i="2" s="1"/>
  <c r="GJ6" i="2" s="1"/>
  <c r="GK6" i="2" s="1"/>
  <c r="GL6" i="2" s="1"/>
  <c r="GM6" i="2" s="1"/>
  <c r="GN6" i="2" s="1"/>
  <c r="GO6" i="2" s="1"/>
  <c r="GP6" i="2" s="1"/>
  <c r="GQ6" i="2" s="1"/>
  <c r="GR6" i="2" s="1"/>
  <c r="GS6" i="2" s="1"/>
  <c r="GT6" i="2" s="1"/>
  <c r="GU6" i="2" s="1"/>
  <c r="GV6" i="2" s="1"/>
  <c r="GW6" i="2" s="1"/>
  <c r="GX6" i="2" s="1"/>
  <c r="GY6" i="2" s="1"/>
  <c r="GZ6" i="2" s="1"/>
  <c r="HA6" i="2" s="1"/>
  <c r="HB6" i="2" s="1"/>
  <c r="HC6" i="2" s="1"/>
  <c r="M6" i="12" l="1"/>
  <c r="N6" i="12" s="1"/>
  <c r="O6" i="12" s="1"/>
  <c r="P6" i="12" s="1"/>
  <c r="Q6" i="12" s="1"/>
  <c r="R6" i="12" s="1"/>
  <c r="S6" i="12" s="1"/>
  <c r="T6" i="12" s="1"/>
  <c r="V7" i="2"/>
  <c r="U5" i="12"/>
  <c r="U6" i="12" l="1"/>
  <c r="W7" i="2"/>
  <c r="V5" i="12"/>
  <c r="V6" i="12" l="1"/>
  <c r="X7" i="2"/>
  <c r="W5" i="12"/>
  <c r="W6" i="12" l="1"/>
  <c r="Y7" i="2"/>
  <c r="X5" i="12"/>
  <c r="H18" i="5"/>
  <c r="H17" i="5"/>
  <c r="H19" i="5"/>
  <c r="H20" i="5"/>
  <c r="H14" i="5"/>
  <c r="G14" i="5"/>
  <c r="F14" i="5"/>
  <c r="E14" i="5"/>
  <c r="E17" i="5"/>
  <c r="G17" i="5"/>
  <c r="I211" i="5"/>
  <c r="I212" i="5"/>
  <c r="H212" i="5"/>
  <c r="H211" i="5"/>
  <c r="G212" i="5"/>
  <c r="G211" i="5"/>
  <c r="E212" i="5"/>
  <c r="E211" i="5"/>
  <c r="X6" i="12" l="1"/>
  <c r="Z7" i="2"/>
  <c r="Y5" i="12"/>
  <c r="G197" i="5"/>
  <c r="E197" i="5"/>
  <c r="Y6" i="12" l="1"/>
  <c r="AA7" i="2"/>
  <c r="Z5" i="12"/>
  <c r="K8" i="5"/>
  <c r="Z6" i="12" l="1"/>
  <c r="AB7" i="2"/>
  <c r="AA5" i="12"/>
  <c r="H63" i="5"/>
  <c r="G63" i="5"/>
  <c r="E63" i="5"/>
  <c r="H55" i="5"/>
  <c r="G55" i="5"/>
  <c r="E55" i="5"/>
  <c r="H54" i="5"/>
  <c r="G54" i="5"/>
  <c r="E54" i="5"/>
  <c r="AA6" i="12" l="1"/>
  <c r="AC7" i="2"/>
  <c r="AB5" i="12"/>
  <c r="AB6" i="12" l="1"/>
  <c r="AD7" i="2"/>
  <c r="AC5" i="12"/>
  <c r="H16" i="5"/>
  <c r="G16" i="5"/>
  <c r="E16" i="5"/>
  <c r="H15" i="5"/>
  <c r="G15" i="5"/>
  <c r="E15" i="5"/>
  <c r="F47" i="5"/>
  <c r="H44" i="5"/>
  <c r="H47" i="5" s="1"/>
  <c r="K44" i="5"/>
  <c r="L44" i="5" s="1"/>
  <c r="M44" i="5" s="1"/>
  <c r="N44" i="5" s="1"/>
  <c r="O44" i="5" s="1"/>
  <c r="P44" i="5" s="1"/>
  <c r="Q44" i="5" s="1"/>
  <c r="R44" i="5" s="1"/>
  <c r="S44" i="5" s="1"/>
  <c r="T44" i="5" s="1"/>
  <c r="U44" i="5" s="1"/>
  <c r="V44" i="5" s="1"/>
  <c r="W44" i="5" s="1"/>
  <c r="X44" i="5" s="1"/>
  <c r="Y44" i="5" s="1"/>
  <c r="Z44" i="5" s="1"/>
  <c r="AA44" i="5" s="1"/>
  <c r="AB44" i="5" s="1"/>
  <c r="AC44" i="5" s="1"/>
  <c r="AD44" i="5" s="1"/>
  <c r="AE44" i="5" s="1"/>
  <c r="AF44" i="5" s="1"/>
  <c r="AG44" i="5" s="1"/>
  <c r="AH44" i="5" s="1"/>
  <c r="AI44" i="5" s="1"/>
  <c r="AJ44" i="5" s="1"/>
  <c r="AK44" i="5" s="1"/>
  <c r="AL44" i="5" s="1"/>
  <c r="AM44" i="5" s="1"/>
  <c r="AN44" i="5" s="1"/>
  <c r="AO44" i="5" s="1"/>
  <c r="AP44" i="5" s="1"/>
  <c r="AQ44" i="5" s="1"/>
  <c r="AR44" i="5" s="1"/>
  <c r="AS44" i="5" s="1"/>
  <c r="AT44" i="5" s="1"/>
  <c r="AU44" i="5" s="1"/>
  <c r="AV44" i="5" s="1"/>
  <c r="AW44" i="5" s="1"/>
  <c r="AX44" i="5" s="1"/>
  <c r="AY44" i="5" s="1"/>
  <c r="AZ44" i="5" s="1"/>
  <c r="BA44" i="5" s="1"/>
  <c r="BB44" i="5" s="1"/>
  <c r="BC44" i="5" s="1"/>
  <c r="BD44" i="5" s="1"/>
  <c r="BE44" i="5" s="1"/>
  <c r="BF44" i="5" s="1"/>
  <c r="BG44" i="5" s="1"/>
  <c r="BH44" i="5" s="1"/>
  <c r="BI44" i="5" s="1"/>
  <c r="BJ44" i="5" s="1"/>
  <c r="BK44" i="5" s="1"/>
  <c r="BL44" i="5" s="1"/>
  <c r="BM44" i="5" s="1"/>
  <c r="BN44" i="5" s="1"/>
  <c r="BO44" i="5" s="1"/>
  <c r="BP44" i="5" s="1"/>
  <c r="BQ44" i="5" s="1"/>
  <c r="BR44" i="5" s="1"/>
  <c r="BS44" i="5" s="1"/>
  <c r="BT44" i="5" s="1"/>
  <c r="BU44" i="5" s="1"/>
  <c r="BV44" i="5" s="1"/>
  <c r="BW44" i="5" s="1"/>
  <c r="BX44" i="5" s="1"/>
  <c r="BY44" i="5" s="1"/>
  <c r="BZ44" i="5" s="1"/>
  <c r="CA44" i="5" s="1"/>
  <c r="CB44" i="5" s="1"/>
  <c r="CC44" i="5" s="1"/>
  <c r="CD44" i="5" s="1"/>
  <c r="CE44" i="5" s="1"/>
  <c r="CF44" i="5" s="1"/>
  <c r="CG44" i="5" s="1"/>
  <c r="CH44" i="5" s="1"/>
  <c r="CI44" i="5" s="1"/>
  <c r="CJ44" i="5" s="1"/>
  <c r="CK44" i="5" s="1"/>
  <c r="CL44" i="5" s="1"/>
  <c r="CM44" i="5" s="1"/>
  <c r="CN44" i="5" s="1"/>
  <c r="CO44" i="5" s="1"/>
  <c r="E44" i="5"/>
  <c r="E47" i="5" s="1"/>
  <c r="H20" i="6"/>
  <c r="E20" i="6"/>
  <c r="H39" i="5"/>
  <c r="G39" i="5"/>
  <c r="F39" i="5"/>
  <c r="E39" i="5"/>
  <c r="AC6" i="12" l="1"/>
  <c r="AE7" i="2"/>
  <c r="AD5" i="12"/>
  <c r="G20" i="5"/>
  <c r="CO47" i="5"/>
  <c r="CG47" i="5"/>
  <c r="BY47" i="5"/>
  <c r="BQ47" i="5"/>
  <c r="BI47" i="5"/>
  <c r="BA47" i="5"/>
  <c r="AS47" i="5"/>
  <c r="AK47" i="5"/>
  <c r="AC47" i="5"/>
  <c r="U47" i="5"/>
  <c r="M47" i="5"/>
  <c r="CN47" i="5"/>
  <c r="BX47" i="5"/>
  <c r="BP47" i="5"/>
  <c r="BH47" i="5"/>
  <c r="AZ47" i="5"/>
  <c r="AR47" i="5"/>
  <c r="AJ47" i="5"/>
  <c r="AB47" i="5"/>
  <c r="T47" i="5"/>
  <c r="L47" i="5"/>
  <c r="BU47" i="5"/>
  <c r="AW47" i="5"/>
  <c r="BK47" i="5"/>
  <c r="AE47" i="5"/>
  <c r="AT47" i="5"/>
  <c r="AD47" i="5"/>
  <c r="CF47" i="5"/>
  <c r="CK47" i="5"/>
  <c r="CC47" i="5"/>
  <c r="BE47" i="5"/>
  <c r="AO47" i="5"/>
  <c r="Y47" i="5"/>
  <c r="BT47" i="5"/>
  <c r="AV47" i="5"/>
  <c r="AF47" i="5"/>
  <c r="P47" i="5"/>
  <c r="CA47" i="5"/>
  <c r="BS47" i="5"/>
  <c r="AU47" i="5"/>
  <c r="W47" i="5"/>
  <c r="CH47" i="5"/>
  <c r="BZ47" i="5"/>
  <c r="BR47" i="5"/>
  <c r="BJ47" i="5"/>
  <c r="AL47" i="5"/>
  <c r="N47" i="5"/>
  <c r="CM47" i="5"/>
  <c r="CE47" i="5"/>
  <c r="BW47" i="5"/>
  <c r="BO47" i="5"/>
  <c r="BG47" i="5"/>
  <c r="AY47" i="5"/>
  <c r="AQ47" i="5"/>
  <c r="AI47" i="5"/>
  <c r="AA47" i="5"/>
  <c r="S47" i="5"/>
  <c r="BM47" i="5"/>
  <c r="AG47" i="5"/>
  <c r="Q47" i="5"/>
  <c r="CJ47" i="5"/>
  <c r="CB47" i="5"/>
  <c r="BL47" i="5"/>
  <c r="BD47" i="5"/>
  <c r="AN47" i="5"/>
  <c r="X47" i="5"/>
  <c r="BB47" i="5"/>
  <c r="V47" i="5"/>
  <c r="CL47" i="5"/>
  <c r="CD47" i="5"/>
  <c r="BV47" i="5"/>
  <c r="BN47" i="5"/>
  <c r="BF47" i="5"/>
  <c r="AX47" i="5"/>
  <c r="AP47" i="5"/>
  <c r="AH47" i="5"/>
  <c r="Z47" i="5"/>
  <c r="R47" i="5"/>
  <c r="CI47" i="5"/>
  <c r="BC47" i="5"/>
  <c r="AM47" i="5"/>
  <c r="O47" i="5"/>
  <c r="K47" i="5"/>
  <c r="I44" i="5"/>
  <c r="G47" i="5"/>
  <c r="AD6" i="12" l="1"/>
  <c r="AF7" i="2"/>
  <c r="AE5" i="12"/>
  <c r="I47" i="5"/>
  <c r="CO6" i="6"/>
  <c r="CN6" i="6"/>
  <c r="CM6" i="6"/>
  <c r="CL6" i="6"/>
  <c r="CK6" i="6"/>
  <c r="CJ6" i="6"/>
  <c r="CI6" i="6"/>
  <c r="CH6" i="6"/>
  <c r="CG6" i="6"/>
  <c r="CF6" i="6"/>
  <c r="CE6" i="6"/>
  <c r="CD6" i="6"/>
  <c r="CC6" i="6"/>
  <c r="CB6" i="6"/>
  <c r="CA6" i="6"/>
  <c r="BZ6" i="6"/>
  <c r="BY6" i="6"/>
  <c r="BX6" i="6"/>
  <c r="BW6" i="6"/>
  <c r="BV6" i="6"/>
  <c r="BU6" i="6"/>
  <c r="BT6" i="6"/>
  <c r="BS6" i="6"/>
  <c r="BR6" i="6"/>
  <c r="BQ6" i="6"/>
  <c r="BP6" i="6"/>
  <c r="BO6" i="6"/>
  <c r="BN6" i="6"/>
  <c r="BM6" i="6"/>
  <c r="BL6" i="6"/>
  <c r="BK6" i="6"/>
  <c r="BJ6" i="6"/>
  <c r="BI6" i="6"/>
  <c r="BH6" i="6"/>
  <c r="BG6" i="6"/>
  <c r="BF6" i="6"/>
  <c r="BE6" i="6"/>
  <c r="BD6" i="6"/>
  <c r="BC6" i="6"/>
  <c r="BB6" i="6"/>
  <c r="BA6" i="6"/>
  <c r="AZ6" i="6"/>
  <c r="AY6" i="6"/>
  <c r="AX6" i="6"/>
  <c r="AW6" i="6"/>
  <c r="AV6" i="6"/>
  <c r="AU6" i="6"/>
  <c r="AT6" i="6"/>
  <c r="AS6" i="6"/>
  <c r="AR6" i="6"/>
  <c r="AQ6" i="6"/>
  <c r="AP6" i="6"/>
  <c r="AO6" i="6"/>
  <c r="AN6" i="6"/>
  <c r="AM6" i="6"/>
  <c r="AL6" i="6"/>
  <c r="AK6" i="6"/>
  <c r="AJ6" i="6"/>
  <c r="AI6" i="6"/>
  <c r="AH6" i="6"/>
  <c r="AG6" i="6"/>
  <c r="AF6" i="6"/>
  <c r="AE6" i="6"/>
  <c r="AD6" i="6"/>
  <c r="AC6" i="6"/>
  <c r="AB6" i="6"/>
  <c r="AA6" i="6"/>
  <c r="Z6" i="6"/>
  <c r="Y6" i="6"/>
  <c r="X6" i="6"/>
  <c r="W6" i="6"/>
  <c r="V6" i="6"/>
  <c r="U6" i="6"/>
  <c r="T6" i="6"/>
  <c r="S6" i="6"/>
  <c r="R6" i="6"/>
  <c r="Q6" i="6"/>
  <c r="P6" i="6"/>
  <c r="O6" i="6"/>
  <c r="N6" i="6"/>
  <c r="M6" i="6"/>
  <c r="L6" i="6"/>
  <c r="K6" i="6"/>
  <c r="J6" i="6"/>
  <c r="H6" i="6"/>
  <c r="F6" i="6"/>
  <c r="E6" i="6"/>
  <c r="H15" i="6"/>
  <c r="H7" i="14" s="1"/>
  <c r="F15" i="6"/>
  <c r="E7" i="14"/>
  <c r="T257" i="6" l="1"/>
  <c r="U257" i="6" s="1"/>
  <c r="V257" i="6" s="1"/>
  <c r="W257" i="6" s="1"/>
  <c r="X257" i="6" s="1"/>
  <c r="Y257" i="6" s="1"/>
  <c r="Z257" i="6" s="1"/>
  <c r="AA257" i="6" s="1"/>
  <c r="AB257" i="6" s="1"/>
  <c r="AC257" i="6" s="1"/>
  <c r="AD257" i="6" s="1"/>
  <c r="AE257" i="6" s="1"/>
  <c r="AF257" i="6" s="1"/>
  <c r="AG257" i="6" s="1"/>
  <c r="AH257" i="6" s="1"/>
  <c r="AI257" i="6" s="1"/>
  <c r="AJ257" i="6" s="1"/>
  <c r="AK257" i="6" s="1"/>
  <c r="AL257" i="6" s="1"/>
  <c r="AM257" i="6" s="1"/>
  <c r="AN257" i="6" s="1"/>
  <c r="AO257" i="6" s="1"/>
  <c r="AP257" i="6" s="1"/>
  <c r="AQ257" i="6" s="1"/>
  <c r="AR257" i="6" s="1"/>
  <c r="AS257" i="6" s="1"/>
  <c r="AT257" i="6" s="1"/>
  <c r="AU257" i="6" s="1"/>
  <c r="AV257" i="6" s="1"/>
  <c r="AW257" i="6" s="1"/>
  <c r="AX257" i="6" s="1"/>
  <c r="AY257" i="6" s="1"/>
  <c r="AZ257" i="6" s="1"/>
  <c r="BA257" i="6" s="1"/>
  <c r="BB257" i="6" s="1"/>
  <c r="BC257" i="6" s="1"/>
  <c r="BD257" i="6" s="1"/>
  <c r="BE257" i="6" s="1"/>
  <c r="BF257" i="6" s="1"/>
  <c r="BG257" i="6" s="1"/>
  <c r="BH257" i="6" s="1"/>
  <c r="BI257" i="6" s="1"/>
  <c r="BJ257" i="6" s="1"/>
  <c r="BK257" i="6" s="1"/>
  <c r="BL257" i="6" s="1"/>
  <c r="BM257" i="6" s="1"/>
  <c r="BN257" i="6" s="1"/>
  <c r="BO257" i="6" s="1"/>
  <c r="BP257" i="6" s="1"/>
  <c r="BQ257" i="6" s="1"/>
  <c r="BR257" i="6" s="1"/>
  <c r="BS257" i="6" s="1"/>
  <c r="BT257" i="6" s="1"/>
  <c r="BU257" i="6" s="1"/>
  <c r="BV257" i="6" s="1"/>
  <c r="BW257" i="6" s="1"/>
  <c r="BX257" i="6" s="1"/>
  <c r="BY257" i="6" s="1"/>
  <c r="BZ257" i="6" s="1"/>
  <c r="CA257" i="6" s="1"/>
  <c r="CB257" i="6" s="1"/>
  <c r="CC257" i="6" s="1"/>
  <c r="CD257" i="6" s="1"/>
  <c r="CE257" i="6" s="1"/>
  <c r="CF257" i="6" s="1"/>
  <c r="CG257" i="6" s="1"/>
  <c r="CH257" i="6" s="1"/>
  <c r="CI257" i="6" s="1"/>
  <c r="CJ257" i="6" s="1"/>
  <c r="CK257" i="6" s="1"/>
  <c r="CL257" i="6" s="1"/>
  <c r="CM257" i="6" s="1"/>
  <c r="CN257" i="6" s="1"/>
  <c r="CO257" i="6" s="1"/>
  <c r="T254" i="6"/>
  <c r="U254" i="6" s="1"/>
  <c r="V254" i="6" s="1"/>
  <c r="W254" i="6" s="1"/>
  <c r="X254" i="6" s="1"/>
  <c r="Y254" i="6" s="1"/>
  <c r="Z254" i="6" s="1"/>
  <c r="AA254" i="6" s="1"/>
  <c r="AB254" i="6" s="1"/>
  <c r="AC254" i="6" s="1"/>
  <c r="AD254" i="6" s="1"/>
  <c r="AE254" i="6" s="1"/>
  <c r="AF254" i="6" s="1"/>
  <c r="AG254" i="6" s="1"/>
  <c r="AH254" i="6" s="1"/>
  <c r="AI254" i="6" s="1"/>
  <c r="AJ254" i="6" s="1"/>
  <c r="AK254" i="6" s="1"/>
  <c r="AL254" i="6" s="1"/>
  <c r="AM254" i="6" s="1"/>
  <c r="AN254" i="6" s="1"/>
  <c r="AO254" i="6" s="1"/>
  <c r="AP254" i="6" s="1"/>
  <c r="AQ254" i="6" s="1"/>
  <c r="AR254" i="6" s="1"/>
  <c r="AS254" i="6" s="1"/>
  <c r="AT254" i="6" s="1"/>
  <c r="AU254" i="6" s="1"/>
  <c r="AV254" i="6" s="1"/>
  <c r="AW254" i="6" s="1"/>
  <c r="AX254" i="6" s="1"/>
  <c r="AY254" i="6" s="1"/>
  <c r="AZ254" i="6" s="1"/>
  <c r="BA254" i="6" s="1"/>
  <c r="BB254" i="6" s="1"/>
  <c r="BC254" i="6" s="1"/>
  <c r="BD254" i="6" s="1"/>
  <c r="BE254" i="6" s="1"/>
  <c r="BF254" i="6" s="1"/>
  <c r="BG254" i="6" s="1"/>
  <c r="BH254" i="6" s="1"/>
  <c r="BI254" i="6" s="1"/>
  <c r="BJ254" i="6" s="1"/>
  <c r="BK254" i="6" s="1"/>
  <c r="BL254" i="6" s="1"/>
  <c r="BM254" i="6" s="1"/>
  <c r="BN254" i="6" s="1"/>
  <c r="BO254" i="6" s="1"/>
  <c r="BP254" i="6" s="1"/>
  <c r="BQ254" i="6" s="1"/>
  <c r="BR254" i="6" s="1"/>
  <c r="BS254" i="6" s="1"/>
  <c r="BT254" i="6" s="1"/>
  <c r="BU254" i="6" s="1"/>
  <c r="BV254" i="6" s="1"/>
  <c r="BW254" i="6" s="1"/>
  <c r="BX254" i="6" s="1"/>
  <c r="BY254" i="6" s="1"/>
  <c r="BZ254" i="6" s="1"/>
  <c r="CA254" i="6" s="1"/>
  <c r="CB254" i="6" s="1"/>
  <c r="CC254" i="6" s="1"/>
  <c r="CD254" i="6" s="1"/>
  <c r="CE254" i="6" s="1"/>
  <c r="CF254" i="6" s="1"/>
  <c r="CG254" i="6" s="1"/>
  <c r="CH254" i="6" s="1"/>
  <c r="CI254" i="6" s="1"/>
  <c r="CJ254" i="6" s="1"/>
  <c r="CK254" i="6" s="1"/>
  <c r="CL254" i="6" s="1"/>
  <c r="CM254" i="6" s="1"/>
  <c r="CN254" i="6" s="1"/>
  <c r="CO254" i="6" s="1"/>
  <c r="T255" i="6"/>
  <c r="U255" i="6" s="1"/>
  <c r="V255" i="6" s="1"/>
  <c r="W255" i="6" s="1"/>
  <c r="X255" i="6" s="1"/>
  <c r="Y255" i="6" s="1"/>
  <c r="Z255" i="6" s="1"/>
  <c r="AA255" i="6" s="1"/>
  <c r="AB255" i="6" s="1"/>
  <c r="AC255" i="6" s="1"/>
  <c r="AD255" i="6" s="1"/>
  <c r="AE255" i="6" s="1"/>
  <c r="AF255" i="6" s="1"/>
  <c r="AG255" i="6" s="1"/>
  <c r="AH255" i="6" s="1"/>
  <c r="AI255" i="6" s="1"/>
  <c r="AJ255" i="6" s="1"/>
  <c r="AK255" i="6" s="1"/>
  <c r="AL255" i="6" s="1"/>
  <c r="AM255" i="6" s="1"/>
  <c r="AN255" i="6" s="1"/>
  <c r="AO255" i="6" s="1"/>
  <c r="AP255" i="6" s="1"/>
  <c r="AQ255" i="6" s="1"/>
  <c r="AR255" i="6" s="1"/>
  <c r="AS255" i="6" s="1"/>
  <c r="AT255" i="6" s="1"/>
  <c r="AU255" i="6" s="1"/>
  <c r="AV255" i="6" s="1"/>
  <c r="AW255" i="6" s="1"/>
  <c r="AX255" i="6" s="1"/>
  <c r="AY255" i="6" s="1"/>
  <c r="AZ255" i="6" s="1"/>
  <c r="BA255" i="6" s="1"/>
  <c r="BB255" i="6" s="1"/>
  <c r="BC255" i="6" s="1"/>
  <c r="BD255" i="6" s="1"/>
  <c r="BE255" i="6" s="1"/>
  <c r="BF255" i="6" s="1"/>
  <c r="BG255" i="6" s="1"/>
  <c r="BH255" i="6" s="1"/>
  <c r="BI255" i="6" s="1"/>
  <c r="BJ255" i="6" s="1"/>
  <c r="BK255" i="6" s="1"/>
  <c r="BL255" i="6" s="1"/>
  <c r="BM255" i="6" s="1"/>
  <c r="BN255" i="6" s="1"/>
  <c r="BO255" i="6" s="1"/>
  <c r="BP255" i="6" s="1"/>
  <c r="BQ255" i="6" s="1"/>
  <c r="BR255" i="6" s="1"/>
  <c r="BS255" i="6" s="1"/>
  <c r="BT255" i="6" s="1"/>
  <c r="BU255" i="6" s="1"/>
  <c r="BV255" i="6" s="1"/>
  <c r="BW255" i="6" s="1"/>
  <c r="BX255" i="6" s="1"/>
  <c r="BY255" i="6" s="1"/>
  <c r="BZ255" i="6" s="1"/>
  <c r="CA255" i="6" s="1"/>
  <c r="CB255" i="6" s="1"/>
  <c r="CC255" i="6" s="1"/>
  <c r="CD255" i="6" s="1"/>
  <c r="CE255" i="6" s="1"/>
  <c r="CF255" i="6" s="1"/>
  <c r="CG255" i="6" s="1"/>
  <c r="CH255" i="6" s="1"/>
  <c r="CI255" i="6" s="1"/>
  <c r="CJ255" i="6" s="1"/>
  <c r="CK255" i="6" s="1"/>
  <c r="CL255" i="6" s="1"/>
  <c r="CM255" i="6" s="1"/>
  <c r="CN255" i="6" s="1"/>
  <c r="CO255" i="6" s="1"/>
  <c r="T256" i="6"/>
  <c r="U256" i="6" s="1"/>
  <c r="V256" i="6" s="1"/>
  <c r="W256" i="6" s="1"/>
  <c r="X256" i="6" s="1"/>
  <c r="Y256" i="6" s="1"/>
  <c r="Z256" i="6" s="1"/>
  <c r="AA256" i="6" s="1"/>
  <c r="AB256" i="6" s="1"/>
  <c r="AC256" i="6" s="1"/>
  <c r="AD256" i="6" s="1"/>
  <c r="AE256" i="6" s="1"/>
  <c r="AF256" i="6" s="1"/>
  <c r="AG256" i="6" s="1"/>
  <c r="AH256" i="6" s="1"/>
  <c r="AI256" i="6" s="1"/>
  <c r="AJ256" i="6" s="1"/>
  <c r="AK256" i="6" s="1"/>
  <c r="AL256" i="6" s="1"/>
  <c r="AM256" i="6" s="1"/>
  <c r="AN256" i="6" s="1"/>
  <c r="AO256" i="6" s="1"/>
  <c r="AP256" i="6" s="1"/>
  <c r="AQ256" i="6" s="1"/>
  <c r="AR256" i="6" s="1"/>
  <c r="AS256" i="6" s="1"/>
  <c r="AT256" i="6" s="1"/>
  <c r="AU256" i="6" s="1"/>
  <c r="AV256" i="6" s="1"/>
  <c r="AW256" i="6" s="1"/>
  <c r="AX256" i="6" s="1"/>
  <c r="AY256" i="6" s="1"/>
  <c r="AZ256" i="6" s="1"/>
  <c r="BA256" i="6" s="1"/>
  <c r="BB256" i="6" s="1"/>
  <c r="BC256" i="6" s="1"/>
  <c r="BD256" i="6" s="1"/>
  <c r="BE256" i="6" s="1"/>
  <c r="BF256" i="6" s="1"/>
  <c r="BG256" i="6" s="1"/>
  <c r="BH256" i="6" s="1"/>
  <c r="BI256" i="6" s="1"/>
  <c r="BJ256" i="6" s="1"/>
  <c r="BK256" i="6" s="1"/>
  <c r="BL256" i="6" s="1"/>
  <c r="BM256" i="6" s="1"/>
  <c r="BN256" i="6" s="1"/>
  <c r="BO256" i="6" s="1"/>
  <c r="BP256" i="6" s="1"/>
  <c r="BQ256" i="6" s="1"/>
  <c r="BR256" i="6" s="1"/>
  <c r="BS256" i="6" s="1"/>
  <c r="BT256" i="6" s="1"/>
  <c r="BU256" i="6" s="1"/>
  <c r="BV256" i="6" s="1"/>
  <c r="BW256" i="6" s="1"/>
  <c r="BX256" i="6" s="1"/>
  <c r="BY256" i="6" s="1"/>
  <c r="BZ256" i="6" s="1"/>
  <c r="CA256" i="6" s="1"/>
  <c r="CB256" i="6" s="1"/>
  <c r="CC256" i="6" s="1"/>
  <c r="CD256" i="6" s="1"/>
  <c r="CE256" i="6" s="1"/>
  <c r="CF256" i="6" s="1"/>
  <c r="CG256" i="6" s="1"/>
  <c r="CH256" i="6" s="1"/>
  <c r="CI256" i="6" s="1"/>
  <c r="CJ256" i="6" s="1"/>
  <c r="CK256" i="6" s="1"/>
  <c r="CL256" i="6" s="1"/>
  <c r="CM256" i="6" s="1"/>
  <c r="CN256" i="6" s="1"/>
  <c r="CO256" i="6" s="1"/>
  <c r="T253" i="6"/>
  <c r="U253" i="6" s="1"/>
  <c r="V253" i="6" s="1"/>
  <c r="W253" i="6" s="1"/>
  <c r="X253" i="6" s="1"/>
  <c r="Y253" i="6" s="1"/>
  <c r="Z253" i="6" s="1"/>
  <c r="AA253" i="6" s="1"/>
  <c r="AB253" i="6" s="1"/>
  <c r="AC253" i="6" s="1"/>
  <c r="AD253" i="6" s="1"/>
  <c r="AE253" i="6" s="1"/>
  <c r="AF253" i="6" s="1"/>
  <c r="AG253" i="6" s="1"/>
  <c r="AH253" i="6" s="1"/>
  <c r="AI253" i="6" s="1"/>
  <c r="AJ253" i="6" s="1"/>
  <c r="AK253" i="6" s="1"/>
  <c r="AL253" i="6" s="1"/>
  <c r="AM253" i="6" s="1"/>
  <c r="AN253" i="6" s="1"/>
  <c r="AO253" i="6" s="1"/>
  <c r="AP253" i="6" s="1"/>
  <c r="AQ253" i="6" s="1"/>
  <c r="AR253" i="6" s="1"/>
  <c r="AS253" i="6" s="1"/>
  <c r="AT253" i="6" s="1"/>
  <c r="AU253" i="6" s="1"/>
  <c r="AV253" i="6" s="1"/>
  <c r="AW253" i="6" s="1"/>
  <c r="AX253" i="6" s="1"/>
  <c r="AY253" i="6" s="1"/>
  <c r="AZ253" i="6" s="1"/>
  <c r="BA253" i="6" s="1"/>
  <c r="BB253" i="6" s="1"/>
  <c r="BC253" i="6" s="1"/>
  <c r="BD253" i="6" s="1"/>
  <c r="BE253" i="6" s="1"/>
  <c r="BF253" i="6" s="1"/>
  <c r="BG253" i="6" s="1"/>
  <c r="BH253" i="6" s="1"/>
  <c r="BI253" i="6" s="1"/>
  <c r="BJ253" i="6" s="1"/>
  <c r="BK253" i="6" s="1"/>
  <c r="BL253" i="6" s="1"/>
  <c r="BM253" i="6" s="1"/>
  <c r="BN253" i="6" s="1"/>
  <c r="BO253" i="6" s="1"/>
  <c r="BP253" i="6" s="1"/>
  <c r="BQ253" i="6" s="1"/>
  <c r="BR253" i="6" s="1"/>
  <c r="BS253" i="6" s="1"/>
  <c r="BT253" i="6" s="1"/>
  <c r="BU253" i="6" s="1"/>
  <c r="BV253" i="6" s="1"/>
  <c r="BW253" i="6" s="1"/>
  <c r="BX253" i="6" s="1"/>
  <c r="BY253" i="6" s="1"/>
  <c r="BZ253" i="6" s="1"/>
  <c r="CA253" i="6" s="1"/>
  <c r="CB253" i="6" s="1"/>
  <c r="CC253" i="6" s="1"/>
  <c r="CD253" i="6" s="1"/>
  <c r="CE253" i="6" s="1"/>
  <c r="CF253" i="6" s="1"/>
  <c r="CG253" i="6" s="1"/>
  <c r="CH253" i="6" s="1"/>
  <c r="CI253" i="6" s="1"/>
  <c r="CJ253" i="6" s="1"/>
  <c r="CK253" i="6" s="1"/>
  <c r="CL253" i="6" s="1"/>
  <c r="CM253" i="6" s="1"/>
  <c r="CN253" i="6" s="1"/>
  <c r="CO253" i="6" s="1"/>
  <c r="T236" i="6"/>
  <c r="T249" i="6"/>
  <c r="U249" i="6" s="1"/>
  <c r="V249" i="6" s="1"/>
  <c r="W249" i="6" s="1"/>
  <c r="X249" i="6" s="1"/>
  <c r="Y249" i="6" s="1"/>
  <c r="Z249" i="6" s="1"/>
  <c r="AA249" i="6" s="1"/>
  <c r="AB249" i="6" s="1"/>
  <c r="AC249" i="6" s="1"/>
  <c r="AD249" i="6" s="1"/>
  <c r="AE249" i="6" s="1"/>
  <c r="AF249" i="6" s="1"/>
  <c r="AG249" i="6" s="1"/>
  <c r="AH249" i="6" s="1"/>
  <c r="AI249" i="6" s="1"/>
  <c r="AJ249" i="6" s="1"/>
  <c r="AK249" i="6" s="1"/>
  <c r="AL249" i="6" s="1"/>
  <c r="AM249" i="6" s="1"/>
  <c r="AN249" i="6" s="1"/>
  <c r="AO249" i="6" s="1"/>
  <c r="AP249" i="6" s="1"/>
  <c r="AQ249" i="6" s="1"/>
  <c r="AR249" i="6" s="1"/>
  <c r="AS249" i="6" s="1"/>
  <c r="AT249" i="6" s="1"/>
  <c r="AU249" i="6" s="1"/>
  <c r="AV249" i="6" s="1"/>
  <c r="AW249" i="6" s="1"/>
  <c r="AX249" i="6" s="1"/>
  <c r="AY249" i="6" s="1"/>
  <c r="AZ249" i="6" s="1"/>
  <c r="BA249" i="6" s="1"/>
  <c r="BB249" i="6" s="1"/>
  <c r="BC249" i="6" s="1"/>
  <c r="BD249" i="6" s="1"/>
  <c r="BE249" i="6" s="1"/>
  <c r="BF249" i="6" s="1"/>
  <c r="BG249" i="6" s="1"/>
  <c r="BH249" i="6" s="1"/>
  <c r="BI249" i="6" s="1"/>
  <c r="BJ249" i="6" s="1"/>
  <c r="BK249" i="6" s="1"/>
  <c r="BL249" i="6" s="1"/>
  <c r="BM249" i="6" s="1"/>
  <c r="BN249" i="6" s="1"/>
  <c r="BO249" i="6" s="1"/>
  <c r="BP249" i="6" s="1"/>
  <c r="BQ249" i="6" s="1"/>
  <c r="BR249" i="6" s="1"/>
  <c r="BS249" i="6" s="1"/>
  <c r="BT249" i="6" s="1"/>
  <c r="BU249" i="6" s="1"/>
  <c r="BV249" i="6" s="1"/>
  <c r="BW249" i="6" s="1"/>
  <c r="BX249" i="6" s="1"/>
  <c r="BY249" i="6" s="1"/>
  <c r="BZ249" i="6" s="1"/>
  <c r="CA249" i="6" s="1"/>
  <c r="CB249" i="6" s="1"/>
  <c r="CC249" i="6" s="1"/>
  <c r="CD249" i="6" s="1"/>
  <c r="CE249" i="6" s="1"/>
  <c r="CF249" i="6" s="1"/>
  <c r="CG249" i="6" s="1"/>
  <c r="CH249" i="6" s="1"/>
  <c r="CI249" i="6" s="1"/>
  <c r="CJ249" i="6" s="1"/>
  <c r="CK249" i="6" s="1"/>
  <c r="CL249" i="6" s="1"/>
  <c r="CM249" i="6" s="1"/>
  <c r="CN249" i="6" s="1"/>
  <c r="CO249" i="6" s="1"/>
  <c r="T252" i="6"/>
  <c r="U252" i="6" s="1"/>
  <c r="V252" i="6" s="1"/>
  <c r="W252" i="6" s="1"/>
  <c r="X252" i="6" s="1"/>
  <c r="Y252" i="6" s="1"/>
  <c r="Z252" i="6" s="1"/>
  <c r="AA252" i="6" s="1"/>
  <c r="AB252" i="6" s="1"/>
  <c r="AC252" i="6" s="1"/>
  <c r="AD252" i="6" s="1"/>
  <c r="AE252" i="6" s="1"/>
  <c r="AF252" i="6" s="1"/>
  <c r="AG252" i="6" s="1"/>
  <c r="AH252" i="6" s="1"/>
  <c r="AI252" i="6" s="1"/>
  <c r="AJ252" i="6" s="1"/>
  <c r="AK252" i="6" s="1"/>
  <c r="AL252" i="6" s="1"/>
  <c r="AM252" i="6" s="1"/>
  <c r="AN252" i="6" s="1"/>
  <c r="AO252" i="6" s="1"/>
  <c r="AP252" i="6" s="1"/>
  <c r="AQ252" i="6" s="1"/>
  <c r="AR252" i="6" s="1"/>
  <c r="AS252" i="6" s="1"/>
  <c r="AT252" i="6" s="1"/>
  <c r="AU252" i="6" s="1"/>
  <c r="AV252" i="6" s="1"/>
  <c r="AW252" i="6" s="1"/>
  <c r="AX252" i="6" s="1"/>
  <c r="AY252" i="6" s="1"/>
  <c r="AZ252" i="6" s="1"/>
  <c r="BA252" i="6" s="1"/>
  <c r="BB252" i="6" s="1"/>
  <c r="BC252" i="6" s="1"/>
  <c r="BD252" i="6" s="1"/>
  <c r="BE252" i="6" s="1"/>
  <c r="BF252" i="6" s="1"/>
  <c r="BG252" i="6" s="1"/>
  <c r="BH252" i="6" s="1"/>
  <c r="BI252" i="6" s="1"/>
  <c r="BJ252" i="6" s="1"/>
  <c r="BK252" i="6" s="1"/>
  <c r="BL252" i="6" s="1"/>
  <c r="BM252" i="6" s="1"/>
  <c r="BN252" i="6" s="1"/>
  <c r="BO252" i="6" s="1"/>
  <c r="BP252" i="6" s="1"/>
  <c r="BQ252" i="6" s="1"/>
  <c r="BR252" i="6" s="1"/>
  <c r="BS252" i="6" s="1"/>
  <c r="BT252" i="6" s="1"/>
  <c r="BU252" i="6" s="1"/>
  <c r="BV252" i="6" s="1"/>
  <c r="BW252" i="6" s="1"/>
  <c r="BX252" i="6" s="1"/>
  <c r="BY252" i="6" s="1"/>
  <c r="BZ252" i="6" s="1"/>
  <c r="CA252" i="6" s="1"/>
  <c r="CB252" i="6" s="1"/>
  <c r="CC252" i="6" s="1"/>
  <c r="CD252" i="6" s="1"/>
  <c r="CE252" i="6" s="1"/>
  <c r="CF252" i="6" s="1"/>
  <c r="CG252" i="6" s="1"/>
  <c r="CH252" i="6" s="1"/>
  <c r="CI252" i="6" s="1"/>
  <c r="CJ252" i="6" s="1"/>
  <c r="CK252" i="6" s="1"/>
  <c r="CL252" i="6" s="1"/>
  <c r="CM252" i="6" s="1"/>
  <c r="CN252" i="6" s="1"/>
  <c r="CO252" i="6" s="1"/>
  <c r="T244" i="6"/>
  <c r="U244" i="6" s="1"/>
  <c r="V244" i="6" s="1"/>
  <c r="W244" i="6" s="1"/>
  <c r="X244" i="6" s="1"/>
  <c r="Y244" i="6" s="1"/>
  <c r="Z244" i="6" s="1"/>
  <c r="AA244" i="6" s="1"/>
  <c r="AB244" i="6" s="1"/>
  <c r="AC244" i="6" s="1"/>
  <c r="AD244" i="6" s="1"/>
  <c r="AE244" i="6" s="1"/>
  <c r="AF244" i="6" s="1"/>
  <c r="AG244" i="6" s="1"/>
  <c r="AH244" i="6" s="1"/>
  <c r="AI244" i="6" s="1"/>
  <c r="AJ244" i="6" s="1"/>
  <c r="AK244" i="6" s="1"/>
  <c r="AL244" i="6" s="1"/>
  <c r="AM244" i="6" s="1"/>
  <c r="AN244" i="6" s="1"/>
  <c r="AO244" i="6" s="1"/>
  <c r="AP244" i="6" s="1"/>
  <c r="AQ244" i="6" s="1"/>
  <c r="AR244" i="6" s="1"/>
  <c r="AS244" i="6" s="1"/>
  <c r="AT244" i="6" s="1"/>
  <c r="AU244" i="6" s="1"/>
  <c r="AV244" i="6" s="1"/>
  <c r="AW244" i="6" s="1"/>
  <c r="AX244" i="6" s="1"/>
  <c r="AY244" i="6" s="1"/>
  <c r="AZ244" i="6" s="1"/>
  <c r="BA244" i="6" s="1"/>
  <c r="BB244" i="6" s="1"/>
  <c r="BC244" i="6" s="1"/>
  <c r="BD244" i="6" s="1"/>
  <c r="BE244" i="6" s="1"/>
  <c r="BF244" i="6" s="1"/>
  <c r="BG244" i="6" s="1"/>
  <c r="BH244" i="6" s="1"/>
  <c r="BI244" i="6" s="1"/>
  <c r="BJ244" i="6" s="1"/>
  <c r="BK244" i="6" s="1"/>
  <c r="BL244" i="6" s="1"/>
  <c r="BM244" i="6" s="1"/>
  <c r="BN244" i="6" s="1"/>
  <c r="BO244" i="6" s="1"/>
  <c r="BP244" i="6" s="1"/>
  <c r="BQ244" i="6" s="1"/>
  <c r="BR244" i="6" s="1"/>
  <c r="BS244" i="6" s="1"/>
  <c r="BT244" i="6" s="1"/>
  <c r="BU244" i="6" s="1"/>
  <c r="BV244" i="6" s="1"/>
  <c r="BW244" i="6" s="1"/>
  <c r="BX244" i="6" s="1"/>
  <c r="BY244" i="6" s="1"/>
  <c r="BZ244" i="6" s="1"/>
  <c r="CA244" i="6" s="1"/>
  <c r="CB244" i="6" s="1"/>
  <c r="CC244" i="6" s="1"/>
  <c r="CD244" i="6" s="1"/>
  <c r="CE244" i="6" s="1"/>
  <c r="CF244" i="6" s="1"/>
  <c r="CG244" i="6" s="1"/>
  <c r="CH244" i="6" s="1"/>
  <c r="CI244" i="6" s="1"/>
  <c r="CJ244" i="6" s="1"/>
  <c r="CK244" i="6" s="1"/>
  <c r="CL244" i="6" s="1"/>
  <c r="CM244" i="6" s="1"/>
  <c r="CN244" i="6" s="1"/>
  <c r="CO244" i="6" s="1"/>
  <c r="T251" i="6"/>
  <c r="U251" i="6" s="1"/>
  <c r="V251" i="6" s="1"/>
  <c r="W251" i="6" s="1"/>
  <c r="X251" i="6" s="1"/>
  <c r="Y251" i="6" s="1"/>
  <c r="Z251" i="6" s="1"/>
  <c r="AA251" i="6" s="1"/>
  <c r="AB251" i="6" s="1"/>
  <c r="AC251" i="6" s="1"/>
  <c r="AD251" i="6" s="1"/>
  <c r="AE251" i="6" s="1"/>
  <c r="AF251" i="6" s="1"/>
  <c r="AG251" i="6" s="1"/>
  <c r="AH251" i="6" s="1"/>
  <c r="AI251" i="6" s="1"/>
  <c r="AJ251" i="6" s="1"/>
  <c r="AK251" i="6" s="1"/>
  <c r="AL251" i="6" s="1"/>
  <c r="AM251" i="6" s="1"/>
  <c r="AN251" i="6" s="1"/>
  <c r="AO251" i="6" s="1"/>
  <c r="AP251" i="6" s="1"/>
  <c r="AQ251" i="6" s="1"/>
  <c r="AR251" i="6" s="1"/>
  <c r="AS251" i="6" s="1"/>
  <c r="AT251" i="6" s="1"/>
  <c r="AU251" i="6" s="1"/>
  <c r="AV251" i="6" s="1"/>
  <c r="AW251" i="6" s="1"/>
  <c r="AX251" i="6" s="1"/>
  <c r="AY251" i="6" s="1"/>
  <c r="AZ251" i="6" s="1"/>
  <c r="BA251" i="6" s="1"/>
  <c r="BB251" i="6" s="1"/>
  <c r="BC251" i="6" s="1"/>
  <c r="BD251" i="6" s="1"/>
  <c r="BE251" i="6" s="1"/>
  <c r="BF251" i="6" s="1"/>
  <c r="BG251" i="6" s="1"/>
  <c r="BH251" i="6" s="1"/>
  <c r="BI251" i="6" s="1"/>
  <c r="BJ251" i="6" s="1"/>
  <c r="BK251" i="6" s="1"/>
  <c r="BL251" i="6" s="1"/>
  <c r="BM251" i="6" s="1"/>
  <c r="BN251" i="6" s="1"/>
  <c r="BO251" i="6" s="1"/>
  <c r="BP251" i="6" s="1"/>
  <c r="BQ251" i="6" s="1"/>
  <c r="BR251" i="6" s="1"/>
  <c r="BS251" i="6" s="1"/>
  <c r="BT251" i="6" s="1"/>
  <c r="BU251" i="6" s="1"/>
  <c r="BV251" i="6" s="1"/>
  <c r="BW251" i="6" s="1"/>
  <c r="BX251" i="6" s="1"/>
  <c r="BY251" i="6" s="1"/>
  <c r="BZ251" i="6" s="1"/>
  <c r="CA251" i="6" s="1"/>
  <c r="CB251" i="6" s="1"/>
  <c r="CC251" i="6" s="1"/>
  <c r="CD251" i="6" s="1"/>
  <c r="CE251" i="6" s="1"/>
  <c r="CF251" i="6" s="1"/>
  <c r="CG251" i="6" s="1"/>
  <c r="CH251" i="6" s="1"/>
  <c r="CI251" i="6" s="1"/>
  <c r="CJ251" i="6" s="1"/>
  <c r="CK251" i="6" s="1"/>
  <c r="CL251" i="6" s="1"/>
  <c r="CM251" i="6" s="1"/>
  <c r="CN251" i="6" s="1"/>
  <c r="CO251" i="6" s="1"/>
  <c r="T246" i="6"/>
  <c r="U246" i="6" s="1"/>
  <c r="V246" i="6" s="1"/>
  <c r="W246" i="6" s="1"/>
  <c r="X246" i="6" s="1"/>
  <c r="Y246" i="6" s="1"/>
  <c r="Z246" i="6" s="1"/>
  <c r="AA246" i="6" s="1"/>
  <c r="AB246" i="6" s="1"/>
  <c r="AC246" i="6" s="1"/>
  <c r="AD246" i="6" s="1"/>
  <c r="AE246" i="6" s="1"/>
  <c r="AF246" i="6" s="1"/>
  <c r="AG246" i="6" s="1"/>
  <c r="AH246" i="6" s="1"/>
  <c r="AI246" i="6" s="1"/>
  <c r="AJ246" i="6" s="1"/>
  <c r="AK246" i="6" s="1"/>
  <c r="AL246" i="6" s="1"/>
  <c r="AM246" i="6" s="1"/>
  <c r="AN246" i="6" s="1"/>
  <c r="AO246" i="6" s="1"/>
  <c r="AP246" i="6" s="1"/>
  <c r="AQ246" i="6" s="1"/>
  <c r="AR246" i="6" s="1"/>
  <c r="AS246" i="6" s="1"/>
  <c r="AT246" i="6" s="1"/>
  <c r="AU246" i="6" s="1"/>
  <c r="AV246" i="6" s="1"/>
  <c r="AW246" i="6" s="1"/>
  <c r="AX246" i="6" s="1"/>
  <c r="AY246" i="6" s="1"/>
  <c r="AZ246" i="6" s="1"/>
  <c r="BA246" i="6" s="1"/>
  <c r="BB246" i="6" s="1"/>
  <c r="BC246" i="6" s="1"/>
  <c r="BD246" i="6" s="1"/>
  <c r="BE246" i="6" s="1"/>
  <c r="BF246" i="6" s="1"/>
  <c r="BG246" i="6" s="1"/>
  <c r="BH246" i="6" s="1"/>
  <c r="BI246" i="6" s="1"/>
  <c r="BJ246" i="6" s="1"/>
  <c r="BK246" i="6" s="1"/>
  <c r="BL246" i="6" s="1"/>
  <c r="BM246" i="6" s="1"/>
  <c r="BN246" i="6" s="1"/>
  <c r="BO246" i="6" s="1"/>
  <c r="BP246" i="6" s="1"/>
  <c r="BQ246" i="6" s="1"/>
  <c r="BR246" i="6" s="1"/>
  <c r="BS246" i="6" s="1"/>
  <c r="BT246" i="6" s="1"/>
  <c r="BU246" i="6" s="1"/>
  <c r="BV246" i="6" s="1"/>
  <c r="BW246" i="6" s="1"/>
  <c r="BX246" i="6" s="1"/>
  <c r="BY246" i="6" s="1"/>
  <c r="BZ246" i="6" s="1"/>
  <c r="CA246" i="6" s="1"/>
  <c r="CB246" i="6" s="1"/>
  <c r="CC246" i="6" s="1"/>
  <c r="CD246" i="6" s="1"/>
  <c r="CE246" i="6" s="1"/>
  <c r="CF246" i="6" s="1"/>
  <c r="CG246" i="6" s="1"/>
  <c r="CH246" i="6" s="1"/>
  <c r="CI246" i="6" s="1"/>
  <c r="CJ246" i="6" s="1"/>
  <c r="CK246" i="6" s="1"/>
  <c r="CL246" i="6" s="1"/>
  <c r="CM246" i="6" s="1"/>
  <c r="CN246" i="6" s="1"/>
  <c r="CO246" i="6" s="1"/>
  <c r="T247" i="6"/>
  <c r="U247" i="6" s="1"/>
  <c r="V247" i="6" s="1"/>
  <c r="W247" i="6" s="1"/>
  <c r="X247" i="6" s="1"/>
  <c r="Y247" i="6" s="1"/>
  <c r="Z247" i="6" s="1"/>
  <c r="AA247" i="6" s="1"/>
  <c r="AB247" i="6" s="1"/>
  <c r="AC247" i="6" s="1"/>
  <c r="AD247" i="6" s="1"/>
  <c r="AE247" i="6" s="1"/>
  <c r="AF247" i="6" s="1"/>
  <c r="AG247" i="6" s="1"/>
  <c r="AH247" i="6" s="1"/>
  <c r="AI247" i="6" s="1"/>
  <c r="AJ247" i="6" s="1"/>
  <c r="AK247" i="6" s="1"/>
  <c r="AL247" i="6" s="1"/>
  <c r="AM247" i="6" s="1"/>
  <c r="AN247" i="6" s="1"/>
  <c r="AO247" i="6" s="1"/>
  <c r="AP247" i="6" s="1"/>
  <c r="AQ247" i="6" s="1"/>
  <c r="AR247" i="6" s="1"/>
  <c r="AS247" i="6" s="1"/>
  <c r="AT247" i="6" s="1"/>
  <c r="AU247" i="6" s="1"/>
  <c r="AV247" i="6" s="1"/>
  <c r="AW247" i="6" s="1"/>
  <c r="AX247" i="6" s="1"/>
  <c r="AY247" i="6" s="1"/>
  <c r="AZ247" i="6" s="1"/>
  <c r="BA247" i="6" s="1"/>
  <c r="BB247" i="6" s="1"/>
  <c r="BC247" i="6" s="1"/>
  <c r="BD247" i="6" s="1"/>
  <c r="BE247" i="6" s="1"/>
  <c r="BF247" i="6" s="1"/>
  <c r="BG247" i="6" s="1"/>
  <c r="BH247" i="6" s="1"/>
  <c r="BI247" i="6" s="1"/>
  <c r="BJ247" i="6" s="1"/>
  <c r="BK247" i="6" s="1"/>
  <c r="BL247" i="6" s="1"/>
  <c r="BM247" i="6" s="1"/>
  <c r="BN247" i="6" s="1"/>
  <c r="BO247" i="6" s="1"/>
  <c r="BP247" i="6" s="1"/>
  <c r="BQ247" i="6" s="1"/>
  <c r="BR247" i="6" s="1"/>
  <c r="BS247" i="6" s="1"/>
  <c r="BT247" i="6" s="1"/>
  <c r="BU247" i="6" s="1"/>
  <c r="BV247" i="6" s="1"/>
  <c r="BW247" i="6" s="1"/>
  <c r="BX247" i="6" s="1"/>
  <c r="BY247" i="6" s="1"/>
  <c r="BZ247" i="6" s="1"/>
  <c r="CA247" i="6" s="1"/>
  <c r="CB247" i="6" s="1"/>
  <c r="CC247" i="6" s="1"/>
  <c r="CD247" i="6" s="1"/>
  <c r="CE247" i="6" s="1"/>
  <c r="CF247" i="6" s="1"/>
  <c r="CG247" i="6" s="1"/>
  <c r="CH247" i="6" s="1"/>
  <c r="CI247" i="6" s="1"/>
  <c r="CJ247" i="6" s="1"/>
  <c r="CK247" i="6" s="1"/>
  <c r="CL247" i="6" s="1"/>
  <c r="CM247" i="6" s="1"/>
  <c r="CN247" i="6" s="1"/>
  <c r="CO247" i="6" s="1"/>
  <c r="T241" i="6"/>
  <c r="U241" i="6" s="1"/>
  <c r="V241" i="6" s="1"/>
  <c r="W241" i="6" s="1"/>
  <c r="X241" i="6" s="1"/>
  <c r="Y241" i="6" s="1"/>
  <c r="Z241" i="6" s="1"/>
  <c r="AA241" i="6" s="1"/>
  <c r="AB241" i="6" s="1"/>
  <c r="AC241" i="6" s="1"/>
  <c r="AD241" i="6" s="1"/>
  <c r="AE241" i="6" s="1"/>
  <c r="AF241" i="6" s="1"/>
  <c r="AG241" i="6" s="1"/>
  <c r="AH241" i="6" s="1"/>
  <c r="AI241" i="6" s="1"/>
  <c r="AJ241" i="6" s="1"/>
  <c r="AK241" i="6" s="1"/>
  <c r="AL241" i="6" s="1"/>
  <c r="AM241" i="6" s="1"/>
  <c r="AN241" i="6" s="1"/>
  <c r="AO241" i="6" s="1"/>
  <c r="AP241" i="6" s="1"/>
  <c r="AQ241" i="6" s="1"/>
  <c r="AR241" i="6" s="1"/>
  <c r="AS241" i="6" s="1"/>
  <c r="AT241" i="6" s="1"/>
  <c r="AU241" i="6" s="1"/>
  <c r="AV241" i="6" s="1"/>
  <c r="AW241" i="6" s="1"/>
  <c r="AX241" i="6" s="1"/>
  <c r="AY241" i="6" s="1"/>
  <c r="AZ241" i="6" s="1"/>
  <c r="BA241" i="6" s="1"/>
  <c r="BB241" i="6" s="1"/>
  <c r="BC241" i="6" s="1"/>
  <c r="BD241" i="6" s="1"/>
  <c r="BE241" i="6" s="1"/>
  <c r="BF241" i="6" s="1"/>
  <c r="BG241" i="6" s="1"/>
  <c r="BH241" i="6" s="1"/>
  <c r="BI241" i="6" s="1"/>
  <c r="BJ241" i="6" s="1"/>
  <c r="BK241" i="6" s="1"/>
  <c r="BL241" i="6" s="1"/>
  <c r="BM241" i="6" s="1"/>
  <c r="BN241" i="6" s="1"/>
  <c r="BO241" i="6" s="1"/>
  <c r="BP241" i="6" s="1"/>
  <c r="BQ241" i="6" s="1"/>
  <c r="BR241" i="6" s="1"/>
  <c r="BS241" i="6" s="1"/>
  <c r="BT241" i="6" s="1"/>
  <c r="BU241" i="6" s="1"/>
  <c r="BV241" i="6" s="1"/>
  <c r="BW241" i="6" s="1"/>
  <c r="BX241" i="6" s="1"/>
  <c r="BY241" i="6" s="1"/>
  <c r="BZ241" i="6" s="1"/>
  <c r="CA241" i="6" s="1"/>
  <c r="CB241" i="6" s="1"/>
  <c r="CC241" i="6" s="1"/>
  <c r="CD241" i="6" s="1"/>
  <c r="CE241" i="6" s="1"/>
  <c r="CF241" i="6" s="1"/>
  <c r="CG241" i="6" s="1"/>
  <c r="CH241" i="6" s="1"/>
  <c r="CI241" i="6" s="1"/>
  <c r="CJ241" i="6" s="1"/>
  <c r="CK241" i="6" s="1"/>
  <c r="CL241" i="6" s="1"/>
  <c r="CM241" i="6" s="1"/>
  <c r="CN241" i="6" s="1"/>
  <c r="CO241" i="6" s="1"/>
  <c r="T239" i="6"/>
  <c r="U239" i="6" s="1"/>
  <c r="V239" i="6" s="1"/>
  <c r="W239" i="6" s="1"/>
  <c r="X239" i="6" s="1"/>
  <c r="Y239" i="6" s="1"/>
  <c r="Z239" i="6" s="1"/>
  <c r="AA239" i="6" s="1"/>
  <c r="AB239" i="6" s="1"/>
  <c r="AC239" i="6" s="1"/>
  <c r="AD239" i="6" s="1"/>
  <c r="AE239" i="6" s="1"/>
  <c r="AF239" i="6" s="1"/>
  <c r="AG239" i="6" s="1"/>
  <c r="AH239" i="6" s="1"/>
  <c r="AI239" i="6" s="1"/>
  <c r="AJ239" i="6" s="1"/>
  <c r="AK239" i="6" s="1"/>
  <c r="AL239" i="6" s="1"/>
  <c r="AM239" i="6" s="1"/>
  <c r="AN239" i="6" s="1"/>
  <c r="AO239" i="6" s="1"/>
  <c r="AP239" i="6" s="1"/>
  <c r="AQ239" i="6" s="1"/>
  <c r="AR239" i="6" s="1"/>
  <c r="AS239" i="6" s="1"/>
  <c r="AT239" i="6" s="1"/>
  <c r="AU239" i="6" s="1"/>
  <c r="AV239" i="6" s="1"/>
  <c r="AW239" i="6" s="1"/>
  <c r="AX239" i="6" s="1"/>
  <c r="AY239" i="6" s="1"/>
  <c r="AZ239" i="6" s="1"/>
  <c r="BA239" i="6" s="1"/>
  <c r="BB239" i="6" s="1"/>
  <c r="BC239" i="6" s="1"/>
  <c r="BD239" i="6" s="1"/>
  <c r="BE239" i="6" s="1"/>
  <c r="BF239" i="6" s="1"/>
  <c r="BG239" i="6" s="1"/>
  <c r="BH239" i="6" s="1"/>
  <c r="BI239" i="6" s="1"/>
  <c r="BJ239" i="6" s="1"/>
  <c r="BK239" i="6" s="1"/>
  <c r="BL239" i="6" s="1"/>
  <c r="BM239" i="6" s="1"/>
  <c r="BN239" i="6" s="1"/>
  <c r="BO239" i="6" s="1"/>
  <c r="BP239" i="6" s="1"/>
  <c r="BQ239" i="6" s="1"/>
  <c r="BR239" i="6" s="1"/>
  <c r="BS239" i="6" s="1"/>
  <c r="BT239" i="6" s="1"/>
  <c r="BU239" i="6" s="1"/>
  <c r="BV239" i="6" s="1"/>
  <c r="BW239" i="6" s="1"/>
  <c r="BX239" i="6" s="1"/>
  <c r="BY239" i="6" s="1"/>
  <c r="BZ239" i="6" s="1"/>
  <c r="CA239" i="6" s="1"/>
  <c r="CB239" i="6" s="1"/>
  <c r="CC239" i="6" s="1"/>
  <c r="CD239" i="6" s="1"/>
  <c r="CE239" i="6" s="1"/>
  <c r="CF239" i="6" s="1"/>
  <c r="CG239" i="6" s="1"/>
  <c r="CH239" i="6" s="1"/>
  <c r="CI239" i="6" s="1"/>
  <c r="CJ239" i="6" s="1"/>
  <c r="CK239" i="6" s="1"/>
  <c r="CL239" i="6" s="1"/>
  <c r="CM239" i="6" s="1"/>
  <c r="CN239" i="6" s="1"/>
  <c r="CO239" i="6" s="1"/>
  <c r="T243" i="6"/>
  <c r="U243" i="6" s="1"/>
  <c r="V243" i="6" s="1"/>
  <c r="W243" i="6" s="1"/>
  <c r="X243" i="6" s="1"/>
  <c r="Y243" i="6" s="1"/>
  <c r="Z243" i="6" s="1"/>
  <c r="AA243" i="6" s="1"/>
  <c r="AB243" i="6" s="1"/>
  <c r="AC243" i="6" s="1"/>
  <c r="AD243" i="6" s="1"/>
  <c r="AE243" i="6" s="1"/>
  <c r="AF243" i="6" s="1"/>
  <c r="AG243" i="6" s="1"/>
  <c r="AH243" i="6" s="1"/>
  <c r="AI243" i="6" s="1"/>
  <c r="AJ243" i="6" s="1"/>
  <c r="AK243" i="6" s="1"/>
  <c r="AL243" i="6" s="1"/>
  <c r="AM243" i="6" s="1"/>
  <c r="AN243" i="6" s="1"/>
  <c r="AO243" i="6" s="1"/>
  <c r="AP243" i="6" s="1"/>
  <c r="AQ243" i="6" s="1"/>
  <c r="AR243" i="6" s="1"/>
  <c r="AS243" i="6" s="1"/>
  <c r="AT243" i="6" s="1"/>
  <c r="AU243" i="6" s="1"/>
  <c r="AV243" i="6" s="1"/>
  <c r="AW243" i="6" s="1"/>
  <c r="AX243" i="6" s="1"/>
  <c r="AY243" i="6" s="1"/>
  <c r="AZ243" i="6" s="1"/>
  <c r="BA243" i="6" s="1"/>
  <c r="BB243" i="6" s="1"/>
  <c r="BC243" i="6" s="1"/>
  <c r="BD243" i="6" s="1"/>
  <c r="BE243" i="6" s="1"/>
  <c r="BF243" i="6" s="1"/>
  <c r="BG243" i="6" s="1"/>
  <c r="BH243" i="6" s="1"/>
  <c r="BI243" i="6" s="1"/>
  <c r="BJ243" i="6" s="1"/>
  <c r="BK243" i="6" s="1"/>
  <c r="BL243" i="6" s="1"/>
  <c r="BM243" i="6" s="1"/>
  <c r="BN243" i="6" s="1"/>
  <c r="BO243" i="6" s="1"/>
  <c r="BP243" i="6" s="1"/>
  <c r="BQ243" i="6" s="1"/>
  <c r="BR243" i="6" s="1"/>
  <c r="BS243" i="6" s="1"/>
  <c r="BT243" i="6" s="1"/>
  <c r="BU243" i="6" s="1"/>
  <c r="BV243" i="6" s="1"/>
  <c r="BW243" i="6" s="1"/>
  <c r="BX243" i="6" s="1"/>
  <c r="BY243" i="6" s="1"/>
  <c r="BZ243" i="6" s="1"/>
  <c r="CA243" i="6" s="1"/>
  <c r="CB243" i="6" s="1"/>
  <c r="CC243" i="6" s="1"/>
  <c r="CD243" i="6" s="1"/>
  <c r="CE243" i="6" s="1"/>
  <c r="CF243" i="6" s="1"/>
  <c r="CG243" i="6" s="1"/>
  <c r="CH243" i="6" s="1"/>
  <c r="CI243" i="6" s="1"/>
  <c r="CJ243" i="6" s="1"/>
  <c r="CK243" i="6" s="1"/>
  <c r="CL243" i="6" s="1"/>
  <c r="CM243" i="6" s="1"/>
  <c r="CN243" i="6" s="1"/>
  <c r="CO243" i="6" s="1"/>
  <c r="T245" i="6"/>
  <c r="U245" i="6" s="1"/>
  <c r="V245" i="6" s="1"/>
  <c r="W245" i="6" s="1"/>
  <c r="X245" i="6" s="1"/>
  <c r="Y245" i="6" s="1"/>
  <c r="Z245" i="6" s="1"/>
  <c r="AA245" i="6" s="1"/>
  <c r="AB245" i="6" s="1"/>
  <c r="AC245" i="6" s="1"/>
  <c r="AD245" i="6" s="1"/>
  <c r="AE245" i="6" s="1"/>
  <c r="AF245" i="6" s="1"/>
  <c r="AG245" i="6" s="1"/>
  <c r="AH245" i="6" s="1"/>
  <c r="AI245" i="6" s="1"/>
  <c r="AJ245" i="6" s="1"/>
  <c r="AK245" i="6" s="1"/>
  <c r="AL245" i="6" s="1"/>
  <c r="AM245" i="6" s="1"/>
  <c r="AN245" i="6" s="1"/>
  <c r="AO245" i="6" s="1"/>
  <c r="AP245" i="6" s="1"/>
  <c r="AQ245" i="6" s="1"/>
  <c r="AR245" i="6" s="1"/>
  <c r="AS245" i="6" s="1"/>
  <c r="AT245" i="6" s="1"/>
  <c r="AU245" i="6" s="1"/>
  <c r="AV245" i="6" s="1"/>
  <c r="AW245" i="6" s="1"/>
  <c r="AX245" i="6" s="1"/>
  <c r="AY245" i="6" s="1"/>
  <c r="AZ245" i="6" s="1"/>
  <c r="BA245" i="6" s="1"/>
  <c r="BB245" i="6" s="1"/>
  <c r="BC245" i="6" s="1"/>
  <c r="BD245" i="6" s="1"/>
  <c r="BE245" i="6" s="1"/>
  <c r="BF245" i="6" s="1"/>
  <c r="BG245" i="6" s="1"/>
  <c r="BH245" i="6" s="1"/>
  <c r="BI245" i="6" s="1"/>
  <c r="BJ245" i="6" s="1"/>
  <c r="BK245" i="6" s="1"/>
  <c r="BL245" i="6" s="1"/>
  <c r="BM245" i="6" s="1"/>
  <c r="BN245" i="6" s="1"/>
  <c r="BO245" i="6" s="1"/>
  <c r="BP245" i="6" s="1"/>
  <c r="BQ245" i="6" s="1"/>
  <c r="BR245" i="6" s="1"/>
  <c r="BS245" i="6" s="1"/>
  <c r="BT245" i="6" s="1"/>
  <c r="BU245" i="6" s="1"/>
  <c r="BV245" i="6" s="1"/>
  <c r="BW245" i="6" s="1"/>
  <c r="BX245" i="6" s="1"/>
  <c r="BY245" i="6" s="1"/>
  <c r="BZ245" i="6" s="1"/>
  <c r="CA245" i="6" s="1"/>
  <c r="CB245" i="6" s="1"/>
  <c r="CC245" i="6" s="1"/>
  <c r="CD245" i="6" s="1"/>
  <c r="CE245" i="6" s="1"/>
  <c r="CF245" i="6" s="1"/>
  <c r="CG245" i="6" s="1"/>
  <c r="CH245" i="6" s="1"/>
  <c r="CI245" i="6" s="1"/>
  <c r="CJ245" i="6" s="1"/>
  <c r="CK245" i="6" s="1"/>
  <c r="CL245" i="6" s="1"/>
  <c r="CM245" i="6" s="1"/>
  <c r="CN245" i="6" s="1"/>
  <c r="CO245" i="6" s="1"/>
  <c r="T240" i="6"/>
  <c r="U240" i="6" s="1"/>
  <c r="V240" i="6" s="1"/>
  <c r="W240" i="6" s="1"/>
  <c r="X240" i="6" s="1"/>
  <c r="Y240" i="6" s="1"/>
  <c r="Z240" i="6" s="1"/>
  <c r="AA240" i="6" s="1"/>
  <c r="AB240" i="6" s="1"/>
  <c r="AC240" i="6" s="1"/>
  <c r="AD240" i="6" s="1"/>
  <c r="AE240" i="6" s="1"/>
  <c r="AF240" i="6" s="1"/>
  <c r="AG240" i="6" s="1"/>
  <c r="AH240" i="6" s="1"/>
  <c r="AI240" i="6" s="1"/>
  <c r="AJ240" i="6" s="1"/>
  <c r="AK240" i="6" s="1"/>
  <c r="AL240" i="6" s="1"/>
  <c r="AM240" i="6" s="1"/>
  <c r="AN240" i="6" s="1"/>
  <c r="AO240" i="6" s="1"/>
  <c r="AP240" i="6" s="1"/>
  <c r="AQ240" i="6" s="1"/>
  <c r="AR240" i="6" s="1"/>
  <c r="AS240" i="6" s="1"/>
  <c r="AT240" i="6" s="1"/>
  <c r="AU240" i="6" s="1"/>
  <c r="AV240" i="6" s="1"/>
  <c r="AW240" i="6" s="1"/>
  <c r="AX240" i="6" s="1"/>
  <c r="AY240" i="6" s="1"/>
  <c r="AZ240" i="6" s="1"/>
  <c r="BA240" i="6" s="1"/>
  <c r="BB240" i="6" s="1"/>
  <c r="BC240" i="6" s="1"/>
  <c r="BD240" i="6" s="1"/>
  <c r="BE240" i="6" s="1"/>
  <c r="BF240" i="6" s="1"/>
  <c r="BG240" i="6" s="1"/>
  <c r="BH240" i="6" s="1"/>
  <c r="BI240" i="6" s="1"/>
  <c r="BJ240" i="6" s="1"/>
  <c r="BK240" i="6" s="1"/>
  <c r="BL240" i="6" s="1"/>
  <c r="BM240" i="6" s="1"/>
  <c r="BN240" i="6" s="1"/>
  <c r="BO240" i="6" s="1"/>
  <c r="BP240" i="6" s="1"/>
  <c r="BQ240" i="6" s="1"/>
  <c r="BR240" i="6" s="1"/>
  <c r="BS240" i="6" s="1"/>
  <c r="BT240" i="6" s="1"/>
  <c r="BU240" i="6" s="1"/>
  <c r="BV240" i="6" s="1"/>
  <c r="BW240" i="6" s="1"/>
  <c r="BX240" i="6" s="1"/>
  <c r="BY240" i="6" s="1"/>
  <c r="BZ240" i="6" s="1"/>
  <c r="CA240" i="6" s="1"/>
  <c r="CB240" i="6" s="1"/>
  <c r="CC240" i="6" s="1"/>
  <c r="CD240" i="6" s="1"/>
  <c r="CE240" i="6" s="1"/>
  <c r="CF240" i="6" s="1"/>
  <c r="CG240" i="6" s="1"/>
  <c r="CH240" i="6" s="1"/>
  <c r="CI240" i="6" s="1"/>
  <c r="CJ240" i="6" s="1"/>
  <c r="CK240" i="6" s="1"/>
  <c r="CL240" i="6" s="1"/>
  <c r="CM240" i="6" s="1"/>
  <c r="CN240" i="6" s="1"/>
  <c r="CO240" i="6" s="1"/>
  <c r="T250" i="6"/>
  <c r="U250" i="6" s="1"/>
  <c r="V250" i="6" s="1"/>
  <c r="W250" i="6" s="1"/>
  <c r="X250" i="6" s="1"/>
  <c r="Y250" i="6" s="1"/>
  <c r="Z250" i="6" s="1"/>
  <c r="AA250" i="6" s="1"/>
  <c r="AB250" i="6" s="1"/>
  <c r="AC250" i="6" s="1"/>
  <c r="AD250" i="6" s="1"/>
  <c r="AE250" i="6" s="1"/>
  <c r="AF250" i="6" s="1"/>
  <c r="AG250" i="6" s="1"/>
  <c r="AH250" i="6" s="1"/>
  <c r="AI250" i="6" s="1"/>
  <c r="AJ250" i="6" s="1"/>
  <c r="AK250" i="6" s="1"/>
  <c r="AL250" i="6" s="1"/>
  <c r="AM250" i="6" s="1"/>
  <c r="AN250" i="6" s="1"/>
  <c r="AO250" i="6" s="1"/>
  <c r="AP250" i="6" s="1"/>
  <c r="AQ250" i="6" s="1"/>
  <c r="AR250" i="6" s="1"/>
  <c r="AS250" i="6" s="1"/>
  <c r="AT250" i="6" s="1"/>
  <c r="AU250" i="6" s="1"/>
  <c r="AV250" i="6" s="1"/>
  <c r="AW250" i="6" s="1"/>
  <c r="AX250" i="6" s="1"/>
  <c r="AY250" i="6" s="1"/>
  <c r="AZ250" i="6" s="1"/>
  <c r="BA250" i="6" s="1"/>
  <c r="BB250" i="6" s="1"/>
  <c r="BC250" i="6" s="1"/>
  <c r="BD250" i="6" s="1"/>
  <c r="BE250" i="6" s="1"/>
  <c r="BF250" i="6" s="1"/>
  <c r="BG250" i="6" s="1"/>
  <c r="BH250" i="6" s="1"/>
  <c r="BI250" i="6" s="1"/>
  <c r="BJ250" i="6" s="1"/>
  <c r="BK250" i="6" s="1"/>
  <c r="BL250" i="6" s="1"/>
  <c r="BM250" i="6" s="1"/>
  <c r="BN250" i="6" s="1"/>
  <c r="BO250" i="6" s="1"/>
  <c r="BP250" i="6" s="1"/>
  <c r="BQ250" i="6" s="1"/>
  <c r="BR250" i="6" s="1"/>
  <c r="BS250" i="6" s="1"/>
  <c r="BT250" i="6" s="1"/>
  <c r="BU250" i="6" s="1"/>
  <c r="BV250" i="6" s="1"/>
  <c r="BW250" i="6" s="1"/>
  <c r="BX250" i="6" s="1"/>
  <c r="BY250" i="6" s="1"/>
  <c r="BZ250" i="6" s="1"/>
  <c r="CA250" i="6" s="1"/>
  <c r="CB250" i="6" s="1"/>
  <c r="CC250" i="6" s="1"/>
  <c r="CD250" i="6" s="1"/>
  <c r="CE250" i="6" s="1"/>
  <c r="CF250" i="6" s="1"/>
  <c r="CG250" i="6" s="1"/>
  <c r="CH250" i="6" s="1"/>
  <c r="CI250" i="6" s="1"/>
  <c r="CJ250" i="6" s="1"/>
  <c r="CK250" i="6" s="1"/>
  <c r="CL250" i="6" s="1"/>
  <c r="CM250" i="6" s="1"/>
  <c r="CN250" i="6" s="1"/>
  <c r="CO250" i="6" s="1"/>
  <c r="T242" i="6"/>
  <c r="U242" i="6" s="1"/>
  <c r="V242" i="6" s="1"/>
  <c r="W242" i="6" s="1"/>
  <c r="X242" i="6" s="1"/>
  <c r="Y242" i="6" s="1"/>
  <c r="Z242" i="6" s="1"/>
  <c r="AA242" i="6" s="1"/>
  <c r="AB242" i="6" s="1"/>
  <c r="AC242" i="6" s="1"/>
  <c r="AD242" i="6" s="1"/>
  <c r="AE242" i="6" s="1"/>
  <c r="AF242" i="6" s="1"/>
  <c r="AG242" i="6" s="1"/>
  <c r="AH242" i="6" s="1"/>
  <c r="AI242" i="6" s="1"/>
  <c r="AJ242" i="6" s="1"/>
  <c r="AK242" i="6" s="1"/>
  <c r="AL242" i="6" s="1"/>
  <c r="AM242" i="6" s="1"/>
  <c r="AN242" i="6" s="1"/>
  <c r="AO242" i="6" s="1"/>
  <c r="AP242" i="6" s="1"/>
  <c r="AQ242" i="6" s="1"/>
  <c r="AR242" i="6" s="1"/>
  <c r="AS242" i="6" s="1"/>
  <c r="AT242" i="6" s="1"/>
  <c r="AU242" i="6" s="1"/>
  <c r="AV242" i="6" s="1"/>
  <c r="AW242" i="6" s="1"/>
  <c r="AX242" i="6" s="1"/>
  <c r="AY242" i="6" s="1"/>
  <c r="AZ242" i="6" s="1"/>
  <c r="BA242" i="6" s="1"/>
  <c r="BB242" i="6" s="1"/>
  <c r="BC242" i="6" s="1"/>
  <c r="BD242" i="6" s="1"/>
  <c r="BE242" i="6" s="1"/>
  <c r="BF242" i="6" s="1"/>
  <c r="BG242" i="6" s="1"/>
  <c r="BH242" i="6" s="1"/>
  <c r="BI242" i="6" s="1"/>
  <c r="BJ242" i="6" s="1"/>
  <c r="BK242" i="6" s="1"/>
  <c r="BL242" i="6" s="1"/>
  <c r="BM242" i="6" s="1"/>
  <c r="BN242" i="6" s="1"/>
  <c r="BO242" i="6" s="1"/>
  <c r="BP242" i="6" s="1"/>
  <c r="BQ242" i="6" s="1"/>
  <c r="BR242" i="6" s="1"/>
  <c r="BS242" i="6" s="1"/>
  <c r="BT242" i="6" s="1"/>
  <c r="BU242" i="6" s="1"/>
  <c r="BV242" i="6" s="1"/>
  <c r="BW242" i="6" s="1"/>
  <c r="BX242" i="6" s="1"/>
  <c r="BY242" i="6" s="1"/>
  <c r="BZ242" i="6" s="1"/>
  <c r="CA242" i="6" s="1"/>
  <c r="CB242" i="6" s="1"/>
  <c r="CC242" i="6" s="1"/>
  <c r="CD242" i="6" s="1"/>
  <c r="CE242" i="6" s="1"/>
  <c r="CF242" i="6" s="1"/>
  <c r="CG242" i="6" s="1"/>
  <c r="CH242" i="6" s="1"/>
  <c r="CI242" i="6" s="1"/>
  <c r="CJ242" i="6" s="1"/>
  <c r="CK242" i="6" s="1"/>
  <c r="CL242" i="6" s="1"/>
  <c r="CM242" i="6" s="1"/>
  <c r="CN242" i="6" s="1"/>
  <c r="CO242" i="6" s="1"/>
  <c r="T248" i="6"/>
  <c r="U248" i="6" s="1"/>
  <c r="V248" i="6" s="1"/>
  <c r="W248" i="6" s="1"/>
  <c r="X248" i="6" s="1"/>
  <c r="Y248" i="6" s="1"/>
  <c r="Z248" i="6" s="1"/>
  <c r="AA248" i="6" s="1"/>
  <c r="AB248" i="6" s="1"/>
  <c r="AC248" i="6" s="1"/>
  <c r="AD248" i="6" s="1"/>
  <c r="AE248" i="6" s="1"/>
  <c r="AF248" i="6" s="1"/>
  <c r="AG248" i="6" s="1"/>
  <c r="AH248" i="6" s="1"/>
  <c r="AI248" i="6" s="1"/>
  <c r="AJ248" i="6" s="1"/>
  <c r="AK248" i="6" s="1"/>
  <c r="AL248" i="6" s="1"/>
  <c r="AM248" i="6" s="1"/>
  <c r="AN248" i="6" s="1"/>
  <c r="AO248" i="6" s="1"/>
  <c r="AP248" i="6" s="1"/>
  <c r="AQ248" i="6" s="1"/>
  <c r="AR248" i="6" s="1"/>
  <c r="AS248" i="6" s="1"/>
  <c r="AT248" i="6" s="1"/>
  <c r="AU248" i="6" s="1"/>
  <c r="AV248" i="6" s="1"/>
  <c r="AW248" i="6" s="1"/>
  <c r="AX248" i="6" s="1"/>
  <c r="AY248" i="6" s="1"/>
  <c r="AZ248" i="6" s="1"/>
  <c r="BA248" i="6" s="1"/>
  <c r="BB248" i="6" s="1"/>
  <c r="BC248" i="6" s="1"/>
  <c r="BD248" i="6" s="1"/>
  <c r="BE248" i="6" s="1"/>
  <c r="BF248" i="6" s="1"/>
  <c r="BG248" i="6" s="1"/>
  <c r="BH248" i="6" s="1"/>
  <c r="BI248" i="6" s="1"/>
  <c r="BJ248" i="6" s="1"/>
  <c r="BK248" i="6" s="1"/>
  <c r="BL248" i="6" s="1"/>
  <c r="BM248" i="6" s="1"/>
  <c r="BN248" i="6" s="1"/>
  <c r="BO248" i="6" s="1"/>
  <c r="BP248" i="6" s="1"/>
  <c r="BQ248" i="6" s="1"/>
  <c r="BR248" i="6" s="1"/>
  <c r="BS248" i="6" s="1"/>
  <c r="BT248" i="6" s="1"/>
  <c r="BU248" i="6" s="1"/>
  <c r="BV248" i="6" s="1"/>
  <c r="BW248" i="6" s="1"/>
  <c r="BX248" i="6" s="1"/>
  <c r="BY248" i="6" s="1"/>
  <c r="BZ248" i="6" s="1"/>
  <c r="CA248" i="6" s="1"/>
  <c r="CB248" i="6" s="1"/>
  <c r="CC248" i="6" s="1"/>
  <c r="CD248" i="6" s="1"/>
  <c r="CE248" i="6" s="1"/>
  <c r="CF248" i="6" s="1"/>
  <c r="CG248" i="6" s="1"/>
  <c r="CH248" i="6" s="1"/>
  <c r="CI248" i="6" s="1"/>
  <c r="CJ248" i="6" s="1"/>
  <c r="CK248" i="6" s="1"/>
  <c r="CL248" i="6" s="1"/>
  <c r="CM248" i="6" s="1"/>
  <c r="CN248" i="6" s="1"/>
  <c r="CO248" i="6" s="1"/>
  <c r="T238" i="6"/>
  <c r="U238" i="6" s="1"/>
  <c r="V238" i="6" s="1"/>
  <c r="W238" i="6" s="1"/>
  <c r="X238" i="6" s="1"/>
  <c r="Y238" i="6" s="1"/>
  <c r="Z238" i="6" s="1"/>
  <c r="AA238" i="6" s="1"/>
  <c r="AB238" i="6" s="1"/>
  <c r="AC238" i="6" s="1"/>
  <c r="AD238" i="6" s="1"/>
  <c r="AE238" i="6" s="1"/>
  <c r="AF238" i="6" s="1"/>
  <c r="AG238" i="6" s="1"/>
  <c r="AH238" i="6" s="1"/>
  <c r="AI238" i="6" s="1"/>
  <c r="AJ238" i="6" s="1"/>
  <c r="AK238" i="6" s="1"/>
  <c r="AL238" i="6" s="1"/>
  <c r="AM238" i="6" s="1"/>
  <c r="AN238" i="6" s="1"/>
  <c r="AO238" i="6" s="1"/>
  <c r="AP238" i="6" s="1"/>
  <c r="AQ238" i="6" s="1"/>
  <c r="AR238" i="6" s="1"/>
  <c r="AS238" i="6" s="1"/>
  <c r="AT238" i="6" s="1"/>
  <c r="AU238" i="6" s="1"/>
  <c r="AV238" i="6" s="1"/>
  <c r="AW238" i="6" s="1"/>
  <c r="AX238" i="6" s="1"/>
  <c r="AY238" i="6" s="1"/>
  <c r="AZ238" i="6" s="1"/>
  <c r="BA238" i="6" s="1"/>
  <c r="BB238" i="6" s="1"/>
  <c r="BC238" i="6" s="1"/>
  <c r="BD238" i="6" s="1"/>
  <c r="BE238" i="6" s="1"/>
  <c r="BF238" i="6" s="1"/>
  <c r="BG238" i="6" s="1"/>
  <c r="BH238" i="6" s="1"/>
  <c r="BI238" i="6" s="1"/>
  <c r="BJ238" i="6" s="1"/>
  <c r="BK238" i="6" s="1"/>
  <c r="BL238" i="6" s="1"/>
  <c r="BM238" i="6" s="1"/>
  <c r="BN238" i="6" s="1"/>
  <c r="BO238" i="6" s="1"/>
  <c r="BP238" i="6" s="1"/>
  <c r="BQ238" i="6" s="1"/>
  <c r="BR238" i="6" s="1"/>
  <c r="BS238" i="6" s="1"/>
  <c r="BT238" i="6" s="1"/>
  <c r="BU238" i="6" s="1"/>
  <c r="BV238" i="6" s="1"/>
  <c r="BW238" i="6" s="1"/>
  <c r="BX238" i="6" s="1"/>
  <c r="BY238" i="6" s="1"/>
  <c r="BZ238" i="6" s="1"/>
  <c r="CA238" i="6" s="1"/>
  <c r="CB238" i="6" s="1"/>
  <c r="CC238" i="6" s="1"/>
  <c r="CD238" i="6" s="1"/>
  <c r="CE238" i="6" s="1"/>
  <c r="CF238" i="6" s="1"/>
  <c r="CG238" i="6" s="1"/>
  <c r="CH238" i="6" s="1"/>
  <c r="CI238" i="6" s="1"/>
  <c r="CJ238" i="6" s="1"/>
  <c r="CK238" i="6" s="1"/>
  <c r="CL238" i="6" s="1"/>
  <c r="CM238" i="6" s="1"/>
  <c r="CN238" i="6" s="1"/>
  <c r="CO238" i="6" s="1"/>
  <c r="T237" i="6"/>
  <c r="U237" i="6" s="1"/>
  <c r="V237" i="6" s="1"/>
  <c r="W237" i="6" s="1"/>
  <c r="X237" i="6" s="1"/>
  <c r="Y237" i="6" s="1"/>
  <c r="Z237" i="6" s="1"/>
  <c r="AA237" i="6" s="1"/>
  <c r="AB237" i="6" s="1"/>
  <c r="AC237" i="6" s="1"/>
  <c r="AD237" i="6" s="1"/>
  <c r="AE237" i="6" s="1"/>
  <c r="AF237" i="6" s="1"/>
  <c r="AG237" i="6" s="1"/>
  <c r="AH237" i="6" s="1"/>
  <c r="AI237" i="6" s="1"/>
  <c r="AJ237" i="6" s="1"/>
  <c r="AK237" i="6" s="1"/>
  <c r="AL237" i="6" s="1"/>
  <c r="AM237" i="6" s="1"/>
  <c r="AN237" i="6" s="1"/>
  <c r="AO237" i="6" s="1"/>
  <c r="AP237" i="6" s="1"/>
  <c r="AQ237" i="6" s="1"/>
  <c r="AR237" i="6" s="1"/>
  <c r="AS237" i="6" s="1"/>
  <c r="AT237" i="6" s="1"/>
  <c r="AU237" i="6" s="1"/>
  <c r="AV237" i="6" s="1"/>
  <c r="AW237" i="6" s="1"/>
  <c r="AX237" i="6" s="1"/>
  <c r="AY237" i="6" s="1"/>
  <c r="AZ237" i="6" s="1"/>
  <c r="BA237" i="6" s="1"/>
  <c r="BB237" i="6" s="1"/>
  <c r="BC237" i="6" s="1"/>
  <c r="BD237" i="6" s="1"/>
  <c r="BE237" i="6" s="1"/>
  <c r="BF237" i="6" s="1"/>
  <c r="BG237" i="6" s="1"/>
  <c r="BH237" i="6" s="1"/>
  <c r="BI237" i="6" s="1"/>
  <c r="BJ237" i="6" s="1"/>
  <c r="BK237" i="6" s="1"/>
  <c r="BL237" i="6" s="1"/>
  <c r="BM237" i="6" s="1"/>
  <c r="BN237" i="6" s="1"/>
  <c r="BO237" i="6" s="1"/>
  <c r="BP237" i="6" s="1"/>
  <c r="BQ237" i="6" s="1"/>
  <c r="BR237" i="6" s="1"/>
  <c r="BS237" i="6" s="1"/>
  <c r="BT237" i="6" s="1"/>
  <c r="BU237" i="6" s="1"/>
  <c r="BV237" i="6" s="1"/>
  <c r="BW237" i="6" s="1"/>
  <c r="BX237" i="6" s="1"/>
  <c r="BY237" i="6" s="1"/>
  <c r="BZ237" i="6" s="1"/>
  <c r="CA237" i="6" s="1"/>
  <c r="CB237" i="6" s="1"/>
  <c r="CC237" i="6" s="1"/>
  <c r="CD237" i="6" s="1"/>
  <c r="CE237" i="6" s="1"/>
  <c r="CF237" i="6" s="1"/>
  <c r="CG237" i="6" s="1"/>
  <c r="CH237" i="6" s="1"/>
  <c r="CI237" i="6" s="1"/>
  <c r="CJ237" i="6" s="1"/>
  <c r="CK237" i="6" s="1"/>
  <c r="CL237" i="6" s="1"/>
  <c r="CM237" i="6" s="1"/>
  <c r="CN237" i="6" s="1"/>
  <c r="CO237" i="6" s="1"/>
  <c r="T215" i="6"/>
  <c r="U215" i="6" s="1"/>
  <c r="V215" i="6" s="1"/>
  <c r="W215" i="6" s="1"/>
  <c r="X215" i="6" s="1"/>
  <c r="Y215" i="6" s="1"/>
  <c r="Z215" i="6" s="1"/>
  <c r="AA215" i="6" s="1"/>
  <c r="AB215" i="6" s="1"/>
  <c r="AC215" i="6" s="1"/>
  <c r="AD215" i="6" s="1"/>
  <c r="AE215" i="6" s="1"/>
  <c r="AF215" i="6" s="1"/>
  <c r="AG215" i="6" s="1"/>
  <c r="AH215" i="6" s="1"/>
  <c r="AI215" i="6" s="1"/>
  <c r="AJ215" i="6" s="1"/>
  <c r="AK215" i="6" s="1"/>
  <c r="AL215" i="6" s="1"/>
  <c r="AM215" i="6" s="1"/>
  <c r="AN215" i="6" s="1"/>
  <c r="AO215" i="6" s="1"/>
  <c r="AP215" i="6" s="1"/>
  <c r="AQ215" i="6" s="1"/>
  <c r="AR215" i="6" s="1"/>
  <c r="AS215" i="6" s="1"/>
  <c r="AT215" i="6" s="1"/>
  <c r="AU215" i="6" s="1"/>
  <c r="AV215" i="6" s="1"/>
  <c r="AW215" i="6" s="1"/>
  <c r="AX215" i="6" s="1"/>
  <c r="AY215" i="6" s="1"/>
  <c r="AZ215" i="6" s="1"/>
  <c r="BA215" i="6" s="1"/>
  <c r="BB215" i="6" s="1"/>
  <c r="BC215" i="6" s="1"/>
  <c r="BD215" i="6" s="1"/>
  <c r="BE215" i="6" s="1"/>
  <c r="BF215" i="6" s="1"/>
  <c r="BG215" i="6" s="1"/>
  <c r="BH215" i="6" s="1"/>
  <c r="BI215" i="6" s="1"/>
  <c r="BJ215" i="6" s="1"/>
  <c r="BK215" i="6" s="1"/>
  <c r="BL215" i="6" s="1"/>
  <c r="BM215" i="6" s="1"/>
  <c r="BN215" i="6" s="1"/>
  <c r="BO215" i="6" s="1"/>
  <c r="BP215" i="6" s="1"/>
  <c r="BQ215" i="6" s="1"/>
  <c r="BR215" i="6" s="1"/>
  <c r="BS215" i="6" s="1"/>
  <c r="BT215" i="6" s="1"/>
  <c r="BU215" i="6" s="1"/>
  <c r="BV215" i="6" s="1"/>
  <c r="BW215" i="6" s="1"/>
  <c r="BX215" i="6" s="1"/>
  <c r="BY215" i="6" s="1"/>
  <c r="BZ215" i="6" s="1"/>
  <c r="CA215" i="6" s="1"/>
  <c r="CB215" i="6" s="1"/>
  <c r="CC215" i="6" s="1"/>
  <c r="CD215" i="6" s="1"/>
  <c r="CE215" i="6" s="1"/>
  <c r="CF215" i="6" s="1"/>
  <c r="CG215" i="6" s="1"/>
  <c r="CH215" i="6" s="1"/>
  <c r="CI215" i="6" s="1"/>
  <c r="CJ215" i="6" s="1"/>
  <c r="CK215" i="6" s="1"/>
  <c r="CL215" i="6" s="1"/>
  <c r="CM215" i="6" s="1"/>
  <c r="CN215" i="6" s="1"/>
  <c r="CO215" i="6" s="1"/>
  <c r="T39" i="6"/>
  <c r="U39" i="6" s="1"/>
  <c r="V39" i="6" s="1"/>
  <c r="W39" i="6" s="1"/>
  <c r="X39" i="6" s="1"/>
  <c r="Y39" i="6" s="1"/>
  <c r="Z39" i="6" s="1"/>
  <c r="AA39" i="6" s="1"/>
  <c r="AB39" i="6" s="1"/>
  <c r="AC39" i="6" s="1"/>
  <c r="AD39" i="6" s="1"/>
  <c r="AE39" i="6" s="1"/>
  <c r="AF39" i="6" s="1"/>
  <c r="AG39" i="6" s="1"/>
  <c r="AH39" i="6" s="1"/>
  <c r="AI39" i="6" s="1"/>
  <c r="AJ39" i="6" s="1"/>
  <c r="AK39" i="6" s="1"/>
  <c r="AL39" i="6" s="1"/>
  <c r="AM39" i="6" s="1"/>
  <c r="AN39" i="6" s="1"/>
  <c r="AO39" i="6" s="1"/>
  <c r="AP39" i="6" s="1"/>
  <c r="AQ39" i="6" s="1"/>
  <c r="AR39" i="6" s="1"/>
  <c r="AS39" i="6" s="1"/>
  <c r="AT39" i="6" s="1"/>
  <c r="AU39" i="6" s="1"/>
  <c r="AV39" i="6" s="1"/>
  <c r="AW39" i="6" s="1"/>
  <c r="AX39" i="6" s="1"/>
  <c r="AY39" i="6" s="1"/>
  <c r="AZ39" i="6" s="1"/>
  <c r="BA39" i="6" s="1"/>
  <c r="BB39" i="6" s="1"/>
  <c r="BC39" i="6" s="1"/>
  <c r="BD39" i="6" s="1"/>
  <c r="BE39" i="6" s="1"/>
  <c r="BF39" i="6" s="1"/>
  <c r="BG39" i="6" s="1"/>
  <c r="BH39" i="6" s="1"/>
  <c r="BI39" i="6" s="1"/>
  <c r="BJ39" i="6" s="1"/>
  <c r="BK39" i="6" s="1"/>
  <c r="BL39" i="6" s="1"/>
  <c r="BM39" i="6" s="1"/>
  <c r="BN39" i="6" s="1"/>
  <c r="BO39" i="6" s="1"/>
  <c r="BP39" i="6" s="1"/>
  <c r="BQ39" i="6" s="1"/>
  <c r="BR39" i="6" s="1"/>
  <c r="BS39" i="6" s="1"/>
  <c r="BT39" i="6" s="1"/>
  <c r="BU39" i="6" s="1"/>
  <c r="BV39" i="6" s="1"/>
  <c r="BW39" i="6" s="1"/>
  <c r="BX39" i="6" s="1"/>
  <c r="BY39" i="6" s="1"/>
  <c r="BZ39" i="6" s="1"/>
  <c r="CA39" i="6" s="1"/>
  <c r="CB39" i="6" s="1"/>
  <c r="CC39" i="6" s="1"/>
  <c r="CD39" i="6" s="1"/>
  <c r="CE39" i="6" s="1"/>
  <c r="CF39" i="6" s="1"/>
  <c r="CG39" i="6" s="1"/>
  <c r="CH39" i="6" s="1"/>
  <c r="CI39" i="6" s="1"/>
  <c r="CJ39" i="6" s="1"/>
  <c r="CK39" i="6" s="1"/>
  <c r="CL39" i="6" s="1"/>
  <c r="CM39" i="6" s="1"/>
  <c r="CN39" i="6" s="1"/>
  <c r="CO39" i="6" s="1"/>
  <c r="T178" i="6"/>
  <c r="U178" i="6" s="1"/>
  <c r="V178" i="6" s="1"/>
  <c r="W178" i="6" s="1"/>
  <c r="X178" i="6" s="1"/>
  <c r="Y178" i="6" s="1"/>
  <c r="Z178" i="6" s="1"/>
  <c r="AA178" i="6" s="1"/>
  <c r="AB178" i="6" s="1"/>
  <c r="AC178" i="6" s="1"/>
  <c r="AD178" i="6" s="1"/>
  <c r="AE178" i="6" s="1"/>
  <c r="AF178" i="6" s="1"/>
  <c r="AG178" i="6" s="1"/>
  <c r="AH178" i="6" s="1"/>
  <c r="AI178" i="6" s="1"/>
  <c r="AJ178" i="6" s="1"/>
  <c r="AK178" i="6" s="1"/>
  <c r="AL178" i="6" s="1"/>
  <c r="AM178" i="6" s="1"/>
  <c r="AN178" i="6" s="1"/>
  <c r="AO178" i="6" s="1"/>
  <c r="AP178" i="6" s="1"/>
  <c r="AQ178" i="6" s="1"/>
  <c r="AR178" i="6" s="1"/>
  <c r="AS178" i="6" s="1"/>
  <c r="AT178" i="6" s="1"/>
  <c r="AU178" i="6" s="1"/>
  <c r="AV178" i="6" s="1"/>
  <c r="AW178" i="6" s="1"/>
  <c r="AX178" i="6" s="1"/>
  <c r="AY178" i="6" s="1"/>
  <c r="AZ178" i="6" s="1"/>
  <c r="BA178" i="6" s="1"/>
  <c r="BB178" i="6" s="1"/>
  <c r="BC178" i="6" s="1"/>
  <c r="BD178" i="6" s="1"/>
  <c r="BE178" i="6" s="1"/>
  <c r="BF178" i="6" s="1"/>
  <c r="BG178" i="6" s="1"/>
  <c r="BH178" i="6" s="1"/>
  <c r="BI178" i="6" s="1"/>
  <c r="BJ178" i="6" s="1"/>
  <c r="BK178" i="6" s="1"/>
  <c r="BL178" i="6" s="1"/>
  <c r="BM178" i="6" s="1"/>
  <c r="BN178" i="6" s="1"/>
  <c r="BO178" i="6" s="1"/>
  <c r="BP178" i="6" s="1"/>
  <c r="BQ178" i="6" s="1"/>
  <c r="BR178" i="6" s="1"/>
  <c r="BS178" i="6" s="1"/>
  <c r="BT178" i="6" s="1"/>
  <c r="BU178" i="6" s="1"/>
  <c r="BV178" i="6" s="1"/>
  <c r="BW178" i="6" s="1"/>
  <c r="BX178" i="6" s="1"/>
  <c r="BY178" i="6" s="1"/>
  <c r="BZ178" i="6" s="1"/>
  <c r="CA178" i="6" s="1"/>
  <c r="CB178" i="6" s="1"/>
  <c r="CC178" i="6" s="1"/>
  <c r="CD178" i="6" s="1"/>
  <c r="CE178" i="6" s="1"/>
  <c r="CF178" i="6" s="1"/>
  <c r="CG178" i="6" s="1"/>
  <c r="CH178" i="6" s="1"/>
  <c r="CI178" i="6" s="1"/>
  <c r="CJ178" i="6" s="1"/>
  <c r="CK178" i="6" s="1"/>
  <c r="CL178" i="6" s="1"/>
  <c r="CM178" i="6" s="1"/>
  <c r="CN178" i="6" s="1"/>
  <c r="CO178" i="6" s="1"/>
  <c r="T34" i="6"/>
  <c r="U34" i="6" s="1"/>
  <c r="V34" i="6" s="1"/>
  <c r="W34" i="6" s="1"/>
  <c r="X34" i="6" s="1"/>
  <c r="Y34" i="6" s="1"/>
  <c r="Z34" i="6" s="1"/>
  <c r="AA34" i="6" s="1"/>
  <c r="AB34" i="6" s="1"/>
  <c r="AC34" i="6" s="1"/>
  <c r="AD34" i="6" s="1"/>
  <c r="AE34" i="6" s="1"/>
  <c r="AF34" i="6" s="1"/>
  <c r="AG34" i="6" s="1"/>
  <c r="AH34" i="6" s="1"/>
  <c r="AI34" i="6" s="1"/>
  <c r="AJ34" i="6" s="1"/>
  <c r="AK34" i="6" s="1"/>
  <c r="AL34" i="6" s="1"/>
  <c r="AM34" i="6" s="1"/>
  <c r="AN34" i="6" s="1"/>
  <c r="AO34" i="6" s="1"/>
  <c r="AP34" i="6" s="1"/>
  <c r="AQ34" i="6" s="1"/>
  <c r="AR34" i="6" s="1"/>
  <c r="AS34" i="6" s="1"/>
  <c r="AT34" i="6" s="1"/>
  <c r="AU34" i="6" s="1"/>
  <c r="AV34" i="6" s="1"/>
  <c r="AW34" i="6" s="1"/>
  <c r="AX34" i="6" s="1"/>
  <c r="AY34" i="6" s="1"/>
  <c r="AZ34" i="6" s="1"/>
  <c r="BA34" i="6" s="1"/>
  <c r="BB34" i="6" s="1"/>
  <c r="BC34" i="6" s="1"/>
  <c r="BD34" i="6" s="1"/>
  <c r="BE34" i="6" s="1"/>
  <c r="BF34" i="6" s="1"/>
  <c r="BG34" i="6" s="1"/>
  <c r="BH34" i="6" s="1"/>
  <c r="BI34" i="6" s="1"/>
  <c r="BJ34" i="6" s="1"/>
  <c r="BK34" i="6" s="1"/>
  <c r="BL34" i="6" s="1"/>
  <c r="BM34" i="6" s="1"/>
  <c r="BN34" i="6" s="1"/>
  <c r="BO34" i="6" s="1"/>
  <c r="BP34" i="6" s="1"/>
  <c r="BQ34" i="6" s="1"/>
  <c r="BR34" i="6" s="1"/>
  <c r="BS34" i="6" s="1"/>
  <c r="BT34" i="6" s="1"/>
  <c r="BU34" i="6" s="1"/>
  <c r="BV34" i="6" s="1"/>
  <c r="BW34" i="6" s="1"/>
  <c r="BX34" i="6" s="1"/>
  <c r="BY34" i="6" s="1"/>
  <c r="BZ34" i="6" s="1"/>
  <c r="CA34" i="6" s="1"/>
  <c r="CB34" i="6" s="1"/>
  <c r="CC34" i="6" s="1"/>
  <c r="CD34" i="6" s="1"/>
  <c r="CE34" i="6" s="1"/>
  <c r="CF34" i="6" s="1"/>
  <c r="CG34" i="6" s="1"/>
  <c r="CH34" i="6" s="1"/>
  <c r="CI34" i="6" s="1"/>
  <c r="CJ34" i="6" s="1"/>
  <c r="CK34" i="6" s="1"/>
  <c r="CL34" i="6" s="1"/>
  <c r="CM34" i="6" s="1"/>
  <c r="CN34" i="6" s="1"/>
  <c r="CO34" i="6" s="1"/>
  <c r="T42" i="6"/>
  <c r="U42" i="6" s="1"/>
  <c r="V42" i="6" s="1"/>
  <c r="W42" i="6" s="1"/>
  <c r="X42" i="6" s="1"/>
  <c r="Y42" i="6" s="1"/>
  <c r="Z42" i="6" s="1"/>
  <c r="AA42" i="6" s="1"/>
  <c r="AB42" i="6" s="1"/>
  <c r="AC42" i="6" s="1"/>
  <c r="AD42" i="6" s="1"/>
  <c r="AE42" i="6" s="1"/>
  <c r="AF42" i="6" s="1"/>
  <c r="AG42" i="6" s="1"/>
  <c r="AH42" i="6" s="1"/>
  <c r="AI42" i="6" s="1"/>
  <c r="AJ42" i="6" s="1"/>
  <c r="AK42" i="6" s="1"/>
  <c r="AL42" i="6" s="1"/>
  <c r="AM42" i="6" s="1"/>
  <c r="AN42" i="6" s="1"/>
  <c r="AO42" i="6" s="1"/>
  <c r="AP42" i="6" s="1"/>
  <c r="AQ42" i="6" s="1"/>
  <c r="AR42" i="6" s="1"/>
  <c r="AS42" i="6" s="1"/>
  <c r="AT42" i="6" s="1"/>
  <c r="AU42" i="6" s="1"/>
  <c r="AV42" i="6" s="1"/>
  <c r="AW42" i="6" s="1"/>
  <c r="AX42" i="6" s="1"/>
  <c r="AY42" i="6" s="1"/>
  <c r="AZ42" i="6" s="1"/>
  <c r="BA42" i="6" s="1"/>
  <c r="BB42" i="6" s="1"/>
  <c r="BC42" i="6" s="1"/>
  <c r="BD42" i="6" s="1"/>
  <c r="BE42" i="6" s="1"/>
  <c r="BF42" i="6" s="1"/>
  <c r="BG42" i="6" s="1"/>
  <c r="BH42" i="6" s="1"/>
  <c r="BI42" i="6" s="1"/>
  <c r="BJ42" i="6" s="1"/>
  <c r="BK42" i="6" s="1"/>
  <c r="BL42" i="6" s="1"/>
  <c r="BM42" i="6" s="1"/>
  <c r="BN42" i="6" s="1"/>
  <c r="BO42" i="6" s="1"/>
  <c r="BP42" i="6" s="1"/>
  <c r="BQ42" i="6" s="1"/>
  <c r="BR42" i="6" s="1"/>
  <c r="BS42" i="6" s="1"/>
  <c r="BT42" i="6" s="1"/>
  <c r="BU42" i="6" s="1"/>
  <c r="BV42" i="6" s="1"/>
  <c r="BW42" i="6" s="1"/>
  <c r="BX42" i="6" s="1"/>
  <c r="BY42" i="6" s="1"/>
  <c r="BZ42" i="6" s="1"/>
  <c r="CA42" i="6" s="1"/>
  <c r="CB42" i="6" s="1"/>
  <c r="CC42" i="6" s="1"/>
  <c r="CD42" i="6" s="1"/>
  <c r="CE42" i="6" s="1"/>
  <c r="CF42" i="6" s="1"/>
  <c r="CG42" i="6" s="1"/>
  <c r="CH42" i="6" s="1"/>
  <c r="CI42" i="6" s="1"/>
  <c r="CJ42" i="6" s="1"/>
  <c r="CK42" i="6" s="1"/>
  <c r="CL42" i="6" s="1"/>
  <c r="CM42" i="6" s="1"/>
  <c r="CN42" i="6" s="1"/>
  <c r="CO42" i="6" s="1"/>
  <c r="T15" i="6"/>
  <c r="U15" i="6" s="1"/>
  <c r="V15" i="6" s="1"/>
  <c r="W15" i="6" s="1"/>
  <c r="X15" i="6" s="1"/>
  <c r="Y15" i="6" s="1"/>
  <c r="Z15" i="6" s="1"/>
  <c r="AA15" i="6" s="1"/>
  <c r="AB15" i="6" s="1"/>
  <c r="AC15" i="6" s="1"/>
  <c r="AD15" i="6" s="1"/>
  <c r="AE15" i="6" s="1"/>
  <c r="AF15" i="6" s="1"/>
  <c r="AG15" i="6" s="1"/>
  <c r="AH15" i="6" s="1"/>
  <c r="AI15" i="6" s="1"/>
  <c r="AJ15" i="6" s="1"/>
  <c r="AK15" i="6" s="1"/>
  <c r="AL15" i="6" s="1"/>
  <c r="AM15" i="6" s="1"/>
  <c r="AN15" i="6" s="1"/>
  <c r="AO15" i="6" s="1"/>
  <c r="AP15" i="6" s="1"/>
  <c r="AQ15" i="6" s="1"/>
  <c r="AR15" i="6" s="1"/>
  <c r="AS15" i="6" s="1"/>
  <c r="AT15" i="6" s="1"/>
  <c r="AU15" i="6" s="1"/>
  <c r="AV15" i="6" s="1"/>
  <c r="AW15" i="6" s="1"/>
  <c r="AX15" i="6" s="1"/>
  <c r="AY15" i="6" s="1"/>
  <c r="AZ15" i="6" s="1"/>
  <c r="BA15" i="6" s="1"/>
  <c r="BB15" i="6" s="1"/>
  <c r="BC15" i="6" s="1"/>
  <c r="BD15" i="6" s="1"/>
  <c r="BE15" i="6" s="1"/>
  <c r="BF15" i="6" s="1"/>
  <c r="BG15" i="6" s="1"/>
  <c r="BH15" i="6" s="1"/>
  <c r="BI15" i="6" s="1"/>
  <c r="BJ15" i="6" s="1"/>
  <c r="BK15" i="6" s="1"/>
  <c r="BL15" i="6" s="1"/>
  <c r="BM15" i="6" s="1"/>
  <c r="BN15" i="6" s="1"/>
  <c r="BO15" i="6" s="1"/>
  <c r="BP15" i="6" s="1"/>
  <c r="BQ15" i="6" s="1"/>
  <c r="BR15" i="6" s="1"/>
  <c r="BS15" i="6" s="1"/>
  <c r="BT15" i="6" s="1"/>
  <c r="BU15" i="6" s="1"/>
  <c r="BV15" i="6" s="1"/>
  <c r="BW15" i="6" s="1"/>
  <c r="BX15" i="6" s="1"/>
  <c r="BY15" i="6" s="1"/>
  <c r="BZ15" i="6" s="1"/>
  <c r="CA15" i="6" s="1"/>
  <c r="CB15" i="6" s="1"/>
  <c r="CC15" i="6" s="1"/>
  <c r="CD15" i="6" s="1"/>
  <c r="CE15" i="6" s="1"/>
  <c r="CF15" i="6" s="1"/>
  <c r="CG15" i="6" s="1"/>
  <c r="CH15" i="6" s="1"/>
  <c r="CI15" i="6" s="1"/>
  <c r="CJ15" i="6" s="1"/>
  <c r="CK15" i="6" s="1"/>
  <c r="CL15" i="6" s="1"/>
  <c r="CM15" i="6" s="1"/>
  <c r="CN15" i="6" s="1"/>
  <c r="CO15" i="6" s="1"/>
  <c r="T168" i="6"/>
  <c r="U168" i="6" s="1"/>
  <c r="V168" i="6" s="1"/>
  <c r="W168" i="6" s="1"/>
  <c r="X168" i="6" s="1"/>
  <c r="Y168" i="6" s="1"/>
  <c r="Z168" i="6" s="1"/>
  <c r="AA168" i="6" s="1"/>
  <c r="AB168" i="6" s="1"/>
  <c r="AC168" i="6" s="1"/>
  <c r="AD168" i="6" s="1"/>
  <c r="AE168" i="6" s="1"/>
  <c r="AF168" i="6" s="1"/>
  <c r="AG168" i="6" s="1"/>
  <c r="AH168" i="6" s="1"/>
  <c r="AI168" i="6" s="1"/>
  <c r="AJ168" i="6" s="1"/>
  <c r="AK168" i="6" s="1"/>
  <c r="AL168" i="6" s="1"/>
  <c r="AM168" i="6" s="1"/>
  <c r="AN168" i="6" s="1"/>
  <c r="AO168" i="6" s="1"/>
  <c r="AP168" i="6" s="1"/>
  <c r="AQ168" i="6" s="1"/>
  <c r="AR168" i="6" s="1"/>
  <c r="AS168" i="6" s="1"/>
  <c r="AT168" i="6" s="1"/>
  <c r="AU168" i="6" s="1"/>
  <c r="AV168" i="6" s="1"/>
  <c r="AW168" i="6" s="1"/>
  <c r="AX168" i="6" s="1"/>
  <c r="AY168" i="6" s="1"/>
  <c r="AZ168" i="6" s="1"/>
  <c r="BA168" i="6" s="1"/>
  <c r="BB168" i="6" s="1"/>
  <c r="BC168" i="6" s="1"/>
  <c r="BD168" i="6" s="1"/>
  <c r="BE168" i="6" s="1"/>
  <c r="BF168" i="6" s="1"/>
  <c r="BG168" i="6" s="1"/>
  <c r="BH168" i="6" s="1"/>
  <c r="BI168" i="6" s="1"/>
  <c r="BJ168" i="6" s="1"/>
  <c r="BK168" i="6" s="1"/>
  <c r="BL168" i="6" s="1"/>
  <c r="BM168" i="6" s="1"/>
  <c r="BN168" i="6" s="1"/>
  <c r="BO168" i="6" s="1"/>
  <c r="BP168" i="6" s="1"/>
  <c r="BQ168" i="6" s="1"/>
  <c r="BR168" i="6" s="1"/>
  <c r="BS168" i="6" s="1"/>
  <c r="BT168" i="6" s="1"/>
  <c r="BU168" i="6" s="1"/>
  <c r="BV168" i="6" s="1"/>
  <c r="BW168" i="6" s="1"/>
  <c r="BX168" i="6" s="1"/>
  <c r="BY168" i="6" s="1"/>
  <c r="BZ168" i="6" s="1"/>
  <c r="CA168" i="6" s="1"/>
  <c r="CB168" i="6" s="1"/>
  <c r="CC168" i="6" s="1"/>
  <c r="CD168" i="6" s="1"/>
  <c r="CE168" i="6" s="1"/>
  <c r="CF168" i="6" s="1"/>
  <c r="CG168" i="6" s="1"/>
  <c r="CH168" i="6" s="1"/>
  <c r="CI168" i="6" s="1"/>
  <c r="CJ168" i="6" s="1"/>
  <c r="CK168" i="6" s="1"/>
  <c r="CL168" i="6" s="1"/>
  <c r="CM168" i="6" s="1"/>
  <c r="CN168" i="6" s="1"/>
  <c r="CO168" i="6" s="1"/>
  <c r="T52" i="6"/>
  <c r="U52" i="6" s="1"/>
  <c r="V52" i="6" s="1"/>
  <c r="W52" i="6" s="1"/>
  <c r="X52" i="6" s="1"/>
  <c r="Y52" i="6" s="1"/>
  <c r="Z52" i="6" s="1"/>
  <c r="AA52" i="6" s="1"/>
  <c r="AB52" i="6" s="1"/>
  <c r="AC52" i="6" s="1"/>
  <c r="AD52" i="6" s="1"/>
  <c r="AE52" i="6" s="1"/>
  <c r="AF52" i="6" s="1"/>
  <c r="AG52" i="6" s="1"/>
  <c r="AH52" i="6" s="1"/>
  <c r="AI52" i="6" s="1"/>
  <c r="AJ52" i="6" s="1"/>
  <c r="AK52" i="6" s="1"/>
  <c r="AL52" i="6" s="1"/>
  <c r="AM52" i="6" s="1"/>
  <c r="AN52" i="6" s="1"/>
  <c r="AO52" i="6" s="1"/>
  <c r="AP52" i="6" s="1"/>
  <c r="AQ52" i="6" s="1"/>
  <c r="AR52" i="6" s="1"/>
  <c r="AS52" i="6" s="1"/>
  <c r="AT52" i="6" s="1"/>
  <c r="AU52" i="6" s="1"/>
  <c r="AV52" i="6" s="1"/>
  <c r="AW52" i="6" s="1"/>
  <c r="AX52" i="6" s="1"/>
  <c r="AY52" i="6" s="1"/>
  <c r="AZ52" i="6" s="1"/>
  <c r="BA52" i="6" s="1"/>
  <c r="BB52" i="6" s="1"/>
  <c r="BC52" i="6" s="1"/>
  <c r="BD52" i="6" s="1"/>
  <c r="BE52" i="6" s="1"/>
  <c r="BF52" i="6" s="1"/>
  <c r="BG52" i="6" s="1"/>
  <c r="BH52" i="6" s="1"/>
  <c r="BI52" i="6" s="1"/>
  <c r="BJ52" i="6" s="1"/>
  <c r="BK52" i="6" s="1"/>
  <c r="BL52" i="6" s="1"/>
  <c r="BM52" i="6" s="1"/>
  <c r="BN52" i="6" s="1"/>
  <c r="BO52" i="6" s="1"/>
  <c r="BP52" i="6" s="1"/>
  <c r="BQ52" i="6" s="1"/>
  <c r="BR52" i="6" s="1"/>
  <c r="BS52" i="6" s="1"/>
  <c r="BT52" i="6" s="1"/>
  <c r="BU52" i="6" s="1"/>
  <c r="BV52" i="6" s="1"/>
  <c r="BW52" i="6" s="1"/>
  <c r="BX52" i="6" s="1"/>
  <c r="BY52" i="6" s="1"/>
  <c r="BZ52" i="6" s="1"/>
  <c r="CA52" i="6" s="1"/>
  <c r="CB52" i="6" s="1"/>
  <c r="CC52" i="6" s="1"/>
  <c r="CD52" i="6" s="1"/>
  <c r="CE52" i="6" s="1"/>
  <c r="CF52" i="6" s="1"/>
  <c r="CG52" i="6" s="1"/>
  <c r="CH52" i="6" s="1"/>
  <c r="CI52" i="6" s="1"/>
  <c r="CJ52" i="6" s="1"/>
  <c r="CK52" i="6" s="1"/>
  <c r="CL52" i="6" s="1"/>
  <c r="CM52" i="6" s="1"/>
  <c r="CN52" i="6" s="1"/>
  <c r="CO52" i="6" s="1"/>
  <c r="T37" i="6"/>
  <c r="U37" i="6" s="1"/>
  <c r="V37" i="6" s="1"/>
  <c r="W37" i="6" s="1"/>
  <c r="X37" i="6" s="1"/>
  <c r="Y37" i="6" s="1"/>
  <c r="Z37" i="6" s="1"/>
  <c r="AA37" i="6" s="1"/>
  <c r="AB37" i="6" s="1"/>
  <c r="AC37" i="6" s="1"/>
  <c r="AD37" i="6" s="1"/>
  <c r="AE37" i="6" s="1"/>
  <c r="AF37" i="6" s="1"/>
  <c r="AG37" i="6" s="1"/>
  <c r="AH37" i="6" s="1"/>
  <c r="AI37" i="6" s="1"/>
  <c r="AJ37" i="6" s="1"/>
  <c r="AK37" i="6" s="1"/>
  <c r="AL37" i="6" s="1"/>
  <c r="AM37" i="6" s="1"/>
  <c r="AN37" i="6" s="1"/>
  <c r="AO37" i="6" s="1"/>
  <c r="AP37" i="6" s="1"/>
  <c r="AQ37" i="6" s="1"/>
  <c r="AR37" i="6" s="1"/>
  <c r="AS37" i="6" s="1"/>
  <c r="AT37" i="6" s="1"/>
  <c r="AU37" i="6" s="1"/>
  <c r="AV37" i="6" s="1"/>
  <c r="AW37" i="6" s="1"/>
  <c r="AX37" i="6" s="1"/>
  <c r="AY37" i="6" s="1"/>
  <c r="AZ37" i="6" s="1"/>
  <c r="BA37" i="6" s="1"/>
  <c r="BB37" i="6" s="1"/>
  <c r="BC37" i="6" s="1"/>
  <c r="BD37" i="6" s="1"/>
  <c r="BE37" i="6" s="1"/>
  <c r="BF37" i="6" s="1"/>
  <c r="BG37" i="6" s="1"/>
  <c r="BH37" i="6" s="1"/>
  <c r="BI37" i="6" s="1"/>
  <c r="BJ37" i="6" s="1"/>
  <c r="BK37" i="6" s="1"/>
  <c r="BL37" i="6" s="1"/>
  <c r="BM37" i="6" s="1"/>
  <c r="BN37" i="6" s="1"/>
  <c r="BO37" i="6" s="1"/>
  <c r="BP37" i="6" s="1"/>
  <c r="BQ37" i="6" s="1"/>
  <c r="BR37" i="6" s="1"/>
  <c r="BS37" i="6" s="1"/>
  <c r="BT37" i="6" s="1"/>
  <c r="BU37" i="6" s="1"/>
  <c r="BV37" i="6" s="1"/>
  <c r="BW37" i="6" s="1"/>
  <c r="BX37" i="6" s="1"/>
  <c r="BY37" i="6" s="1"/>
  <c r="BZ37" i="6" s="1"/>
  <c r="CA37" i="6" s="1"/>
  <c r="CB37" i="6" s="1"/>
  <c r="CC37" i="6" s="1"/>
  <c r="CD37" i="6" s="1"/>
  <c r="CE37" i="6" s="1"/>
  <c r="CF37" i="6" s="1"/>
  <c r="CG37" i="6" s="1"/>
  <c r="CH37" i="6" s="1"/>
  <c r="CI37" i="6" s="1"/>
  <c r="CJ37" i="6" s="1"/>
  <c r="CK37" i="6" s="1"/>
  <c r="CL37" i="6" s="1"/>
  <c r="CM37" i="6" s="1"/>
  <c r="CN37" i="6" s="1"/>
  <c r="CO37" i="6" s="1"/>
  <c r="T179" i="6"/>
  <c r="U179" i="6" s="1"/>
  <c r="V179" i="6" s="1"/>
  <c r="W179" i="6" s="1"/>
  <c r="X179" i="6" s="1"/>
  <c r="Y179" i="6" s="1"/>
  <c r="Z179" i="6" s="1"/>
  <c r="AA179" i="6" s="1"/>
  <c r="AB179" i="6" s="1"/>
  <c r="AC179" i="6" s="1"/>
  <c r="AD179" i="6" s="1"/>
  <c r="AE179" i="6" s="1"/>
  <c r="AF179" i="6" s="1"/>
  <c r="AG179" i="6" s="1"/>
  <c r="AH179" i="6" s="1"/>
  <c r="AI179" i="6" s="1"/>
  <c r="AJ179" i="6" s="1"/>
  <c r="AK179" i="6" s="1"/>
  <c r="AL179" i="6" s="1"/>
  <c r="AM179" i="6" s="1"/>
  <c r="AN179" i="6" s="1"/>
  <c r="AO179" i="6" s="1"/>
  <c r="AP179" i="6" s="1"/>
  <c r="AQ179" i="6" s="1"/>
  <c r="AR179" i="6" s="1"/>
  <c r="AS179" i="6" s="1"/>
  <c r="AT179" i="6" s="1"/>
  <c r="AU179" i="6" s="1"/>
  <c r="AV179" i="6" s="1"/>
  <c r="AW179" i="6" s="1"/>
  <c r="AX179" i="6" s="1"/>
  <c r="AY179" i="6" s="1"/>
  <c r="AZ179" i="6" s="1"/>
  <c r="BA179" i="6" s="1"/>
  <c r="BB179" i="6" s="1"/>
  <c r="BC179" i="6" s="1"/>
  <c r="BD179" i="6" s="1"/>
  <c r="BE179" i="6" s="1"/>
  <c r="BF179" i="6" s="1"/>
  <c r="BG179" i="6" s="1"/>
  <c r="BH179" i="6" s="1"/>
  <c r="BI179" i="6" s="1"/>
  <c r="BJ179" i="6" s="1"/>
  <c r="BK179" i="6" s="1"/>
  <c r="BL179" i="6" s="1"/>
  <c r="BM179" i="6" s="1"/>
  <c r="BN179" i="6" s="1"/>
  <c r="BO179" i="6" s="1"/>
  <c r="BP179" i="6" s="1"/>
  <c r="BQ179" i="6" s="1"/>
  <c r="BR179" i="6" s="1"/>
  <c r="BS179" i="6" s="1"/>
  <c r="BT179" i="6" s="1"/>
  <c r="BU179" i="6" s="1"/>
  <c r="BV179" i="6" s="1"/>
  <c r="BW179" i="6" s="1"/>
  <c r="BX179" i="6" s="1"/>
  <c r="BY179" i="6" s="1"/>
  <c r="BZ179" i="6" s="1"/>
  <c r="CA179" i="6" s="1"/>
  <c r="CB179" i="6" s="1"/>
  <c r="CC179" i="6" s="1"/>
  <c r="CD179" i="6" s="1"/>
  <c r="CE179" i="6" s="1"/>
  <c r="CF179" i="6" s="1"/>
  <c r="CG179" i="6" s="1"/>
  <c r="CH179" i="6" s="1"/>
  <c r="CI179" i="6" s="1"/>
  <c r="CJ179" i="6" s="1"/>
  <c r="CK179" i="6" s="1"/>
  <c r="CL179" i="6" s="1"/>
  <c r="CM179" i="6" s="1"/>
  <c r="CN179" i="6" s="1"/>
  <c r="CO179" i="6" s="1"/>
  <c r="T53" i="6"/>
  <c r="U53" i="6" s="1"/>
  <c r="V53" i="6" s="1"/>
  <c r="W53" i="6" s="1"/>
  <c r="X53" i="6" s="1"/>
  <c r="Y53" i="6" s="1"/>
  <c r="Z53" i="6" s="1"/>
  <c r="AA53" i="6" s="1"/>
  <c r="AB53" i="6" s="1"/>
  <c r="AC53" i="6" s="1"/>
  <c r="AD53" i="6" s="1"/>
  <c r="AE53" i="6" s="1"/>
  <c r="AF53" i="6" s="1"/>
  <c r="AG53" i="6" s="1"/>
  <c r="AH53" i="6" s="1"/>
  <c r="AI53" i="6" s="1"/>
  <c r="AJ53" i="6" s="1"/>
  <c r="AK53" i="6" s="1"/>
  <c r="AL53" i="6" s="1"/>
  <c r="AM53" i="6" s="1"/>
  <c r="AN53" i="6" s="1"/>
  <c r="AO53" i="6" s="1"/>
  <c r="AP53" i="6" s="1"/>
  <c r="AQ53" i="6" s="1"/>
  <c r="AR53" i="6" s="1"/>
  <c r="AS53" i="6" s="1"/>
  <c r="AT53" i="6" s="1"/>
  <c r="AU53" i="6" s="1"/>
  <c r="AV53" i="6" s="1"/>
  <c r="AW53" i="6" s="1"/>
  <c r="AX53" i="6" s="1"/>
  <c r="AY53" i="6" s="1"/>
  <c r="AZ53" i="6" s="1"/>
  <c r="BA53" i="6" s="1"/>
  <c r="BB53" i="6" s="1"/>
  <c r="BC53" i="6" s="1"/>
  <c r="BD53" i="6" s="1"/>
  <c r="BE53" i="6" s="1"/>
  <c r="BF53" i="6" s="1"/>
  <c r="BG53" i="6" s="1"/>
  <c r="BH53" i="6" s="1"/>
  <c r="BI53" i="6" s="1"/>
  <c r="BJ53" i="6" s="1"/>
  <c r="BK53" i="6" s="1"/>
  <c r="BL53" i="6" s="1"/>
  <c r="BM53" i="6" s="1"/>
  <c r="BN53" i="6" s="1"/>
  <c r="BO53" i="6" s="1"/>
  <c r="BP53" i="6" s="1"/>
  <c r="BQ53" i="6" s="1"/>
  <c r="BR53" i="6" s="1"/>
  <c r="BS53" i="6" s="1"/>
  <c r="BT53" i="6" s="1"/>
  <c r="BU53" i="6" s="1"/>
  <c r="BV53" i="6" s="1"/>
  <c r="BW53" i="6" s="1"/>
  <c r="BX53" i="6" s="1"/>
  <c r="BY53" i="6" s="1"/>
  <c r="BZ53" i="6" s="1"/>
  <c r="CA53" i="6" s="1"/>
  <c r="CB53" i="6" s="1"/>
  <c r="CC53" i="6" s="1"/>
  <c r="CD53" i="6" s="1"/>
  <c r="CE53" i="6" s="1"/>
  <c r="CF53" i="6" s="1"/>
  <c r="CG53" i="6" s="1"/>
  <c r="CH53" i="6" s="1"/>
  <c r="CI53" i="6" s="1"/>
  <c r="CJ53" i="6" s="1"/>
  <c r="CK53" i="6" s="1"/>
  <c r="CL53" i="6" s="1"/>
  <c r="CM53" i="6" s="1"/>
  <c r="CN53" i="6" s="1"/>
  <c r="CO53" i="6" s="1"/>
  <c r="T40" i="6"/>
  <c r="U40" i="6" s="1"/>
  <c r="V40" i="6" s="1"/>
  <c r="W40" i="6" s="1"/>
  <c r="X40" i="6" s="1"/>
  <c r="Y40" i="6" s="1"/>
  <c r="Z40" i="6" s="1"/>
  <c r="AA40" i="6" s="1"/>
  <c r="AB40" i="6" s="1"/>
  <c r="AC40" i="6" s="1"/>
  <c r="AD40" i="6" s="1"/>
  <c r="AE40" i="6" s="1"/>
  <c r="AF40" i="6" s="1"/>
  <c r="AG40" i="6" s="1"/>
  <c r="AH40" i="6" s="1"/>
  <c r="AI40" i="6" s="1"/>
  <c r="AJ40" i="6" s="1"/>
  <c r="AK40" i="6" s="1"/>
  <c r="AL40" i="6" s="1"/>
  <c r="AM40" i="6" s="1"/>
  <c r="AN40" i="6" s="1"/>
  <c r="AO40" i="6" s="1"/>
  <c r="AP40" i="6" s="1"/>
  <c r="AQ40" i="6" s="1"/>
  <c r="AR40" i="6" s="1"/>
  <c r="AS40" i="6" s="1"/>
  <c r="AT40" i="6" s="1"/>
  <c r="AU40" i="6" s="1"/>
  <c r="AV40" i="6" s="1"/>
  <c r="AW40" i="6" s="1"/>
  <c r="AX40" i="6" s="1"/>
  <c r="AY40" i="6" s="1"/>
  <c r="AZ40" i="6" s="1"/>
  <c r="BA40" i="6" s="1"/>
  <c r="BB40" i="6" s="1"/>
  <c r="BC40" i="6" s="1"/>
  <c r="BD40" i="6" s="1"/>
  <c r="BE40" i="6" s="1"/>
  <c r="BF40" i="6" s="1"/>
  <c r="BG40" i="6" s="1"/>
  <c r="BH40" i="6" s="1"/>
  <c r="BI40" i="6" s="1"/>
  <c r="BJ40" i="6" s="1"/>
  <c r="BK40" i="6" s="1"/>
  <c r="BL40" i="6" s="1"/>
  <c r="BM40" i="6" s="1"/>
  <c r="BN40" i="6" s="1"/>
  <c r="BO40" i="6" s="1"/>
  <c r="BP40" i="6" s="1"/>
  <c r="BQ40" i="6" s="1"/>
  <c r="BR40" i="6" s="1"/>
  <c r="BS40" i="6" s="1"/>
  <c r="BT40" i="6" s="1"/>
  <c r="BU40" i="6" s="1"/>
  <c r="BV40" i="6" s="1"/>
  <c r="BW40" i="6" s="1"/>
  <c r="BX40" i="6" s="1"/>
  <c r="BY40" i="6" s="1"/>
  <c r="BZ40" i="6" s="1"/>
  <c r="CA40" i="6" s="1"/>
  <c r="CB40" i="6" s="1"/>
  <c r="CC40" i="6" s="1"/>
  <c r="CD40" i="6" s="1"/>
  <c r="CE40" i="6" s="1"/>
  <c r="CF40" i="6" s="1"/>
  <c r="CG40" i="6" s="1"/>
  <c r="CH40" i="6" s="1"/>
  <c r="CI40" i="6" s="1"/>
  <c r="CJ40" i="6" s="1"/>
  <c r="CK40" i="6" s="1"/>
  <c r="CL40" i="6" s="1"/>
  <c r="CM40" i="6" s="1"/>
  <c r="CN40" i="6" s="1"/>
  <c r="CO40" i="6" s="1"/>
  <c r="T195" i="6"/>
  <c r="U195" i="6" s="1"/>
  <c r="V195" i="6" s="1"/>
  <c r="W195" i="6" s="1"/>
  <c r="X195" i="6" s="1"/>
  <c r="Y195" i="6" s="1"/>
  <c r="Z195" i="6" s="1"/>
  <c r="AA195" i="6" s="1"/>
  <c r="AB195" i="6" s="1"/>
  <c r="AC195" i="6" s="1"/>
  <c r="AD195" i="6" s="1"/>
  <c r="AE195" i="6" s="1"/>
  <c r="AF195" i="6" s="1"/>
  <c r="AG195" i="6" s="1"/>
  <c r="AH195" i="6" s="1"/>
  <c r="AI195" i="6" s="1"/>
  <c r="AJ195" i="6" s="1"/>
  <c r="AK195" i="6" s="1"/>
  <c r="AL195" i="6" s="1"/>
  <c r="AM195" i="6" s="1"/>
  <c r="AN195" i="6" s="1"/>
  <c r="AO195" i="6" s="1"/>
  <c r="AP195" i="6" s="1"/>
  <c r="AQ195" i="6" s="1"/>
  <c r="AR195" i="6" s="1"/>
  <c r="AS195" i="6" s="1"/>
  <c r="AT195" i="6" s="1"/>
  <c r="AU195" i="6" s="1"/>
  <c r="AV195" i="6" s="1"/>
  <c r="AW195" i="6" s="1"/>
  <c r="AX195" i="6" s="1"/>
  <c r="AY195" i="6" s="1"/>
  <c r="AZ195" i="6" s="1"/>
  <c r="BA195" i="6" s="1"/>
  <c r="BB195" i="6" s="1"/>
  <c r="BC195" i="6" s="1"/>
  <c r="BD195" i="6" s="1"/>
  <c r="BE195" i="6" s="1"/>
  <c r="BF195" i="6" s="1"/>
  <c r="BG195" i="6" s="1"/>
  <c r="BH195" i="6" s="1"/>
  <c r="BI195" i="6" s="1"/>
  <c r="BJ195" i="6" s="1"/>
  <c r="BK195" i="6" s="1"/>
  <c r="BL195" i="6" s="1"/>
  <c r="BM195" i="6" s="1"/>
  <c r="BN195" i="6" s="1"/>
  <c r="BO195" i="6" s="1"/>
  <c r="BP195" i="6" s="1"/>
  <c r="BQ195" i="6" s="1"/>
  <c r="BR195" i="6" s="1"/>
  <c r="BS195" i="6" s="1"/>
  <c r="BT195" i="6" s="1"/>
  <c r="BU195" i="6" s="1"/>
  <c r="BV195" i="6" s="1"/>
  <c r="BW195" i="6" s="1"/>
  <c r="BX195" i="6" s="1"/>
  <c r="BY195" i="6" s="1"/>
  <c r="BZ195" i="6" s="1"/>
  <c r="CA195" i="6" s="1"/>
  <c r="CB195" i="6" s="1"/>
  <c r="CC195" i="6" s="1"/>
  <c r="CD195" i="6" s="1"/>
  <c r="CE195" i="6" s="1"/>
  <c r="CF195" i="6" s="1"/>
  <c r="CG195" i="6" s="1"/>
  <c r="CH195" i="6" s="1"/>
  <c r="CI195" i="6" s="1"/>
  <c r="CJ195" i="6" s="1"/>
  <c r="CK195" i="6" s="1"/>
  <c r="CL195" i="6" s="1"/>
  <c r="CM195" i="6" s="1"/>
  <c r="CN195" i="6" s="1"/>
  <c r="CO195" i="6" s="1"/>
  <c r="T49" i="6"/>
  <c r="U49" i="6" s="1"/>
  <c r="V49" i="6" s="1"/>
  <c r="W49" i="6" s="1"/>
  <c r="X49" i="6" s="1"/>
  <c r="Y49" i="6" s="1"/>
  <c r="Z49" i="6" s="1"/>
  <c r="AA49" i="6" s="1"/>
  <c r="AB49" i="6" s="1"/>
  <c r="AC49" i="6" s="1"/>
  <c r="AD49" i="6" s="1"/>
  <c r="AE49" i="6" s="1"/>
  <c r="AF49" i="6" s="1"/>
  <c r="AG49" i="6" s="1"/>
  <c r="AH49" i="6" s="1"/>
  <c r="AI49" i="6" s="1"/>
  <c r="AJ49" i="6" s="1"/>
  <c r="AK49" i="6" s="1"/>
  <c r="AL49" i="6" s="1"/>
  <c r="AM49" i="6" s="1"/>
  <c r="AN49" i="6" s="1"/>
  <c r="AO49" i="6" s="1"/>
  <c r="AP49" i="6" s="1"/>
  <c r="AQ49" i="6" s="1"/>
  <c r="AR49" i="6" s="1"/>
  <c r="AS49" i="6" s="1"/>
  <c r="AT49" i="6" s="1"/>
  <c r="AU49" i="6" s="1"/>
  <c r="AV49" i="6" s="1"/>
  <c r="AW49" i="6" s="1"/>
  <c r="AX49" i="6" s="1"/>
  <c r="AY49" i="6" s="1"/>
  <c r="AZ49" i="6" s="1"/>
  <c r="BA49" i="6" s="1"/>
  <c r="BB49" i="6" s="1"/>
  <c r="BC49" i="6" s="1"/>
  <c r="BD49" i="6" s="1"/>
  <c r="BE49" i="6" s="1"/>
  <c r="BF49" i="6" s="1"/>
  <c r="BG49" i="6" s="1"/>
  <c r="BH49" i="6" s="1"/>
  <c r="BI49" i="6" s="1"/>
  <c r="BJ49" i="6" s="1"/>
  <c r="BK49" i="6" s="1"/>
  <c r="BL49" i="6" s="1"/>
  <c r="BM49" i="6" s="1"/>
  <c r="BN49" i="6" s="1"/>
  <c r="BO49" i="6" s="1"/>
  <c r="BP49" i="6" s="1"/>
  <c r="BQ49" i="6" s="1"/>
  <c r="BR49" i="6" s="1"/>
  <c r="BS49" i="6" s="1"/>
  <c r="BT49" i="6" s="1"/>
  <c r="BU49" i="6" s="1"/>
  <c r="BV49" i="6" s="1"/>
  <c r="BW49" i="6" s="1"/>
  <c r="BX49" i="6" s="1"/>
  <c r="BY49" i="6" s="1"/>
  <c r="BZ49" i="6" s="1"/>
  <c r="CA49" i="6" s="1"/>
  <c r="CB49" i="6" s="1"/>
  <c r="CC49" i="6" s="1"/>
  <c r="CD49" i="6" s="1"/>
  <c r="CE49" i="6" s="1"/>
  <c r="CF49" i="6" s="1"/>
  <c r="CG49" i="6" s="1"/>
  <c r="CH49" i="6" s="1"/>
  <c r="CI49" i="6" s="1"/>
  <c r="CJ49" i="6" s="1"/>
  <c r="CK49" i="6" s="1"/>
  <c r="CL49" i="6" s="1"/>
  <c r="CM49" i="6" s="1"/>
  <c r="CN49" i="6" s="1"/>
  <c r="CO49" i="6" s="1"/>
  <c r="T194" i="6"/>
  <c r="U194" i="6" s="1"/>
  <c r="V194" i="6" s="1"/>
  <c r="W194" i="6" s="1"/>
  <c r="X194" i="6" s="1"/>
  <c r="Y194" i="6" s="1"/>
  <c r="Z194" i="6" s="1"/>
  <c r="AA194" i="6" s="1"/>
  <c r="AB194" i="6" s="1"/>
  <c r="AC194" i="6" s="1"/>
  <c r="AD194" i="6" s="1"/>
  <c r="AE194" i="6" s="1"/>
  <c r="AF194" i="6" s="1"/>
  <c r="AG194" i="6" s="1"/>
  <c r="AH194" i="6" s="1"/>
  <c r="AI194" i="6" s="1"/>
  <c r="AJ194" i="6" s="1"/>
  <c r="AK194" i="6" s="1"/>
  <c r="AL194" i="6" s="1"/>
  <c r="AM194" i="6" s="1"/>
  <c r="AN194" i="6" s="1"/>
  <c r="AO194" i="6" s="1"/>
  <c r="AP194" i="6" s="1"/>
  <c r="AQ194" i="6" s="1"/>
  <c r="AR194" i="6" s="1"/>
  <c r="AS194" i="6" s="1"/>
  <c r="AT194" i="6" s="1"/>
  <c r="AU194" i="6" s="1"/>
  <c r="AV194" i="6" s="1"/>
  <c r="AW194" i="6" s="1"/>
  <c r="AX194" i="6" s="1"/>
  <c r="AY194" i="6" s="1"/>
  <c r="AZ194" i="6" s="1"/>
  <c r="BA194" i="6" s="1"/>
  <c r="BB194" i="6" s="1"/>
  <c r="BC194" i="6" s="1"/>
  <c r="BD194" i="6" s="1"/>
  <c r="BE194" i="6" s="1"/>
  <c r="BF194" i="6" s="1"/>
  <c r="BG194" i="6" s="1"/>
  <c r="BH194" i="6" s="1"/>
  <c r="BI194" i="6" s="1"/>
  <c r="BJ194" i="6" s="1"/>
  <c r="BK194" i="6" s="1"/>
  <c r="BL194" i="6" s="1"/>
  <c r="BM194" i="6" s="1"/>
  <c r="BN194" i="6" s="1"/>
  <c r="BO194" i="6" s="1"/>
  <c r="BP194" i="6" s="1"/>
  <c r="BQ194" i="6" s="1"/>
  <c r="BR194" i="6" s="1"/>
  <c r="BS194" i="6" s="1"/>
  <c r="BT194" i="6" s="1"/>
  <c r="BU194" i="6" s="1"/>
  <c r="BV194" i="6" s="1"/>
  <c r="BW194" i="6" s="1"/>
  <c r="BX194" i="6" s="1"/>
  <c r="BY194" i="6" s="1"/>
  <c r="BZ194" i="6" s="1"/>
  <c r="CA194" i="6" s="1"/>
  <c r="CB194" i="6" s="1"/>
  <c r="CC194" i="6" s="1"/>
  <c r="CD194" i="6" s="1"/>
  <c r="CE194" i="6" s="1"/>
  <c r="CF194" i="6" s="1"/>
  <c r="CG194" i="6" s="1"/>
  <c r="CH194" i="6" s="1"/>
  <c r="CI194" i="6" s="1"/>
  <c r="CJ194" i="6" s="1"/>
  <c r="CK194" i="6" s="1"/>
  <c r="CL194" i="6" s="1"/>
  <c r="CM194" i="6" s="1"/>
  <c r="CN194" i="6" s="1"/>
  <c r="CO194" i="6" s="1"/>
  <c r="T57" i="6"/>
  <c r="U57" i="6" s="1"/>
  <c r="V57" i="6" s="1"/>
  <c r="W57" i="6" s="1"/>
  <c r="X57" i="6" s="1"/>
  <c r="Y57" i="6" s="1"/>
  <c r="Z57" i="6" s="1"/>
  <c r="AA57" i="6" s="1"/>
  <c r="AB57" i="6" s="1"/>
  <c r="AC57" i="6" s="1"/>
  <c r="AD57" i="6" s="1"/>
  <c r="AE57" i="6" s="1"/>
  <c r="AF57" i="6" s="1"/>
  <c r="AG57" i="6" s="1"/>
  <c r="AH57" i="6" s="1"/>
  <c r="AI57" i="6" s="1"/>
  <c r="AJ57" i="6" s="1"/>
  <c r="AK57" i="6" s="1"/>
  <c r="AL57" i="6" s="1"/>
  <c r="AM57" i="6" s="1"/>
  <c r="AN57" i="6" s="1"/>
  <c r="AO57" i="6" s="1"/>
  <c r="AP57" i="6" s="1"/>
  <c r="AQ57" i="6" s="1"/>
  <c r="AR57" i="6" s="1"/>
  <c r="AS57" i="6" s="1"/>
  <c r="AT57" i="6" s="1"/>
  <c r="AU57" i="6" s="1"/>
  <c r="AV57" i="6" s="1"/>
  <c r="AW57" i="6" s="1"/>
  <c r="AX57" i="6" s="1"/>
  <c r="AY57" i="6" s="1"/>
  <c r="AZ57" i="6" s="1"/>
  <c r="BA57" i="6" s="1"/>
  <c r="BB57" i="6" s="1"/>
  <c r="BC57" i="6" s="1"/>
  <c r="BD57" i="6" s="1"/>
  <c r="BE57" i="6" s="1"/>
  <c r="BF57" i="6" s="1"/>
  <c r="BG57" i="6" s="1"/>
  <c r="BH57" i="6" s="1"/>
  <c r="BI57" i="6" s="1"/>
  <c r="BJ57" i="6" s="1"/>
  <c r="BK57" i="6" s="1"/>
  <c r="BL57" i="6" s="1"/>
  <c r="BM57" i="6" s="1"/>
  <c r="BN57" i="6" s="1"/>
  <c r="BO57" i="6" s="1"/>
  <c r="BP57" i="6" s="1"/>
  <c r="BQ57" i="6" s="1"/>
  <c r="BR57" i="6" s="1"/>
  <c r="BS57" i="6" s="1"/>
  <c r="BT57" i="6" s="1"/>
  <c r="BU57" i="6" s="1"/>
  <c r="BV57" i="6" s="1"/>
  <c r="BW57" i="6" s="1"/>
  <c r="BX57" i="6" s="1"/>
  <c r="BY57" i="6" s="1"/>
  <c r="BZ57" i="6" s="1"/>
  <c r="CA57" i="6" s="1"/>
  <c r="CB57" i="6" s="1"/>
  <c r="CC57" i="6" s="1"/>
  <c r="CD57" i="6" s="1"/>
  <c r="CE57" i="6" s="1"/>
  <c r="CF57" i="6" s="1"/>
  <c r="CG57" i="6" s="1"/>
  <c r="CH57" i="6" s="1"/>
  <c r="CI57" i="6" s="1"/>
  <c r="CJ57" i="6" s="1"/>
  <c r="CK57" i="6" s="1"/>
  <c r="CL57" i="6" s="1"/>
  <c r="CM57" i="6" s="1"/>
  <c r="CN57" i="6" s="1"/>
  <c r="CO57" i="6" s="1"/>
  <c r="T196" i="6"/>
  <c r="U196" i="6" s="1"/>
  <c r="V196" i="6" s="1"/>
  <c r="W196" i="6" s="1"/>
  <c r="X196" i="6" s="1"/>
  <c r="Y196" i="6" s="1"/>
  <c r="Z196" i="6" s="1"/>
  <c r="AA196" i="6" s="1"/>
  <c r="AB196" i="6" s="1"/>
  <c r="AC196" i="6" s="1"/>
  <c r="AD196" i="6" s="1"/>
  <c r="AE196" i="6" s="1"/>
  <c r="AF196" i="6" s="1"/>
  <c r="AG196" i="6" s="1"/>
  <c r="AH196" i="6" s="1"/>
  <c r="AI196" i="6" s="1"/>
  <c r="AJ196" i="6" s="1"/>
  <c r="AK196" i="6" s="1"/>
  <c r="AL196" i="6" s="1"/>
  <c r="AM196" i="6" s="1"/>
  <c r="AN196" i="6" s="1"/>
  <c r="AO196" i="6" s="1"/>
  <c r="AP196" i="6" s="1"/>
  <c r="AQ196" i="6" s="1"/>
  <c r="AR196" i="6" s="1"/>
  <c r="AS196" i="6" s="1"/>
  <c r="AT196" i="6" s="1"/>
  <c r="AU196" i="6" s="1"/>
  <c r="AV196" i="6" s="1"/>
  <c r="AW196" i="6" s="1"/>
  <c r="AX196" i="6" s="1"/>
  <c r="AY196" i="6" s="1"/>
  <c r="AZ196" i="6" s="1"/>
  <c r="BA196" i="6" s="1"/>
  <c r="BB196" i="6" s="1"/>
  <c r="BC196" i="6" s="1"/>
  <c r="BD196" i="6" s="1"/>
  <c r="BE196" i="6" s="1"/>
  <c r="BF196" i="6" s="1"/>
  <c r="BG196" i="6" s="1"/>
  <c r="BH196" i="6" s="1"/>
  <c r="BI196" i="6" s="1"/>
  <c r="BJ196" i="6" s="1"/>
  <c r="BK196" i="6" s="1"/>
  <c r="BL196" i="6" s="1"/>
  <c r="BM196" i="6" s="1"/>
  <c r="BN196" i="6" s="1"/>
  <c r="BO196" i="6" s="1"/>
  <c r="BP196" i="6" s="1"/>
  <c r="BQ196" i="6" s="1"/>
  <c r="BR196" i="6" s="1"/>
  <c r="BS196" i="6" s="1"/>
  <c r="BT196" i="6" s="1"/>
  <c r="BU196" i="6" s="1"/>
  <c r="BV196" i="6" s="1"/>
  <c r="BW196" i="6" s="1"/>
  <c r="BX196" i="6" s="1"/>
  <c r="BY196" i="6" s="1"/>
  <c r="BZ196" i="6" s="1"/>
  <c r="CA196" i="6" s="1"/>
  <c r="CB196" i="6" s="1"/>
  <c r="CC196" i="6" s="1"/>
  <c r="CD196" i="6" s="1"/>
  <c r="CE196" i="6" s="1"/>
  <c r="CF196" i="6" s="1"/>
  <c r="CG196" i="6" s="1"/>
  <c r="CH196" i="6" s="1"/>
  <c r="CI196" i="6" s="1"/>
  <c r="CJ196" i="6" s="1"/>
  <c r="CK196" i="6" s="1"/>
  <c r="CL196" i="6" s="1"/>
  <c r="CM196" i="6" s="1"/>
  <c r="CN196" i="6" s="1"/>
  <c r="CO196" i="6" s="1"/>
  <c r="T38" i="6"/>
  <c r="U38" i="6" s="1"/>
  <c r="V38" i="6" s="1"/>
  <c r="W38" i="6" s="1"/>
  <c r="X38" i="6" s="1"/>
  <c r="Y38" i="6" s="1"/>
  <c r="Z38" i="6" s="1"/>
  <c r="AA38" i="6" s="1"/>
  <c r="AB38" i="6" s="1"/>
  <c r="AC38" i="6" s="1"/>
  <c r="AD38" i="6" s="1"/>
  <c r="AE38" i="6" s="1"/>
  <c r="AF38" i="6" s="1"/>
  <c r="AG38" i="6" s="1"/>
  <c r="AH38" i="6" s="1"/>
  <c r="AI38" i="6" s="1"/>
  <c r="AJ38" i="6" s="1"/>
  <c r="AK38" i="6" s="1"/>
  <c r="AL38" i="6" s="1"/>
  <c r="AM38" i="6" s="1"/>
  <c r="AN38" i="6" s="1"/>
  <c r="AO38" i="6" s="1"/>
  <c r="AP38" i="6" s="1"/>
  <c r="AQ38" i="6" s="1"/>
  <c r="AR38" i="6" s="1"/>
  <c r="AS38" i="6" s="1"/>
  <c r="AT38" i="6" s="1"/>
  <c r="AU38" i="6" s="1"/>
  <c r="AV38" i="6" s="1"/>
  <c r="AW38" i="6" s="1"/>
  <c r="AX38" i="6" s="1"/>
  <c r="AY38" i="6" s="1"/>
  <c r="AZ38" i="6" s="1"/>
  <c r="BA38" i="6" s="1"/>
  <c r="BB38" i="6" s="1"/>
  <c r="BC38" i="6" s="1"/>
  <c r="BD38" i="6" s="1"/>
  <c r="BE38" i="6" s="1"/>
  <c r="BF38" i="6" s="1"/>
  <c r="BG38" i="6" s="1"/>
  <c r="BH38" i="6" s="1"/>
  <c r="BI38" i="6" s="1"/>
  <c r="BJ38" i="6" s="1"/>
  <c r="BK38" i="6" s="1"/>
  <c r="BL38" i="6" s="1"/>
  <c r="BM38" i="6" s="1"/>
  <c r="BN38" i="6" s="1"/>
  <c r="BO38" i="6" s="1"/>
  <c r="BP38" i="6" s="1"/>
  <c r="BQ38" i="6" s="1"/>
  <c r="BR38" i="6" s="1"/>
  <c r="BS38" i="6" s="1"/>
  <c r="BT38" i="6" s="1"/>
  <c r="BU38" i="6" s="1"/>
  <c r="BV38" i="6" s="1"/>
  <c r="BW38" i="6" s="1"/>
  <c r="BX38" i="6" s="1"/>
  <c r="BY38" i="6" s="1"/>
  <c r="BZ38" i="6" s="1"/>
  <c r="CA38" i="6" s="1"/>
  <c r="CB38" i="6" s="1"/>
  <c r="CC38" i="6" s="1"/>
  <c r="CD38" i="6" s="1"/>
  <c r="CE38" i="6" s="1"/>
  <c r="CF38" i="6" s="1"/>
  <c r="CG38" i="6" s="1"/>
  <c r="CH38" i="6" s="1"/>
  <c r="CI38" i="6" s="1"/>
  <c r="CJ38" i="6" s="1"/>
  <c r="CK38" i="6" s="1"/>
  <c r="CL38" i="6" s="1"/>
  <c r="CM38" i="6" s="1"/>
  <c r="CN38" i="6" s="1"/>
  <c r="CO38" i="6" s="1"/>
  <c r="T48" i="6"/>
  <c r="U48" i="6" s="1"/>
  <c r="V48" i="6" s="1"/>
  <c r="W48" i="6" s="1"/>
  <c r="X48" i="6" s="1"/>
  <c r="Y48" i="6" s="1"/>
  <c r="Z48" i="6" s="1"/>
  <c r="AA48" i="6" s="1"/>
  <c r="AB48" i="6" s="1"/>
  <c r="AC48" i="6" s="1"/>
  <c r="AD48" i="6" s="1"/>
  <c r="AE48" i="6" s="1"/>
  <c r="AF48" i="6" s="1"/>
  <c r="AG48" i="6" s="1"/>
  <c r="AH48" i="6" s="1"/>
  <c r="AI48" i="6" s="1"/>
  <c r="AJ48" i="6" s="1"/>
  <c r="AK48" i="6" s="1"/>
  <c r="AL48" i="6" s="1"/>
  <c r="AM48" i="6" s="1"/>
  <c r="AN48" i="6" s="1"/>
  <c r="AO48" i="6" s="1"/>
  <c r="AP48" i="6" s="1"/>
  <c r="AQ48" i="6" s="1"/>
  <c r="AR48" i="6" s="1"/>
  <c r="AS48" i="6" s="1"/>
  <c r="AT48" i="6" s="1"/>
  <c r="AU48" i="6" s="1"/>
  <c r="AV48" i="6" s="1"/>
  <c r="AW48" i="6" s="1"/>
  <c r="AX48" i="6" s="1"/>
  <c r="AY48" i="6" s="1"/>
  <c r="AZ48" i="6" s="1"/>
  <c r="BA48" i="6" s="1"/>
  <c r="BB48" i="6" s="1"/>
  <c r="BC48" i="6" s="1"/>
  <c r="BD48" i="6" s="1"/>
  <c r="BE48" i="6" s="1"/>
  <c r="BF48" i="6" s="1"/>
  <c r="BG48" i="6" s="1"/>
  <c r="BH48" i="6" s="1"/>
  <c r="BI48" i="6" s="1"/>
  <c r="BJ48" i="6" s="1"/>
  <c r="BK48" i="6" s="1"/>
  <c r="BL48" i="6" s="1"/>
  <c r="BM48" i="6" s="1"/>
  <c r="BN48" i="6" s="1"/>
  <c r="BO48" i="6" s="1"/>
  <c r="BP48" i="6" s="1"/>
  <c r="BQ48" i="6" s="1"/>
  <c r="BR48" i="6" s="1"/>
  <c r="BS48" i="6" s="1"/>
  <c r="BT48" i="6" s="1"/>
  <c r="BU48" i="6" s="1"/>
  <c r="BV48" i="6" s="1"/>
  <c r="BW48" i="6" s="1"/>
  <c r="BX48" i="6" s="1"/>
  <c r="BY48" i="6" s="1"/>
  <c r="BZ48" i="6" s="1"/>
  <c r="CA48" i="6" s="1"/>
  <c r="CB48" i="6" s="1"/>
  <c r="CC48" i="6" s="1"/>
  <c r="CD48" i="6" s="1"/>
  <c r="CE48" i="6" s="1"/>
  <c r="CF48" i="6" s="1"/>
  <c r="CG48" i="6" s="1"/>
  <c r="CH48" i="6" s="1"/>
  <c r="CI48" i="6" s="1"/>
  <c r="CJ48" i="6" s="1"/>
  <c r="CK48" i="6" s="1"/>
  <c r="CL48" i="6" s="1"/>
  <c r="CM48" i="6" s="1"/>
  <c r="CN48" i="6" s="1"/>
  <c r="CO48" i="6" s="1"/>
  <c r="T43" i="6"/>
  <c r="U43" i="6" s="1"/>
  <c r="V43" i="6" s="1"/>
  <c r="W43" i="6" s="1"/>
  <c r="X43" i="6" s="1"/>
  <c r="Y43" i="6" s="1"/>
  <c r="Z43" i="6" s="1"/>
  <c r="AA43" i="6" s="1"/>
  <c r="AB43" i="6" s="1"/>
  <c r="AC43" i="6" s="1"/>
  <c r="AD43" i="6" s="1"/>
  <c r="AE43" i="6" s="1"/>
  <c r="AF43" i="6" s="1"/>
  <c r="AG43" i="6" s="1"/>
  <c r="AH43" i="6" s="1"/>
  <c r="AI43" i="6" s="1"/>
  <c r="AJ43" i="6" s="1"/>
  <c r="AK43" i="6" s="1"/>
  <c r="AL43" i="6" s="1"/>
  <c r="AM43" i="6" s="1"/>
  <c r="AN43" i="6" s="1"/>
  <c r="AO43" i="6" s="1"/>
  <c r="AP43" i="6" s="1"/>
  <c r="AQ43" i="6" s="1"/>
  <c r="AR43" i="6" s="1"/>
  <c r="AS43" i="6" s="1"/>
  <c r="AT43" i="6" s="1"/>
  <c r="AU43" i="6" s="1"/>
  <c r="AV43" i="6" s="1"/>
  <c r="AW43" i="6" s="1"/>
  <c r="AX43" i="6" s="1"/>
  <c r="AY43" i="6" s="1"/>
  <c r="AZ43" i="6" s="1"/>
  <c r="BA43" i="6" s="1"/>
  <c r="BB43" i="6" s="1"/>
  <c r="BC43" i="6" s="1"/>
  <c r="BD43" i="6" s="1"/>
  <c r="BE43" i="6" s="1"/>
  <c r="BF43" i="6" s="1"/>
  <c r="BG43" i="6" s="1"/>
  <c r="BH43" i="6" s="1"/>
  <c r="BI43" i="6" s="1"/>
  <c r="BJ43" i="6" s="1"/>
  <c r="BK43" i="6" s="1"/>
  <c r="BL43" i="6" s="1"/>
  <c r="BM43" i="6" s="1"/>
  <c r="BN43" i="6" s="1"/>
  <c r="BO43" i="6" s="1"/>
  <c r="BP43" i="6" s="1"/>
  <c r="BQ43" i="6" s="1"/>
  <c r="BR43" i="6" s="1"/>
  <c r="BS43" i="6" s="1"/>
  <c r="BT43" i="6" s="1"/>
  <c r="BU43" i="6" s="1"/>
  <c r="BV43" i="6" s="1"/>
  <c r="BW43" i="6" s="1"/>
  <c r="BX43" i="6" s="1"/>
  <c r="BY43" i="6" s="1"/>
  <c r="BZ43" i="6" s="1"/>
  <c r="CA43" i="6" s="1"/>
  <c r="CB43" i="6" s="1"/>
  <c r="CC43" i="6" s="1"/>
  <c r="CD43" i="6" s="1"/>
  <c r="CE43" i="6" s="1"/>
  <c r="CF43" i="6" s="1"/>
  <c r="CG43" i="6" s="1"/>
  <c r="CH43" i="6" s="1"/>
  <c r="CI43" i="6" s="1"/>
  <c r="CJ43" i="6" s="1"/>
  <c r="CK43" i="6" s="1"/>
  <c r="CL43" i="6" s="1"/>
  <c r="CM43" i="6" s="1"/>
  <c r="CN43" i="6" s="1"/>
  <c r="CO43" i="6" s="1"/>
  <c r="T18" i="6"/>
  <c r="U18" i="6" s="1"/>
  <c r="V18" i="6" s="1"/>
  <c r="W18" i="6" s="1"/>
  <c r="X18" i="6" s="1"/>
  <c r="Y18" i="6" s="1"/>
  <c r="Z18" i="6" s="1"/>
  <c r="AA18" i="6" s="1"/>
  <c r="AB18" i="6" s="1"/>
  <c r="AC18" i="6" s="1"/>
  <c r="AD18" i="6" s="1"/>
  <c r="AE18" i="6" s="1"/>
  <c r="AF18" i="6" s="1"/>
  <c r="AG18" i="6" s="1"/>
  <c r="AH18" i="6" s="1"/>
  <c r="AI18" i="6" s="1"/>
  <c r="AJ18" i="6" s="1"/>
  <c r="AK18" i="6" s="1"/>
  <c r="AL18" i="6" s="1"/>
  <c r="AM18" i="6" s="1"/>
  <c r="AN18" i="6" s="1"/>
  <c r="AO18" i="6" s="1"/>
  <c r="AP18" i="6" s="1"/>
  <c r="AQ18" i="6" s="1"/>
  <c r="AR18" i="6" s="1"/>
  <c r="AS18" i="6" s="1"/>
  <c r="AT18" i="6" s="1"/>
  <c r="AU18" i="6" s="1"/>
  <c r="AV18" i="6" s="1"/>
  <c r="AW18" i="6" s="1"/>
  <c r="AX18" i="6" s="1"/>
  <c r="AY18" i="6" s="1"/>
  <c r="AZ18" i="6" s="1"/>
  <c r="BA18" i="6" s="1"/>
  <c r="BB18" i="6" s="1"/>
  <c r="BC18" i="6" s="1"/>
  <c r="BD18" i="6" s="1"/>
  <c r="BE18" i="6" s="1"/>
  <c r="BF18" i="6" s="1"/>
  <c r="BG18" i="6" s="1"/>
  <c r="BH18" i="6" s="1"/>
  <c r="BI18" i="6" s="1"/>
  <c r="BJ18" i="6" s="1"/>
  <c r="BK18" i="6" s="1"/>
  <c r="BL18" i="6" s="1"/>
  <c r="BM18" i="6" s="1"/>
  <c r="BN18" i="6" s="1"/>
  <c r="BO18" i="6" s="1"/>
  <c r="BP18" i="6" s="1"/>
  <c r="BQ18" i="6" s="1"/>
  <c r="BR18" i="6" s="1"/>
  <c r="BS18" i="6" s="1"/>
  <c r="BT18" i="6" s="1"/>
  <c r="BU18" i="6" s="1"/>
  <c r="BV18" i="6" s="1"/>
  <c r="BW18" i="6" s="1"/>
  <c r="BX18" i="6" s="1"/>
  <c r="BY18" i="6" s="1"/>
  <c r="BZ18" i="6" s="1"/>
  <c r="CA18" i="6" s="1"/>
  <c r="CB18" i="6" s="1"/>
  <c r="CC18" i="6" s="1"/>
  <c r="CD18" i="6" s="1"/>
  <c r="CE18" i="6" s="1"/>
  <c r="CF18" i="6" s="1"/>
  <c r="CG18" i="6" s="1"/>
  <c r="CH18" i="6" s="1"/>
  <c r="CI18" i="6" s="1"/>
  <c r="CJ18" i="6" s="1"/>
  <c r="CK18" i="6" s="1"/>
  <c r="CL18" i="6" s="1"/>
  <c r="CM18" i="6" s="1"/>
  <c r="CN18" i="6" s="1"/>
  <c r="CO18" i="6" s="1"/>
  <c r="T16" i="6"/>
  <c r="U16" i="6" s="1"/>
  <c r="V16" i="6" s="1"/>
  <c r="W16" i="6" s="1"/>
  <c r="X16" i="6" s="1"/>
  <c r="Y16" i="6" s="1"/>
  <c r="Z16" i="6" s="1"/>
  <c r="AA16" i="6" s="1"/>
  <c r="AB16" i="6" s="1"/>
  <c r="AC16" i="6" s="1"/>
  <c r="AD16" i="6" s="1"/>
  <c r="AE16" i="6" s="1"/>
  <c r="AF16" i="6" s="1"/>
  <c r="AG16" i="6" s="1"/>
  <c r="AH16" i="6" s="1"/>
  <c r="AI16" i="6" s="1"/>
  <c r="AJ16" i="6" s="1"/>
  <c r="AK16" i="6" s="1"/>
  <c r="AL16" i="6" s="1"/>
  <c r="AM16" i="6" s="1"/>
  <c r="AN16" i="6" s="1"/>
  <c r="AO16" i="6" s="1"/>
  <c r="AP16" i="6" s="1"/>
  <c r="AQ16" i="6" s="1"/>
  <c r="AR16" i="6" s="1"/>
  <c r="AS16" i="6" s="1"/>
  <c r="AT16" i="6" s="1"/>
  <c r="AU16" i="6" s="1"/>
  <c r="AV16" i="6" s="1"/>
  <c r="AW16" i="6" s="1"/>
  <c r="AX16" i="6" s="1"/>
  <c r="AY16" i="6" s="1"/>
  <c r="AZ16" i="6" s="1"/>
  <c r="BA16" i="6" s="1"/>
  <c r="BB16" i="6" s="1"/>
  <c r="BC16" i="6" s="1"/>
  <c r="BD16" i="6" s="1"/>
  <c r="BE16" i="6" s="1"/>
  <c r="BF16" i="6" s="1"/>
  <c r="BG16" i="6" s="1"/>
  <c r="BH16" i="6" s="1"/>
  <c r="BI16" i="6" s="1"/>
  <c r="BJ16" i="6" s="1"/>
  <c r="BK16" i="6" s="1"/>
  <c r="BL16" i="6" s="1"/>
  <c r="BM16" i="6" s="1"/>
  <c r="BN16" i="6" s="1"/>
  <c r="BO16" i="6" s="1"/>
  <c r="BP16" i="6" s="1"/>
  <c r="BQ16" i="6" s="1"/>
  <c r="BR16" i="6" s="1"/>
  <c r="BS16" i="6" s="1"/>
  <c r="BT16" i="6" s="1"/>
  <c r="BU16" i="6" s="1"/>
  <c r="BV16" i="6" s="1"/>
  <c r="BW16" i="6" s="1"/>
  <c r="BX16" i="6" s="1"/>
  <c r="BY16" i="6" s="1"/>
  <c r="BZ16" i="6" s="1"/>
  <c r="CA16" i="6" s="1"/>
  <c r="CB16" i="6" s="1"/>
  <c r="CC16" i="6" s="1"/>
  <c r="CD16" i="6" s="1"/>
  <c r="CE16" i="6" s="1"/>
  <c r="CF16" i="6" s="1"/>
  <c r="CG16" i="6" s="1"/>
  <c r="CH16" i="6" s="1"/>
  <c r="CI16" i="6" s="1"/>
  <c r="CJ16" i="6" s="1"/>
  <c r="CK16" i="6" s="1"/>
  <c r="CL16" i="6" s="1"/>
  <c r="CM16" i="6" s="1"/>
  <c r="CN16" i="6" s="1"/>
  <c r="CO16" i="6" s="1"/>
  <c r="T32" i="6"/>
  <c r="U32" i="6" s="1"/>
  <c r="V32" i="6" s="1"/>
  <c r="W32" i="6" s="1"/>
  <c r="X32" i="6" s="1"/>
  <c r="Y32" i="6" s="1"/>
  <c r="Z32" i="6" s="1"/>
  <c r="AA32" i="6" s="1"/>
  <c r="AB32" i="6" s="1"/>
  <c r="AC32" i="6" s="1"/>
  <c r="AD32" i="6" s="1"/>
  <c r="AE32" i="6" s="1"/>
  <c r="AF32" i="6" s="1"/>
  <c r="AG32" i="6" s="1"/>
  <c r="AH32" i="6" s="1"/>
  <c r="AI32" i="6" s="1"/>
  <c r="AJ32" i="6" s="1"/>
  <c r="AK32" i="6" s="1"/>
  <c r="AL32" i="6" s="1"/>
  <c r="AM32" i="6" s="1"/>
  <c r="AN32" i="6" s="1"/>
  <c r="AO32" i="6" s="1"/>
  <c r="AP32" i="6" s="1"/>
  <c r="AQ32" i="6" s="1"/>
  <c r="AR32" i="6" s="1"/>
  <c r="AS32" i="6" s="1"/>
  <c r="AT32" i="6" s="1"/>
  <c r="AU32" i="6" s="1"/>
  <c r="AV32" i="6" s="1"/>
  <c r="AW32" i="6" s="1"/>
  <c r="AX32" i="6" s="1"/>
  <c r="AY32" i="6" s="1"/>
  <c r="AZ32" i="6" s="1"/>
  <c r="BA32" i="6" s="1"/>
  <c r="BB32" i="6" s="1"/>
  <c r="BC32" i="6" s="1"/>
  <c r="BD32" i="6" s="1"/>
  <c r="BE32" i="6" s="1"/>
  <c r="BF32" i="6" s="1"/>
  <c r="BG32" i="6" s="1"/>
  <c r="BH32" i="6" s="1"/>
  <c r="BI32" i="6" s="1"/>
  <c r="BJ32" i="6" s="1"/>
  <c r="BK32" i="6" s="1"/>
  <c r="BL32" i="6" s="1"/>
  <c r="BM32" i="6" s="1"/>
  <c r="BN32" i="6" s="1"/>
  <c r="BO32" i="6" s="1"/>
  <c r="BP32" i="6" s="1"/>
  <c r="BQ32" i="6" s="1"/>
  <c r="BR32" i="6" s="1"/>
  <c r="BS32" i="6" s="1"/>
  <c r="BT32" i="6" s="1"/>
  <c r="BU32" i="6" s="1"/>
  <c r="BV32" i="6" s="1"/>
  <c r="BW32" i="6" s="1"/>
  <c r="BX32" i="6" s="1"/>
  <c r="BY32" i="6" s="1"/>
  <c r="BZ32" i="6" s="1"/>
  <c r="CA32" i="6" s="1"/>
  <c r="CB32" i="6" s="1"/>
  <c r="CC32" i="6" s="1"/>
  <c r="CD32" i="6" s="1"/>
  <c r="CE32" i="6" s="1"/>
  <c r="CF32" i="6" s="1"/>
  <c r="CG32" i="6" s="1"/>
  <c r="CH32" i="6" s="1"/>
  <c r="CI32" i="6" s="1"/>
  <c r="CJ32" i="6" s="1"/>
  <c r="CK32" i="6" s="1"/>
  <c r="CL32" i="6" s="1"/>
  <c r="CM32" i="6" s="1"/>
  <c r="CN32" i="6" s="1"/>
  <c r="CO32" i="6" s="1"/>
  <c r="T47" i="6"/>
  <c r="U47" i="6" s="1"/>
  <c r="V47" i="6" s="1"/>
  <c r="W47" i="6" s="1"/>
  <c r="X47" i="6" s="1"/>
  <c r="Y47" i="6" s="1"/>
  <c r="Z47" i="6" s="1"/>
  <c r="AA47" i="6" s="1"/>
  <c r="AB47" i="6" s="1"/>
  <c r="AC47" i="6" s="1"/>
  <c r="AD47" i="6" s="1"/>
  <c r="AE47" i="6" s="1"/>
  <c r="AF47" i="6" s="1"/>
  <c r="AG47" i="6" s="1"/>
  <c r="AH47" i="6" s="1"/>
  <c r="AI47" i="6" s="1"/>
  <c r="AJ47" i="6" s="1"/>
  <c r="AK47" i="6" s="1"/>
  <c r="AL47" i="6" s="1"/>
  <c r="AM47" i="6" s="1"/>
  <c r="AN47" i="6" s="1"/>
  <c r="AO47" i="6" s="1"/>
  <c r="AP47" i="6" s="1"/>
  <c r="AQ47" i="6" s="1"/>
  <c r="AR47" i="6" s="1"/>
  <c r="AS47" i="6" s="1"/>
  <c r="AT47" i="6" s="1"/>
  <c r="AU47" i="6" s="1"/>
  <c r="AV47" i="6" s="1"/>
  <c r="AW47" i="6" s="1"/>
  <c r="AX47" i="6" s="1"/>
  <c r="AY47" i="6" s="1"/>
  <c r="AZ47" i="6" s="1"/>
  <c r="BA47" i="6" s="1"/>
  <c r="BB47" i="6" s="1"/>
  <c r="BC47" i="6" s="1"/>
  <c r="BD47" i="6" s="1"/>
  <c r="BE47" i="6" s="1"/>
  <c r="BF47" i="6" s="1"/>
  <c r="BG47" i="6" s="1"/>
  <c r="BH47" i="6" s="1"/>
  <c r="BI47" i="6" s="1"/>
  <c r="BJ47" i="6" s="1"/>
  <c r="BK47" i="6" s="1"/>
  <c r="BL47" i="6" s="1"/>
  <c r="BM47" i="6" s="1"/>
  <c r="BN47" i="6" s="1"/>
  <c r="BO47" i="6" s="1"/>
  <c r="BP47" i="6" s="1"/>
  <c r="BQ47" i="6" s="1"/>
  <c r="BR47" i="6" s="1"/>
  <c r="BS47" i="6" s="1"/>
  <c r="BT47" i="6" s="1"/>
  <c r="BU47" i="6" s="1"/>
  <c r="BV47" i="6" s="1"/>
  <c r="BW47" i="6" s="1"/>
  <c r="BX47" i="6" s="1"/>
  <c r="BY47" i="6" s="1"/>
  <c r="BZ47" i="6" s="1"/>
  <c r="CA47" i="6" s="1"/>
  <c r="CB47" i="6" s="1"/>
  <c r="CC47" i="6" s="1"/>
  <c r="CD47" i="6" s="1"/>
  <c r="CE47" i="6" s="1"/>
  <c r="CF47" i="6" s="1"/>
  <c r="CG47" i="6" s="1"/>
  <c r="CH47" i="6" s="1"/>
  <c r="CI47" i="6" s="1"/>
  <c r="CJ47" i="6" s="1"/>
  <c r="CK47" i="6" s="1"/>
  <c r="CL47" i="6" s="1"/>
  <c r="CM47" i="6" s="1"/>
  <c r="CN47" i="6" s="1"/>
  <c r="CO47" i="6" s="1"/>
  <c r="T36" i="6"/>
  <c r="U36" i="6" s="1"/>
  <c r="V36" i="6" s="1"/>
  <c r="W36" i="6" s="1"/>
  <c r="X36" i="6" s="1"/>
  <c r="Y36" i="6" s="1"/>
  <c r="Z36" i="6" s="1"/>
  <c r="AA36" i="6" s="1"/>
  <c r="AB36" i="6" s="1"/>
  <c r="AC36" i="6" s="1"/>
  <c r="AD36" i="6" s="1"/>
  <c r="AE36" i="6" s="1"/>
  <c r="AF36" i="6" s="1"/>
  <c r="AG36" i="6" s="1"/>
  <c r="AH36" i="6" s="1"/>
  <c r="AI36" i="6" s="1"/>
  <c r="AJ36" i="6" s="1"/>
  <c r="AK36" i="6" s="1"/>
  <c r="AL36" i="6" s="1"/>
  <c r="AM36" i="6" s="1"/>
  <c r="AN36" i="6" s="1"/>
  <c r="AO36" i="6" s="1"/>
  <c r="AP36" i="6" s="1"/>
  <c r="AQ36" i="6" s="1"/>
  <c r="AR36" i="6" s="1"/>
  <c r="AS36" i="6" s="1"/>
  <c r="AT36" i="6" s="1"/>
  <c r="AU36" i="6" s="1"/>
  <c r="AV36" i="6" s="1"/>
  <c r="AW36" i="6" s="1"/>
  <c r="AX36" i="6" s="1"/>
  <c r="AY36" i="6" s="1"/>
  <c r="AZ36" i="6" s="1"/>
  <c r="BA36" i="6" s="1"/>
  <c r="BB36" i="6" s="1"/>
  <c r="BC36" i="6" s="1"/>
  <c r="BD36" i="6" s="1"/>
  <c r="BE36" i="6" s="1"/>
  <c r="BF36" i="6" s="1"/>
  <c r="BG36" i="6" s="1"/>
  <c r="BH36" i="6" s="1"/>
  <c r="BI36" i="6" s="1"/>
  <c r="BJ36" i="6" s="1"/>
  <c r="BK36" i="6" s="1"/>
  <c r="BL36" i="6" s="1"/>
  <c r="BM36" i="6" s="1"/>
  <c r="BN36" i="6" s="1"/>
  <c r="BO36" i="6" s="1"/>
  <c r="BP36" i="6" s="1"/>
  <c r="BQ36" i="6" s="1"/>
  <c r="BR36" i="6" s="1"/>
  <c r="BS36" i="6" s="1"/>
  <c r="BT36" i="6" s="1"/>
  <c r="BU36" i="6" s="1"/>
  <c r="BV36" i="6" s="1"/>
  <c r="BW36" i="6" s="1"/>
  <c r="BX36" i="6" s="1"/>
  <c r="BY36" i="6" s="1"/>
  <c r="BZ36" i="6" s="1"/>
  <c r="CA36" i="6" s="1"/>
  <c r="CB36" i="6" s="1"/>
  <c r="CC36" i="6" s="1"/>
  <c r="CD36" i="6" s="1"/>
  <c r="CE36" i="6" s="1"/>
  <c r="CF36" i="6" s="1"/>
  <c r="CG36" i="6" s="1"/>
  <c r="CH36" i="6" s="1"/>
  <c r="CI36" i="6" s="1"/>
  <c r="CJ36" i="6" s="1"/>
  <c r="CK36" i="6" s="1"/>
  <c r="CL36" i="6" s="1"/>
  <c r="CM36" i="6" s="1"/>
  <c r="CN36" i="6" s="1"/>
  <c r="CO36" i="6" s="1"/>
  <c r="T31" i="6"/>
  <c r="U31" i="6" s="1"/>
  <c r="V31" i="6" s="1"/>
  <c r="W31" i="6" s="1"/>
  <c r="X31" i="6" s="1"/>
  <c r="Y31" i="6" s="1"/>
  <c r="Z31" i="6" s="1"/>
  <c r="AA31" i="6" s="1"/>
  <c r="AB31" i="6" s="1"/>
  <c r="AC31" i="6" s="1"/>
  <c r="AD31" i="6" s="1"/>
  <c r="AE31" i="6" s="1"/>
  <c r="AF31" i="6" s="1"/>
  <c r="AG31" i="6" s="1"/>
  <c r="AH31" i="6" s="1"/>
  <c r="AI31" i="6" s="1"/>
  <c r="AJ31" i="6" s="1"/>
  <c r="AK31" i="6" s="1"/>
  <c r="AL31" i="6" s="1"/>
  <c r="AM31" i="6" s="1"/>
  <c r="AN31" i="6" s="1"/>
  <c r="AO31" i="6" s="1"/>
  <c r="AP31" i="6" s="1"/>
  <c r="AQ31" i="6" s="1"/>
  <c r="AR31" i="6" s="1"/>
  <c r="AS31" i="6" s="1"/>
  <c r="AT31" i="6" s="1"/>
  <c r="AU31" i="6" s="1"/>
  <c r="AV31" i="6" s="1"/>
  <c r="AW31" i="6" s="1"/>
  <c r="AX31" i="6" s="1"/>
  <c r="AY31" i="6" s="1"/>
  <c r="AZ31" i="6" s="1"/>
  <c r="BA31" i="6" s="1"/>
  <c r="BB31" i="6" s="1"/>
  <c r="BC31" i="6" s="1"/>
  <c r="BD31" i="6" s="1"/>
  <c r="BE31" i="6" s="1"/>
  <c r="BF31" i="6" s="1"/>
  <c r="BG31" i="6" s="1"/>
  <c r="BH31" i="6" s="1"/>
  <c r="BI31" i="6" s="1"/>
  <c r="BJ31" i="6" s="1"/>
  <c r="BK31" i="6" s="1"/>
  <c r="BL31" i="6" s="1"/>
  <c r="BM31" i="6" s="1"/>
  <c r="BN31" i="6" s="1"/>
  <c r="BO31" i="6" s="1"/>
  <c r="BP31" i="6" s="1"/>
  <c r="BQ31" i="6" s="1"/>
  <c r="BR31" i="6" s="1"/>
  <c r="BS31" i="6" s="1"/>
  <c r="BT31" i="6" s="1"/>
  <c r="BU31" i="6" s="1"/>
  <c r="BV31" i="6" s="1"/>
  <c r="BW31" i="6" s="1"/>
  <c r="BX31" i="6" s="1"/>
  <c r="BY31" i="6" s="1"/>
  <c r="BZ31" i="6" s="1"/>
  <c r="CA31" i="6" s="1"/>
  <c r="CB31" i="6" s="1"/>
  <c r="CC31" i="6" s="1"/>
  <c r="CD31" i="6" s="1"/>
  <c r="CE31" i="6" s="1"/>
  <c r="CF31" i="6" s="1"/>
  <c r="CG31" i="6" s="1"/>
  <c r="CH31" i="6" s="1"/>
  <c r="CI31" i="6" s="1"/>
  <c r="CJ31" i="6" s="1"/>
  <c r="CK31" i="6" s="1"/>
  <c r="CL31" i="6" s="1"/>
  <c r="CM31" i="6" s="1"/>
  <c r="CN31" i="6" s="1"/>
  <c r="CO31" i="6" s="1"/>
  <c r="T193" i="6"/>
  <c r="U193" i="6" s="1"/>
  <c r="V193" i="6" s="1"/>
  <c r="W193" i="6" s="1"/>
  <c r="X193" i="6" s="1"/>
  <c r="Y193" i="6" s="1"/>
  <c r="Z193" i="6" s="1"/>
  <c r="AA193" i="6" s="1"/>
  <c r="AB193" i="6" s="1"/>
  <c r="AC193" i="6" s="1"/>
  <c r="AD193" i="6" s="1"/>
  <c r="AE193" i="6" s="1"/>
  <c r="AF193" i="6" s="1"/>
  <c r="AG193" i="6" s="1"/>
  <c r="AH193" i="6" s="1"/>
  <c r="AI193" i="6" s="1"/>
  <c r="AJ193" i="6" s="1"/>
  <c r="AK193" i="6" s="1"/>
  <c r="AL193" i="6" s="1"/>
  <c r="AM193" i="6" s="1"/>
  <c r="AN193" i="6" s="1"/>
  <c r="AO193" i="6" s="1"/>
  <c r="AP193" i="6" s="1"/>
  <c r="AQ193" i="6" s="1"/>
  <c r="AR193" i="6" s="1"/>
  <c r="AS193" i="6" s="1"/>
  <c r="AT193" i="6" s="1"/>
  <c r="AU193" i="6" s="1"/>
  <c r="AV193" i="6" s="1"/>
  <c r="AW193" i="6" s="1"/>
  <c r="AX193" i="6" s="1"/>
  <c r="AY193" i="6" s="1"/>
  <c r="AZ193" i="6" s="1"/>
  <c r="BA193" i="6" s="1"/>
  <c r="BB193" i="6" s="1"/>
  <c r="BC193" i="6" s="1"/>
  <c r="BD193" i="6" s="1"/>
  <c r="BE193" i="6" s="1"/>
  <c r="BF193" i="6" s="1"/>
  <c r="BG193" i="6" s="1"/>
  <c r="BH193" i="6" s="1"/>
  <c r="BI193" i="6" s="1"/>
  <c r="BJ193" i="6" s="1"/>
  <c r="BK193" i="6" s="1"/>
  <c r="BL193" i="6" s="1"/>
  <c r="BM193" i="6" s="1"/>
  <c r="BN193" i="6" s="1"/>
  <c r="BO193" i="6" s="1"/>
  <c r="BP193" i="6" s="1"/>
  <c r="BQ193" i="6" s="1"/>
  <c r="BR193" i="6" s="1"/>
  <c r="BS193" i="6" s="1"/>
  <c r="BT193" i="6" s="1"/>
  <c r="BU193" i="6" s="1"/>
  <c r="BV193" i="6" s="1"/>
  <c r="BW193" i="6" s="1"/>
  <c r="BX193" i="6" s="1"/>
  <c r="BY193" i="6" s="1"/>
  <c r="BZ193" i="6" s="1"/>
  <c r="CA193" i="6" s="1"/>
  <c r="CB193" i="6" s="1"/>
  <c r="CC193" i="6" s="1"/>
  <c r="CD193" i="6" s="1"/>
  <c r="CE193" i="6" s="1"/>
  <c r="CF193" i="6" s="1"/>
  <c r="CG193" i="6" s="1"/>
  <c r="CH193" i="6" s="1"/>
  <c r="CI193" i="6" s="1"/>
  <c r="CJ193" i="6" s="1"/>
  <c r="CK193" i="6" s="1"/>
  <c r="CL193" i="6" s="1"/>
  <c r="CM193" i="6" s="1"/>
  <c r="CN193" i="6" s="1"/>
  <c r="CO193" i="6" s="1"/>
  <c r="T177" i="6"/>
  <c r="U177" i="6" s="1"/>
  <c r="V177" i="6" s="1"/>
  <c r="W177" i="6" s="1"/>
  <c r="X177" i="6" s="1"/>
  <c r="Y177" i="6" s="1"/>
  <c r="Z177" i="6" s="1"/>
  <c r="AA177" i="6" s="1"/>
  <c r="AB177" i="6" s="1"/>
  <c r="AC177" i="6" s="1"/>
  <c r="AD177" i="6" s="1"/>
  <c r="AE177" i="6" s="1"/>
  <c r="AF177" i="6" s="1"/>
  <c r="AG177" i="6" s="1"/>
  <c r="AH177" i="6" s="1"/>
  <c r="AI177" i="6" s="1"/>
  <c r="AJ177" i="6" s="1"/>
  <c r="AK177" i="6" s="1"/>
  <c r="AL177" i="6" s="1"/>
  <c r="AM177" i="6" s="1"/>
  <c r="AN177" i="6" s="1"/>
  <c r="AO177" i="6" s="1"/>
  <c r="AP177" i="6" s="1"/>
  <c r="AQ177" i="6" s="1"/>
  <c r="AR177" i="6" s="1"/>
  <c r="AS177" i="6" s="1"/>
  <c r="AT177" i="6" s="1"/>
  <c r="AU177" i="6" s="1"/>
  <c r="AV177" i="6" s="1"/>
  <c r="AW177" i="6" s="1"/>
  <c r="AX177" i="6" s="1"/>
  <c r="AY177" i="6" s="1"/>
  <c r="AZ177" i="6" s="1"/>
  <c r="BA177" i="6" s="1"/>
  <c r="BB177" i="6" s="1"/>
  <c r="BC177" i="6" s="1"/>
  <c r="BD177" i="6" s="1"/>
  <c r="BE177" i="6" s="1"/>
  <c r="BF177" i="6" s="1"/>
  <c r="BG177" i="6" s="1"/>
  <c r="BH177" i="6" s="1"/>
  <c r="BI177" i="6" s="1"/>
  <c r="BJ177" i="6" s="1"/>
  <c r="BK177" i="6" s="1"/>
  <c r="BL177" i="6" s="1"/>
  <c r="BM177" i="6" s="1"/>
  <c r="BN177" i="6" s="1"/>
  <c r="BO177" i="6" s="1"/>
  <c r="BP177" i="6" s="1"/>
  <c r="BQ177" i="6" s="1"/>
  <c r="BR177" i="6" s="1"/>
  <c r="BS177" i="6" s="1"/>
  <c r="BT177" i="6" s="1"/>
  <c r="BU177" i="6" s="1"/>
  <c r="BV177" i="6" s="1"/>
  <c r="BW177" i="6" s="1"/>
  <c r="BX177" i="6" s="1"/>
  <c r="BY177" i="6" s="1"/>
  <c r="BZ177" i="6" s="1"/>
  <c r="CA177" i="6" s="1"/>
  <c r="CB177" i="6" s="1"/>
  <c r="CC177" i="6" s="1"/>
  <c r="CD177" i="6" s="1"/>
  <c r="CE177" i="6" s="1"/>
  <c r="CF177" i="6" s="1"/>
  <c r="CG177" i="6" s="1"/>
  <c r="CH177" i="6" s="1"/>
  <c r="CI177" i="6" s="1"/>
  <c r="CJ177" i="6" s="1"/>
  <c r="CK177" i="6" s="1"/>
  <c r="CL177" i="6" s="1"/>
  <c r="CM177" i="6" s="1"/>
  <c r="CN177" i="6" s="1"/>
  <c r="CO177" i="6" s="1"/>
  <c r="T191" i="6"/>
  <c r="U191" i="6" s="1"/>
  <c r="V191" i="6" s="1"/>
  <c r="W191" i="6" s="1"/>
  <c r="X191" i="6" s="1"/>
  <c r="Y191" i="6" s="1"/>
  <c r="Z191" i="6" s="1"/>
  <c r="AA191" i="6" s="1"/>
  <c r="AB191" i="6" s="1"/>
  <c r="AC191" i="6" s="1"/>
  <c r="AD191" i="6" s="1"/>
  <c r="AE191" i="6" s="1"/>
  <c r="AF191" i="6" s="1"/>
  <c r="AG191" i="6" s="1"/>
  <c r="AH191" i="6" s="1"/>
  <c r="AI191" i="6" s="1"/>
  <c r="AJ191" i="6" s="1"/>
  <c r="AK191" i="6" s="1"/>
  <c r="AL191" i="6" s="1"/>
  <c r="AM191" i="6" s="1"/>
  <c r="AN191" i="6" s="1"/>
  <c r="AO191" i="6" s="1"/>
  <c r="AP191" i="6" s="1"/>
  <c r="AQ191" i="6" s="1"/>
  <c r="AR191" i="6" s="1"/>
  <c r="AS191" i="6" s="1"/>
  <c r="AT191" i="6" s="1"/>
  <c r="AU191" i="6" s="1"/>
  <c r="AV191" i="6" s="1"/>
  <c r="AW191" i="6" s="1"/>
  <c r="AX191" i="6" s="1"/>
  <c r="AY191" i="6" s="1"/>
  <c r="AZ191" i="6" s="1"/>
  <c r="BA191" i="6" s="1"/>
  <c r="BB191" i="6" s="1"/>
  <c r="BC191" i="6" s="1"/>
  <c r="BD191" i="6" s="1"/>
  <c r="BE191" i="6" s="1"/>
  <c r="BF191" i="6" s="1"/>
  <c r="BG191" i="6" s="1"/>
  <c r="BH191" i="6" s="1"/>
  <c r="BI191" i="6" s="1"/>
  <c r="BJ191" i="6" s="1"/>
  <c r="BK191" i="6" s="1"/>
  <c r="BL191" i="6" s="1"/>
  <c r="BM191" i="6" s="1"/>
  <c r="BN191" i="6" s="1"/>
  <c r="BO191" i="6" s="1"/>
  <c r="BP191" i="6" s="1"/>
  <c r="BQ191" i="6" s="1"/>
  <c r="BR191" i="6" s="1"/>
  <c r="BS191" i="6" s="1"/>
  <c r="BT191" i="6" s="1"/>
  <c r="BU191" i="6" s="1"/>
  <c r="BV191" i="6" s="1"/>
  <c r="BW191" i="6" s="1"/>
  <c r="BX191" i="6" s="1"/>
  <c r="BY191" i="6" s="1"/>
  <c r="BZ191" i="6" s="1"/>
  <c r="CA191" i="6" s="1"/>
  <c r="CB191" i="6" s="1"/>
  <c r="CC191" i="6" s="1"/>
  <c r="CD191" i="6" s="1"/>
  <c r="CE191" i="6" s="1"/>
  <c r="CF191" i="6" s="1"/>
  <c r="CG191" i="6" s="1"/>
  <c r="CH191" i="6" s="1"/>
  <c r="CI191" i="6" s="1"/>
  <c r="CJ191" i="6" s="1"/>
  <c r="CK191" i="6" s="1"/>
  <c r="CL191" i="6" s="1"/>
  <c r="CM191" i="6" s="1"/>
  <c r="CN191" i="6" s="1"/>
  <c r="CO191" i="6" s="1"/>
  <c r="T58" i="6"/>
  <c r="U58" i="6" s="1"/>
  <c r="V58" i="6" s="1"/>
  <c r="W58" i="6" s="1"/>
  <c r="X58" i="6" s="1"/>
  <c r="Y58" i="6" s="1"/>
  <c r="Z58" i="6" s="1"/>
  <c r="AA58" i="6" s="1"/>
  <c r="AB58" i="6" s="1"/>
  <c r="AC58" i="6" s="1"/>
  <c r="AD58" i="6" s="1"/>
  <c r="AE58" i="6" s="1"/>
  <c r="AF58" i="6" s="1"/>
  <c r="AG58" i="6" s="1"/>
  <c r="AH58" i="6" s="1"/>
  <c r="AI58" i="6" s="1"/>
  <c r="AJ58" i="6" s="1"/>
  <c r="AK58" i="6" s="1"/>
  <c r="AL58" i="6" s="1"/>
  <c r="AM58" i="6" s="1"/>
  <c r="AN58" i="6" s="1"/>
  <c r="AO58" i="6" s="1"/>
  <c r="AP58" i="6" s="1"/>
  <c r="AQ58" i="6" s="1"/>
  <c r="AR58" i="6" s="1"/>
  <c r="AS58" i="6" s="1"/>
  <c r="AT58" i="6" s="1"/>
  <c r="AU58" i="6" s="1"/>
  <c r="AV58" i="6" s="1"/>
  <c r="AW58" i="6" s="1"/>
  <c r="AX58" i="6" s="1"/>
  <c r="AY58" i="6" s="1"/>
  <c r="AZ58" i="6" s="1"/>
  <c r="BA58" i="6" s="1"/>
  <c r="BB58" i="6" s="1"/>
  <c r="BC58" i="6" s="1"/>
  <c r="BD58" i="6" s="1"/>
  <c r="BE58" i="6" s="1"/>
  <c r="BF58" i="6" s="1"/>
  <c r="BG58" i="6" s="1"/>
  <c r="BH58" i="6" s="1"/>
  <c r="BI58" i="6" s="1"/>
  <c r="BJ58" i="6" s="1"/>
  <c r="BK58" i="6" s="1"/>
  <c r="BL58" i="6" s="1"/>
  <c r="BM58" i="6" s="1"/>
  <c r="BN58" i="6" s="1"/>
  <c r="BO58" i="6" s="1"/>
  <c r="BP58" i="6" s="1"/>
  <c r="BQ58" i="6" s="1"/>
  <c r="BR58" i="6" s="1"/>
  <c r="BS58" i="6" s="1"/>
  <c r="BT58" i="6" s="1"/>
  <c r="BU58" i="6" s="1"/>
  <c r="BV58" i="6" s="1"/>
  <c r="BW58" i="6" s="1"/>
  <c r="BX58" i="6" s="1"/>
  <c r="BY58" i="6" s="1"/>
  <c r="BZ58" i="6" s="1"/>
  <c r="CA58" i="6" s="1"/>
  <c r="CB58" i="6" s="1"/>
  <c r="CC58" i="6" s="1"/>
  <c r="CD58" i="6" s="1"/>
  <c r="CE58" i="6" s="1"/>
  <c r="CF58" i="6" s="1"/>
  <c r="CG58" i="6" s="1"/>
  <c r="CH58" i="6" s="1"/>
  <c r="CI58" i="6" s="1"/>
  <c r="CJ58" i="6" s="1"/>
  <c r="CK58" i="6" s="1"/>
  <c r="CL58" i="6" s="1"/>
  <c r="CM58" i="6" s="1"/>
  <c r="CN58" i="6" s="1"/>
  <c r="CO58" i="6" s="1"/>
  <c r="T169" i="6"/>
  <c r="U169" i="6" s="1"/>
  <c r="V169" i="6" s="1"/>
  <c r="W169" i="6" s="1"/>
  <c r="X169" i="6" s="1"/>
  <c r="Y169" i="6" s="1"/>
  <c r="Z169" i="6" s="1"/>
  <c r="AA169" i="6" s="1"/>
  <c r="AB169" i="6" s="1"/>
  <c r="AC169" i="6" s="1"/>
  <c r="AD169" i="6" s="1"/>
  <c r="AE169" i="6" s="1"/>
  <c r="AF169" i="6" s="1"/>
  <c r="AG169" i="6" s="1"/>
  <c r="AH169" i="6" s="1"/>
  <c r="AI169" i="6" s="1"/>
  <c r="AJ169" i="6" s="1"/>
  <c r="AK169" i="6" s="1"/>
  <c r="AL169" i="6" s="1"/>
  <c r="AM169" i="6" s="1"/>
  <c r="AN169" i="6" s="1"/>
  <c r="AO169" i="6" s="1"/>
  <c r="AP169" i="6" s="1"/>
  <c r="AQ169" i="6" s="1"/>
  <c r="AR169" i="6" s="1"/>
  <c r="AS169" i="6" s="1"/>
  <c r="AT169" i="6" s="1"/>
  <c r="AU169" i="6" s="1"/>
  <c r="AV169" i="6" s="1"/>
  <c r="AW169" i="6" s="1"/>
  <c r="AX169" i="6" s="1"/>
  <c r="AY169" i="6" s="1"/>
  <c r="AZ169" i="6" s="1"/>
  <c r="BA169" i="6" s="1"/>
  <c r="BB169" i="6" s="1"/>
  <c r="BC169" i="6" s="1"/>
  <c r="BD169" i="6" s="1"/>
  <c r="BE169" i="6" s="1"/>
  <c r="BF169" i="6" s="1"/>
  <c r="BG169" i="6" s="1"/>
  <c r="BH169" i="6" s="1"/>
  <c r="BI169" i="6" s="1"/>
  <c r="BJ169" i="6" s="1"/>
  <c r="BK169" i="6" s="1"/>
  <c r="BL169" i="6" s="1"/>
  <c r="BM169" i="6" s="1"/>
  <c r="BN169" i="6" s="1"/>
  <c r="BO169" i="6" s="1"/>
  <c r="BP169" i="6" s="1"/>
  <c r="BQ169" i="6" s="1"/>
  <c r="BR169" i="6" s="1"/>
  <c r="BS169" i="6" s="1"/>
  <c r="BT169" i="6" s="1"/>
  <c r="BU169" i="6" s="1"/>
  <c r="BV169" i="6" s="1"/>
  <c r="BW169" i="6" s="1"/>
  <c r="BX169" i="6" s="1"/>
  <c r="BY169" i="6" s="1"/>
  <c r="BZ169" i="6" s="1"/>
  <c r="CA169" i="6" s="1"/>
  <c r="CB169" i="6" s="1"/>
  <c r="CC169" i="6" s="1"/>
  <c r="CD169" i="6" s="1"/>
  <c r="CE169" i="6" s="1"/>
  <c r="CF169" i="6" s="1"/>
  <c r="CG169" i="6" s="1"/>
  <c r="CH169" i="6" s="1"/>
  <c r="CI169" i="6" s="1"/>
  <c r="CJ169" i="6" s="1"/>
  <c r="CK169" i="6" s="1"/>
  <c r="CL169" i="6" s="1"/>
  <c r="CM169" i="6" s="1"/>
  <c r="CN169" i="6" s="1"/>
  <c r="CO169" i="6" s="1"/>
  <c r="T54" i="6"/>
  <c r="U54" i="6" s="1"/>
  <c r="V54" i="6" s="1"/>
  <c r="W54" i="6" s="1"/>
  <c r="X54" i="6" s="1"/>
  <c r="Y54" i="6" s="1"/>
  <c r="Z54" i="6" s="1"/>
  <c r="AA54" i="6" s="1"/>
  <c r="AB54" i="6" s="1"/>
  <c r="AC54" i="6" s="1"/>
  <c r="AD54" i="6" s="1"/>
  <c r="AE54" i="6" s="1"/>
  <c r="AF54" i="6" s="1"/>
  <c r="AG54" i="6" s="1"/>
  <c r="AH54" i="6" s="1"/>
  <c r="AI54" i="6" s="1"/>
  <c r="AJ54" i="6" s="1"/>
  <c r="AK54" i="6" s="1"/>
  <c r="AL54" i="6" s="1"/>
  <c r="AM54" i="6" s="1"/>
  <c r="AN54" i="6" s="1"/>
  <c r="AO54" i="6" s="1"/>
  <c r="AP54" i="6" s="1"/>
  <c r="AQ54" i="6" s="1"/>
  <c r="AR54" i="6" s="1"/>
  <c r="AS54" i="6" s="1"/>
  <c r="AT54" i="6" s="1"/>
  <c r="AU54" i="6" s="1"/>
  <c r="AV54" i="6" s="1"/>
  <c r="AW54" i="6" s="1"/>
  <c r="AX54" i="6" s="1"/>
  <c r="AY54" i="6" s="1"/>
  <c r="AZ54" i="6" s="1"/>
  <c r="BA54" i="6" s="1"/>
  <c r="BB54" i="6" s="1"/>
  <c r="BC54" i="6" s="1"/>
  <c r="BD54" i="6" s="1"/>
  <c r="BE54" i="6" s="1"/>
  <c r="BF54" i="6" s="1"/>
  <c r="BG54" i="6" s="1"/>
  <c r="BH54" i="6" s="1"/>
  <c r="BI54" i="6" s="1"/>
  <c r="BJ54" i="6" s="1"/>
  <c r="BK54" i="6" s="1"/>
  <c r="BL54" i="6" s="1"/>
  <c r="BM54" i="6" s="1"/>
  <c r="BN54" i="6" s="1"/>
  <c r="BO54" i="6" s="1"/>
  <c r="BP54" i="6" s="1"/>
  <c r="BQ54" i="6" s="1"/>
  <c r="BR54" i="6" s="1"/>
  <c r="BS54" i="6" s="1"/>
  <c r="BT54" i="6" s="1"/>
  <c r="BU54" i="6" s="1"/>
  <c r="BV54" i="6" s="1"/>
  <c r="BW54" i="6" s="1"/>
  <c r="BX54" i="6" s="1"/>
  <c r="BY54" i="6" s="1"/>
  <c r="BZ54" i="6" s="1"/>
  <c r="CA54" i="6" s="1"/>
  <c r="CB54" i="6" s="1"/>
  <c r="CC54" i="6" s="1"/>
  <c r="CD54" i="6" s="1"/>
  <c r="CE54" i="6" s="1"/>
  <c r="CF54" i="6" s="1"/>
  <c r="CG54" i="6" s="1"/>
  <c r="CH54" i="6" s="1"/>
  <c r="CI54" i="6" s="1"/>
  <c r="CJ54" i="6" s="1"/>
  <c r="CK54" i="6" s="1"/>
  <c r="CL54" i="6" s="1"/>
  <c r="CM54" i="6" s="1"/>
  <c r="CN54" i="6" s="1"/>
  <c r="CO54" i="6" s="1"/>
  <c r="T17" i="6"/>
  <c r="U17" i="6" s="1"/>
  <c r="V17" i="6" s="1"/>
  <c r="W17" i="6" s="1"/>
  <c r="X17" i="6" s="1"/>
  <c r="Y17" i="6" s="1"/>
  <c r="Z17" i="6" s="1"/>
  <c r="AA17" i="6" s="1"/>
  <c r="AB17" i="6" s="1"/>
  <c r="AC17" i="6" s="1"/>
  <c r="AD17" i="6" s="1"/>
  <c r="AE17" i="6" s="1"/>
  <c r="AF17" i="6" s="1"/>
  <c r="AG17" i="6" s="1"/>
  <c r="AH17" i="6" s="1"/>
  <c r="AI17" i="6" s="1"/>
  <c r="AJ17" i="6" s="1"/>
  <c r="AK17" i="6" s="1"/>
  <c r="AL17" i="6" s="1"/>
  <c r="AM17" i="6" s="1"/>
  <c r="AN17" i="6" s="1"/>
  <c r="AO17" i="6" s="1"/>
  <c r="AP17" i="6" s="1"/>
  <c r="AQ17" i="6" s="1"/>
  <c r="AR17" i="6" s="1"/>
  <c r="AS17" i="6" s="1"/>
  <c r="AT17" i="6" s="1"/>
  <c r="AU17" i="6" s="1"/>
  <c r="AV17" i="6" s="1"/>
  <c r="AW17" i="6" s="1"/>
  <c r="AX17" i="6" s="1"/>
  <c r="AY17" i="6" s="1"/>
  <c r="AZ17" i="6" s="1"/>
  <c r="BA17" i="6" s="1"/>
  <c r="BB17" i="6" s="1"/>
  <c r="BC17" i="6" s="1"/>
  <c r="BD17" i="6" s="1"/>
  <c r="BE17" i="6" s="1"/>
  <c r="BF17" i="6" s="1"/>
  <c r="BG17" i="6" s="1"/>
  <c r="BH17" i="6" s="1"/>
  <c r="BI17" i="6" s="1"/>
  <c r="BJ17" i="6" s="1"/>
  <c r="BK17" i="6" s="1"/>
  <c r="BL17" i="6" s="1"/>
  <c r="BM17" i="6" s="1"/>
  <c r="BN17" i="6" s="1"/>
  <c r="BO17" i="6" s="1"/>
  <c r="BP17" i="6" s="1"/>
  <c r="BQ17" i="6" s="1"/>
  <c r="BR17" i="6" s="1"/>
  <c r="BS17" i="6" s="1"/>
  <c r="BT17" i="6" s="1"/>
  <c r="BU17" i="6" s="1"/>
  <c r="BV17" i="6" s="1"/>
  <c r="BW17" i="6" s="1"/>
  <c r="BX17" i="6" s="1"/>
  <c r="BY17" i="6" s="1"/>
  <c r="BZ17" i="6" s="1"/>
  <c r="CA17" i="6" s="1"/>
  <c r="CB17" i="6" s="1"/>
  <c r="CC17" i="6" s="1"/>
  <c r="CD17" i="6" s="1"/>
  <c r="CE17" i="6" s="1"/>
  <c r="CF17" i="6" s="1"/>
  <c r="CG17" i="6" s="1"/>
  <c r="CH17" i="6" s="1"/>
  <c r="CI17" i="6" s="1"/>
  <c r="CJ17" i="6" s="1"/>
  <c r="CK17" i="6" s="1"/>
  <c r="CL17" i="6" s="1"/>
  <c r="CM17" i="6" s="1"/>
  <c r="CN17" i="6" s="1"/>
  <c r="CO17" i="6" s="1"/>
  <c r="T30" i="6"/>
  <c r="U30" i="6" s="1"/>
  <c r="V30" i="6" s="1"/>
  <c r="W30" i="6" s="1"/>
  <c r="X30" i="6" s="1"/>
  <c r="Y30" i="6" s="1"/>
  <c r="Z30" i="6" s="1"/>
  <c r="AA30" i="6" s="1"/>
  <c r="AB30" i="6" s="1"/>
  <c r="AC30" i="6" s="1"/>
  <c r="AD30" i="6" s="1"/>
  <c r="AE30" i="6" s="1"/>
  <c r="AF30" i="6" s="1"/>
  <c r="AG30" i="6" s="1"/>
  <c r="AH30" i="6" s="1"/>
  <c r="AI30" i="6" s="1"/>
  <c r="AJ30" i="6" s="1"/>
  <c r="AK30" i="6" s="1"/>
  <c r="AL30" i="6" s="1"/>
  <c r="AM30" i="6" s="1"/>
  <c r="AN30" i="6" s="1"/>
  <c r="AO30" i="6" s="1"/>
  <c r="AP30" i="6" s="1"/>
  <c r="AQ30" i="6" s="1"/>
  <c r="AR30" i="6" s="1"/>
  <c r="AS30" i="6" s="1"/>
  <c r="AT30" i="6" s="1"/>
  <c r="AU30" i="6" s="1"/>
  <c r="AV30" i="6" s="1"/>
  <c r="AW30" i="6" s="1"/>
  <c r="AX30" i="6" s="1"/>
  <c r="AY30" i="6" s="1"/>
  <c r="AZ30" i="6" s="1"/>
  <c r="BA30" i="6" s="1"/>
  <c r="BB30" i="6" s="1"/>
  <c r="BC30" i="6" s="1"/>
  <c r="BD30" i="6" s="1"/>
  <c r="BE30" i="6" s="1"/>
  <c r="BF30" i="6" s="1"/>
  <c r="BG30" i="6" s="1"/>
  <c r="BH30" i="6" s="1"/>
  <c r="BI30" i="6" s="1"/>
  <c r="BJ30" i="6" s="1"/>
  <c r="BK30" i="6" s="1"/>
  <c r="BL30" i="6" s="1"/>
  <c r="BM30" i="6" s="1"/>
  <c r="BN30" i="6" s="1"/>
  <c r="BO30" i="6" s="1"/>
  <c r="BP30" i="6" s="1"/>
  <c r="BQ30" i="6" s="1"/>
  <c r="BR30" i="6" s="1"/>
  <c r="BS30" i="6" s="1"/>
  <c r="BT30" i="6" s="1"/>
  <c r="BU30" i="6" s="1"/>
  <c r="BV30" i="6" s="1"/>
  <c r="BW30" i="6" s="1"/>
  <c r="BX30" i="6" s="1"/>
  <c r="BY30" i="6" s="1"/>
  <c r="BZ30" i="6" s="1"/>
  <c r="CA30" i="6" s="1"/>
  <c r="CB30" i="6" s="1"/>
  <c r="CC30" i="6" s="1"/>
  <c r="CD30" i="6" s="1"/>
  <c r="CE30" i="6" s="1"/>
  <c r="CF30" i="6" s="1"/>
  <c r="CG30" i="6" s="1"/>
  <c r="CH30" i="6" s="1"/>
  <c r="CI30" i="6" s="1"/>
  <c r="CJ30" i="6" s="1"/>
  <c r="CK30" i="6" s="1"/>
  <c r="CL30" i="6" s="1"/>
  <c r="CM30" i="6" s="1"/>
  <c r="CN30" i="6" s="1"/>
  <c r="CO30" i="6" s="1"/>
  <c r="T170" i="6"/>
  <c r="U170" i="6" s="1"/>
  <c r="V170" i="6" s="1"/>
  <c r="W170" i="6" s="1"/>
  <c r="X170" i="6" s="1"/>
  <c r="Y170" i="6" s="1"/>
  <c r="Z170" i="6" s="1"/>
  <c r="AA170" i="6" s="1"/>
  <c r="AB170" i="6" s="1"/>
  <c r="AC170" i="6" s="1"/>
  <c r="AD170" i="6" s="1"/>
  <c r="AE170" i="6" s="1"/>
  <c r="AF170" i="6" s="1"/>
  <c r="AG170" i="6" s="1"/>
  <c r="AH170" i="6" s="1"/>
  <c r="AI170" i="6" s="1"/>
  <c r="AJ170" i="6" s="1"/>
  <c r="AK170" i="6" s="1"/>
  <c r="AL170" i="6" s="1"/>
  <c r="AM170" i="6" s="1"/>
  <c r="AN170" i="6" s="1"/>
  <c r="AO170" i="6" s="1"/>
  <c r="AP170" i="6" s="1"/>
  <c r="AQ170" i="6" s="1"/>
  <c r="AR170" i="6" s="1"/>
  <c r="AS170" i="6" s="1"/>
  <c r="AT170" i="6" s="1"/>
  <c r="AU170" i="6" s="1"/>
  <c r="AV170" i="6" s="1"/>
  <c r="AW170" i="6" s="1"/>
  <c r="AX170" i="6" s="1"/>
  <c r="AY170" i="6" s="1"/>
  <c r="AZ170" i="6" s="1"/>
  <c r="BA170" i="6" s="1"/>
  <c r="BB170" i="6" s="1"/>
  <c r="BC170" i="6" s="1"/>
  <c r="BD170" i="6" s="1"/>
  <c r="BE170" i="6" s="1"/>
  <c r="BF170" i="6" s="1"/>
  <c r="BG170" i="6" s="1"/>
  <c r="BH170" i="6" s="1"/>
  <c r="BI170" i="6" s="1"/>
  <c r="BJ170" i="6" s="1"/>
  <c r="BK170" i="6" s="1"/>
  <c r="BL170" i="6" s="1"/>
  <c r="BM170" i="6" s="1"/>
  <c r="BN170" i="6" s="1"/>
  <c r="BO170" i="6" s="1"/>
  <c r="BP170" i="6" s="1"/>
  <c r="BQ170" i="6" s="1"/>
  <c r="BR170" i="6" s="1"/>
  <c r="BS170" i="6" s="1"/>
  <c r="BT170" i="6" s="1"/>
  <c r="BU170" i="6" s="1"/>
  <c r="BV170" i="6" s="1"/>
  <c r="BW170" i="6" s="1"/>
  <c r="BX170" i="6" s="1"/>
  <c r="BY170" i="6" s="1"/>
  <c r="BZ170" i="6" s="1"/>
  <c r="CA170" i="6" s="1"/>
  <c r="CB170" i="6" s="1"/>
  <c r="CC170" i="6" s="1"/>
  <c r="CD170" i="6" s="1"/>
  <c r="CE170" i="6" s="1"/>
  <c r="CF170" i="6" s="1"/>
  <c r="CG170" i="6" s="1"/>
  <c r="CH170" i="6" s="1"/>
  <c r="CI170" i="6" s="1"/>
  <c r="CJ170" i="6" s="1"/>
  <c r="CK170" i="6" s="1"/>
  <c r="CL170" i="6" s="1"/>
  <c r="CM170" i="6" s="1"/>
  <c r="CN170" i="6" s="1"/>
  <c r="CO170" i="6" s="1"/>
  <c r="T56" i="6"/>
  <c r="U56" i="6" s="1"/>
  <c r="V56" i="6" s="1"/>
  <c r="W56" i="6" s="1"/>
  <c r="X56" i="6" s="1"/>
  <c r="Y56" i="6" s="1"/>
  <c r="Z56" i="6" s="1"/>
  <c r="AA56" i="6" s="1"/>
  <c r="AB56" i="6" s="1"/>
  <c r="AC56" i="6" s="1"/>
  <c r="AD56" i="6" s="1"/>
  <c r="AE56" i="6" s="1"/>
  <c r="AF56" i="6" s="1"/>
  <c r="AG56" i="6" s="1"/>
  <c r="AH56" i="6" s="1"/>
  <c r="AI56" i="6" s="1"/>
  <c r="AJ56" i="6" s="1"/>
  <c r="AK56" i="6" s="1"/>
  <c r="AL56" i="6" s="1"/>
  <c r="AM56" i="6" s="1"/>
  <c r="AN56" i="6" s="1"/>
  <c r="AO56" i="6" s="1"/>
  <c r="AP56" i="6" s="1"/>
  <c r="AQ56" i="6" s="1"/>
  <c r="AR56" i="6" s="1"/>
  <c r="AS56" i="6" s="1"/>
  <c r="AT56" i="6" s="1"/>
  <c r="AU56" i="6" s="1"/>
  <c r="AV56" i="6" s="1"/>
  <c r="AW56" i="6" s="1"/>
  <c r="AX56" i="6" s="1"/>
  <c r="AY56" i="6" s="1"/>
  <c r="AZ56" i="6" s="1"/>
  <c r="BA56" i="6" s="1"/>
  <c r="BB56" i="6" s="1"/>
  <c r="BC56" i="6" s="1"/>
  <c r="BD56" i="6" s="1"/>
  <c r="BE56" i="6" s="1"/>
  <c r="BF56" i="6" s="1"/>
  <c r="BG56" i="6" s="1"/>
  <c r="BH56" i="6" s="1"/>
  <c r="BI56" i="6" s="1"/>
  <c r="BJ56" i="6" s="1"/>
  <c r="BK56" i="6" s="1"/>
  <c r="BL56" i="6" s="1"/>
  <c r="BM56" i="6" s="1"/>
  <c r="BN56" i="6" s="1"/>
  <c r="BO56" i="6" s="1"/>
  <c r="BP56" i="6" s="1"/>
  <c r="BQ56" i="6" s="1"/>
  <c r="BR56" i="6" s="1"/>
  <c r="BS56" i="6" s="1"/>
  <c r="BT56" i="6" s="1"/>
  <c r="BU56" i="6" s="1"/>
  <c r="BV56" i="6" s="1"/>
  <c r="BW56" i="6" s="1"/>
  <c r="BX56" i="6" s="1"/>
  <c r="BY56" i="6" s="1"/>
  <c r="BZ56" i="6" s="1"/>
  <c r="CA56" i="6" s="1"/>
  <c r="CB56" i="6" s="1"/>
  <c r="CC56" i="6" s="1"/>
  <c r="CD56" i="6" s="1"/>
  <c r="CE56" i="6" s="1"/>
  <c r="CF56" i="6" s="1"/>
  <c r="CG56" i="6" s="1"/>
  <c r="CH56" i="6" s="1"/>
  <c r="CI56" i="6" s="1"/>
  <c r="CJ56" i="6" s="1"/>
  <c r="CK56" i="6" s="1"/>
  <c r="CL56" i="6" s="1"/>
  <c r="CM56" i="6" s="1"/>
  <c r="CN56" i="6" s="1"/>
  <c r="CO56" i="6" s="1"/>
  <c r="T192" i="6"/>
  <c r="U192" i="6" s="1"/>
  <c r="V192" i="6" s="1"/>
  <c r="W192" i="6" s="1"/>
  <c r="X192" i="6" s="1"/>
  <c r="Y192" i="6" s="1"/>
  <c r="Z192" i="6" s="1"/>
  <c r="AA192" i="6" s="1"/>
  <c r="AB192" i="6" s="1"/>
  <c r="AC192" i="6" s="1"/>
  <c r="AD192" i="6" s="1"/>
  <c r="AE192" i="6" s="1"/>
  <c r="AF192" i="6" s="1"/>
  <c r="AG192" i="6" s="1"/>
  <c r="AH192" i="6" s="1"/>
  <c r="AI192" i="6" s="1"/>
  <c r="AJ192" i="6" s="1"/>
  <c r="AK192" i="6" s="1"/>
  <c r="AL192" i="6" s="1"/>
  <c r="AM192" i="6" s="1"/>
  <c r="AN192" i="6" s="1"/>
  <c r="AO192" i="6" s="1"/>
  <c r="AP192" i="6" s="1"/>
  <c r="AQ192" i="6" s="1"/>
  <c r="AR192" i="6" s="1"/>
  <c r="AS192" i="6" s="1"/>
  <c r="AT192" i="6" s="1"/>
  <c r="AU192" i="6" s="1"/>
  <c r="AV192" i="6" s="1"/>
  <c r="AW192" i="6" s="1"/>
  <c r="AX192" i="6" s="1"/>
  <c r="AY192" i="6" s="1"/>
  <c r="AZ192" i="6" s="1"/>
  <c r="BA192" i="6" s="1"/>
  <c r="BB192" i="6" s="1"/>
  <c r="BC192" i="6" s="1"/>
  <c r="BD192" i="6" s="1"/>
  <c r="BE192" i="6" s="1"/>
  <c r="BF192" i="6" s="1"/>
  <c r="BG192" i="6" s="1"/>
  <c r="BH192" i="6" s="1"/>
  <c r="BI192" i="6" s="1"/>
  <c r="BJ192" i="6" s="1"/>
  <c r="BK192" i="6" s="1"/>
  <c r="BL192" i="6" s="1"/>
  <c r="BM192" i="6" s="1"/>
  <c r="BN192" i="6" s="1"/>
  <c r="BO192" i="6" s="1"/>
  <c r="BP192" i="6" s="1"/>
  <c r="BQ192" i="6" s="1"/>
  <c r="BR192" i="6" s="1"/>
  <c r="BS192" i="6" s="1"/>
  <c r="BT192" i="6" s="1"/>
  <c r="BU192" i="6" s="1"/>
  <c r="BV192" i="6" s="1"/>
  <c r="BW192" i="6" s="1"/>
  <c r="BX192" i="6" s="1"/>
  <c r="BY192" i="6" s="1"/>
  <c r="BZ192" i="6" s="1"/>
  <c r="CA192" i="6" s="1"/>
  <c r="CB192" i="6" s="1"/>
  <c r="CC192" i="6" s="1"/>
  <c r="CD192" i="6" s="1"/>
  <c r="CE192" i="6" s="1"/>
  <c r="CF192" i="6" s="1"/>
  <c r="CG192" i="6" s="1"/>
  <c r="CH192" i="6" s="1"/>
  <c r="CI192" i="6" s="1"/>
  <c r="CJ192" i="6" s="1"/>
  <c r="CK192" i="6" s="1"/>
  <c r="CL192" i="6" s="1"/>
  <c r="CM192" i="6" s="1"/>
  <c r="CN192" i="6" s="1"/>
  <c r="CO192" i="6" s="1"/>
  <c r="T33" i="6"/>
  <c r="U33" i="6" s="1"/>
  <c r="V33" i="6" s="1"/>
  <c r="W33" i="6" s="1"/>
  <c r="X33" i="6" s="1"/>
  <c r="Y33" i="6" s="1"/>
  <c r="Z33" i="6" s="1"/>
  <c r="AA33" i="6" s="1"/>
  <c r="AB33" i="6" s="1"/>
  <c r="AC33" i="6" s="1"/>
  <c r="AD33" i="6" s="1"/>
  <c r="AE33" i="6" s="1"/>
  <c r="AF33" i="6" s="1"/>
  <c r="AG33" i="6" s="1"/>
  <c r="AH33" i="6" s="1"/>
  <c r="AI33" i="6" s="1"/>
  <c r="AJ33" i="6" s="1"/>
  <c r="AK33" i="6" s="1"/>
  <c r="AL33" i="6" s="1"/>
  <c r="AM33" i="6" s="1"/>
  <c r="AN33" i="6" s="1"/>
  <c r="AO33" i="6" s="1"/>
  <c r="AP33" i="6" s="1"/>
  <c r="AQ33" i="6" s="1"/>
  <c r="AR33" i="6" s="1"/>
  <c r="AS33" i="6" s="1"/>
  <c r="AT33" i="6" s="1"/>
  <c r="AU33" i="6" s="1"/>
  <c r="AV33" i="6" s="1"/>
  <c r="AW33" i="6" s="1"/>
  <c r="AX33" i="6" s="1"/>
  <c r="AY33" i="6" s="1"/>
  <c r="AZ33" i="6" s="1"/>
  <c r="BA33" i="6" s="1"/>
  <c r="BB33" i="6" s="1"/>
  <c r="BC33" i="6" s="1"/>
  <c r="BD33" i="6" s="1"/>
  <c r="BE33" i="6" s="1"/>
  <c r="BF33" i="6" s="1"/>
  <c r="BG33" i="6" s="1"/>
  <c r="BH33" i="6" s="1"/>
  <c r="BI33" i="6" s="1"/>
  <c r="BJ33" i="6" s="1"/>
  <c r="BK33" i="6" s="1"/>
  <c r="BL33" i="6" s="1"/>
  <c r="BM33" i="6" s="1"/>
  <c r="BN33" i="6" s="1"/>
  <c r="BO33" i="6" s="1"/>
  <c r="BP33" i="6" s="1"/>
  <c r="BQ33" i="6" s="1"/>
  <c r="BR33" i="6" s="1"/>
  <c r="BS33" i="6" s="1"/>
  <c r="BT33" i="6" s="1"/>
  <c r="BU33" i="6" s="1"/>
  <c r="BV33" i="6" s="1"/>
  <c r="BW33" i="6" s="1"/>
  <c r="BX33" i="6" s="1"/>
  <c r="BY33" i="6" s="1"/>
  <c r="BZ33" i="6" s="1"/>
  <c r="CA33" i="6" s="1"/>
  <c r="CB33" i="6" s="1"/>
  <c r="CC33" i="6" s="1"/>
  <c r="CD33" i="6" s="1"/>
  <c r="CE33" i="6" s="1"/>
  <c r="CF33" i="6" s="1"/>
  <c r="CG33" i="6" s="1"/>
  <c r="CH33" i="6" s="1"/>
  <c r="CI33" i="6" s="1"/>
  <c r="CJ33" i="6" s="1"/>
  <c r="CK33" i="6" s="1"/>
  <c r="CL33" i="6" s="1"/>
  <c r="CM33" i="6" s="1"/>
  <c r="CN33" i="6" s="1"/>
  <c r="CO33" i="6" s="1"/>
  <c r="T44" i="6"/>
  <c r="U44" i="6" s="1"/>
  <c r="V44" i="6" s="1"/>
  <c r="W44" i="6" s="1"/>
  <c r="X44" i="6" s="1"/>
  <c r="Y44" i="6" s="1"/>
  <c r="Z44" i="6" s="1"/>
  <c r="AA44" i="6" s="1"/>
  <c r="AB44" i="6" s="1"/>
  <c r="AC44" i="6" s="1"/>
  <c r="AD44" i="6" s="1"/>
  <c r="AE44" i="6" s="1"/>
  <c r="AF44" i="6" s="1"/>
  <c r="AG44" i="6" s="1"/>
  <c r="AH44" i="6" s="1"/>
  <c r="AI44" i="6" s="1"/>
  <c r="AJ44" i="6" s="1"/>
  <c r="AK44" i="6" s="1"/>
  <c r="AL44" i="6" s="1"/>
  <c r="AM44" i="6" s="1"/>
  <c r="AN44" i="6" s="1"/>
  <c r="AO44" i="6" s="1"/>
  <c r="AP44" i="6" s="1"/>
  <c r="AQ44" i="6" s="1"/>
  <c r="AR44" i="6" s="1"/>
  <c r="AS44" i="6" s="1"/>
  <c r="AT44" i="6" s="1"/>
  <c r="AU44" i="6" s="1"/>
  <c r="AV44" i="6" s="1"/>
  <c r="AW44" i="6" s="1"/>
  <c r="AX44" i="6" s="1"/>
  <c r="AY44" i="6" s="1"/>
  <c r="AZ44" i="6" s="1"/>
  <c r="BA44" i="6" s="1"/>
  <c r="BB44" i="6" s="1"/>
  <c r="BC44" i="6" s="1"/>
  <c r="BD44" i="6" s="1"/>
  <c r="BE44" i="6" s="1"/>
  <c r="BF44" i="6" s="1"/>
  <c r="BG44" i="6" s="1"/>
  <c r="BH44" i="6" s="1"/>
  <c r="BI44" i="6" s="1"/>
  <c r="BJ44" i="6" s="1"/>
  <c r="BK44" i="6" s="1"/>
  <c r="BL44" i="6" s="1"/>
  <c r="BM44" i="6" s="1"/>
  <c r="BN44" i="6" s="1"/>
  <c r="BO44" i="6" s="1"/>
  <c r="BP44" i="6" s="1"/>
  <c r="BQ44" i="6" s="1"/>
  <c r="BR44" i="6" s="1"/>
  <c r="BS44" i="6" s="1"/>
  <c r="BT44" i="6" s="1"/>
  <c r="BU44" i="6" s="1"/>
  <c r="BV44" i="6" s="1"/>
  <c r="BW44" i="6" s="1"/>
  <c r="BX44" i="6" s="1"/>
  <c r="BY44" i="6" s="1"/>
  <c r="BZ44" i="6" s="1"/>
  <c r="CA44" i="6" s="1"/>
  <c r="CB44" i="6" s="1"/>
  <c r="CC44" i="6" s="1"/>
  <c r="CD44" i="6" s="1"/>
  <c r="CE44" i="6" s="1"/>
  <c r="CF44" i="6" s="1"/>
  <c r="CG44" i="6" s="1"/>
  <c r="CH44" i="6" s="1"/>
  <c r="CI44" i="6" s="1"/>
  <c r="CJ44" i="6" s="1"/>
  <c r="CK44" i="6" s="1"/>
  <c r="CL44" i="6" s="1"/>
  <c r="CM44" i="6" s="1"/>
  <c r="CN44" i="6" s="1"/>
  <c r="CO44" i="6" s="1"/>
  <c r="T35" i="6"/>
  <c r="U35" i="6" s="1"/>
  <c r="V35" i="6" s="1"/>
  <c r="W35" i="6" s="1"/>
  <c r="X35" i="6" s="1"/>
  <c r="Y35" i="6" s="1"/>
  <c r="Z35" i="6" s="1"/>
  <c r="AA35" i="6" s="1"/>
  <c r="AB35" i="6" s="1"/>
  <c r="AC35" i="6" s="1"/>
  <c r="AD35" i="6" s="1"/>
  <c r="AE35" i="6" s="1"/>
  <c r="AF35" i="6" s="1"/>
  <c r="AG35" i="6" s="1"/>
  <c r="AH35" i="6" s="1"/>
  <c r="AI35" i="6" s="1"/>
  <c r="AJ35" i="6" s="1"/>
  <c r="AK35" i="6" s="1"/>
  <c r="AL35" i="6" s="1"/>
  <c r="AM35" i="6" s="1"/>
  <c r="AN35" i="6" s="1"/>
  <c r="AO35" i="6" s="1"/>
  <c r="AP35" i="6" s="1"/>
  <c r="AQ35" i="6" s="1"/>
  <c r="AR35" i="6" s="1"/>
  <c r="AS35" i="6" s="1"/>
  <c r="AT35" i="6" s="1"/>
  <c r="AU35" i="6" s="1"/>
  <c r="AV35" i="6" s="1"/>
  <c r="AW35" i="6" s="1"/>
  <c r="AX35" i="6" s="1"/>
  <c r="AY35" i="6" s="1"/>
  <c r="AZ35" i="6" s="1"/>
  <c r="BA35" i="6" s="1"/>
  <c r="BB35" i="6" s="1"/>
  <c r="BC35" i="6" s="1"/>
  <c r="BD35" i="6" s="1"/>
  <c r="BE35" i="6" s="1"/>
  <c r="BF35" i="6" s="1"/>
  <c r="BG35" i="6" s="1"/>
  <c r="BH35" i="6" s="1"/>
  <c r="BI35" i="6" s="1"/>
  <c r="BJ35" i="6" s="1"/>
  <c r="BK35" i="6" s="1"/>
  <c r="BL35" i="6" s="1"/>
  <c r="BM35" i="6" s="1"/>
  <c r="BN35" i="6" s="1"/>
  <c r="BO35" i="6" s="1"/>
  <c r="BP35" i="6" s="1"/>
  <c r="BQ35" i="6" s="1"/>
  <c r="BR35" i="6" s="1"/>
  <c r="BS35" i="6" s="1"/>
  <c r="BT35" i="6" s="1"/>
  <c r="BU35" i="6" s="1"/>
  <c r="BV35" i="6" s="1"/>
  <c r="BW35" i="6" s="1"/>
  <c r="BX35" i="6" s="1"/>
  <c r="BY35" i="6" s="1"/>
  <c r="BZ35" i="6" s="1"/>
  <c r="CA35" i="6" s="1"/>
  <c r="CB35" i="6" s="1"/>
  <c r="CC35" i="6" s="1"/>
  <c r="CD35" i="6" s="1"/>
  <c r="CE35" i="6" s="1"/>
  <c r="CF35" i="6" s="1"/>
  <c r="CG35" i="6" s="1"/>
  <c r="CH35" i="6" s="1"/>
  <c r="CI35" i="6" s="1"/>
  <c r="CJ35" i="6" s="1"/>
  <c r="CK35" i="6" s="1"/>
  <c r="CL35" i="6" s="1"/>
  <c r="CM35" i="6" s="1"/>
  <c r="CN35" i="6" s="1"/>
  <c r="CO35" i="6" s="1"/>
  <c r="AE6" i="12"/>
  <c r="AG7" i="2"/>
  <c r="AF5" i="12"/>
  <c r="T261" i="6" l="1"/>
  <c r="U236" i="6"/>
  <c r="U261" i="6" s="1"/>
  <c r="AF6" i="12"/>
  <c r="AH7" i="2"/>
  <c r="AG5" i="12"/>
  <c r="V236" i="6" l="1"/>
  <c r="V261" i="6" s="1"/>
  <c r="AG6" i="12"/>
  <c r="AI7" i="2"/>
  <c r="AH5" i="12"/>
  <c r="W236" i="6" l="1"/>
  <c r="W261" i="6" s="1"/>
  <c r="AH6" i="12"/>
  <c r="AJ7" i="2"/>
  <c r="AI5" i="12"/>
  <c r="X236" i="6" l="1"/>
  <c r="X261" i="6" s="1"/>
  <c r="AI6" i="12"/>
  <c r="AK7" i="2"/>
  <c r="AJ5" i="12"/>
  <c r="H177" i="5"/>
  <c r="H34" i="12" s="1"/>
  <c r="E177" i="5"/>
  <c r="E34" i="12" s="1"/>
  <c r="J169" i="5"/>
  <c r="H169" i="5"/>
  <c r="F169" i="5"/>
  <c r="J168" i="5"/>
  <c r="H168" i="5"/>
  <c r="F168" i="5"/>
  <c r="J164" i="5"/>
  <c r="H164" i="5"/>
  <c r="F164" i="5"/>
  <c r="J163" i="5"/>
  <c r="H163" i="5"/>
  <c r="F163" i="5"/>
  <c r="E169" i="5"/>
  <c r="E168" i="5"/>
  <c r="E164" i="5"/>
  <c r="E163" i="5"/>
  <c r="H22" i="6"/>
  <c r="E22" i="6"/>
  <c r="E106" i="4"/>
  <c r="H121" i="6"/>
  <c r="G121" i="6"/>
  <c r="E121" i="6"/>
  <c r="H291" i="6"/>
  <c r="G291" i="6"/>
  <c r="E291" i="6"/>
  <c r="H297" i="6"/>
  <c r="H58" i="12" s="1"/>
  <c r="F297" i="6"/>
  <c r="E58" i="12"/>
  <c r="H288" i="6"/>
  <c r="E288" i="6"/>
  <c r="H335" i="6"/>
  <c r="H334" i="6"/>
  <c r="H333" i="6"/>
  <c r="H332" i="6"/>
  <c r="G335" i="6"/>
  <c r="G334" i="6"/>
  <c r="G333" i="6"/>
  <c r="G332" i="6"/>
  <c r="E335" i="6"/>
  <c r="E334" i="6"/>
  <c r="E333" i="6"/>
  <c r="E332" i="6"/>
  <c r="Y236" i="6" l="1"/>
  <c r="Y261" i="6" s="1"/>
  <c r="E205" i="6"/>
  <c r="H205" i="6"/>
  <c r="AJ6" i="12"/>
  <c r="AL7" i="2"/>
  <c r="AK5" i="12"/>
  <c r="H201" i="6"/>
  <c r="G201" i="6"/>
  <c r="F201" i="6"/>
  <c r="E201" i="6"/>
  <c r="H200" i="6"/>
  <c r="G200" i="6"/>
  <c r="F200" i="6"/>
  <c r="E200" i="6"/>
  <c r="H199" i="6"/>
  <c r="G199" i="6"/>
  <c r="F199" i="6"/>
  <c r="E199" i="6"/>
  <c r="H198" i="6"/>
  <c r="G198" i="6"/>
  <c r="F198" i="6"/>
  <c r="E198" i="6"/>
  <c r="H196" i="6"/>
  <c r="H36" i="14" s="1"/>
  <c r="H195" i="6"/>
  <c r="H35" i="14" s="1"/>
  <c r="H194" i="6"/>
  <c r="H34" i="14" s="1"/>
  <c r="E196" i="6"/>
  <c r="E36" i="14" s="1"/>
  <c r="E195" i="6"/>
  <c r="E35" i="14" s="1"/>
  <c r="E194" i="6"/>
  <c r="E34" i="14" s="1"/>
  <c r="H275" i="6"/>
  <c r="E5" i="6"/>
  <c r="F5" i="6"/>
  <c r="G5" i="6"/>
  <c r="H5" i="6"/>
  <c r="I5" i="6"/>
  <c r="J5" i="6"/>
  <c r="E16" i="6"/>
  <c r="E138" i="6" s="1"/>
  <c r="H16" i="6"/>
  <c r="E21" i="6"/>
  <c r="G160" i="6"/>
  <c r="E161" i="6"/>
  <c r="G161" i="6"/>
  <c r="H161" i="6"/>
  <c r="E191" i="6"/>
  <c r="E30" i="14" s="1"/>
  <c r="H191" i="6"/>
  <c r="H30" i="14" s="1"/>
  <c r="E193" i="6"/>
  <c r="H193" i="6"/>
  <c r="E4" i="6"/>
  <c r="Z236" i="6" l="1"/>
  <c r="Z261" i="6" s="1"/>
  <c r="G167" i="6"/>
  <c r="E162" i="6"/>
  <c r="E167" i="6"/>
  <c r="G162" i="6"/>
  <c r="AK6" i="12"/>
  <c r="AM7" i="2"/>
  <c r="AL5" i="12"/>
  <c r="G337" i="6"/>
  <c r="G207" i="6"/>
  <c r="G208" i="6" s="1"/>
  <c r="AA236" i="6" l="1"/>
  <c r="AA261" i="6" s="1"/>
  <c r="G339" i="6"/>
  <c r="G341" i="6" s="1"/>
  <c r="E18" i="12"/>
  <c r="AL6" i="12"/>
  <c r="AN7" i="2"/>
  <c r="AM5" i="12"/>
  <c r="E61" i="12"/>
  <c r="CO59" i="5"/>
  <c r="CN59" i="5"/>
  <c r="CM59" i="5"/>
  <c r="CL59" i="5"/>
  <c r="CK59" i="5"/>
  <c r="CJ59" i="5"/>
  <c r="CI59" i="5"/>
  <c r="CH59" i="5"/>
  <c r="CG59" i="5"/>
  <c r="CF59" i="5"/>
  <c r="CE59" i="5"/>
  <c r="CD59" i="5"/>
  <c r="CC59" i="5"/>
  <c r="CB59" i="5"/>
  <c r="CA59" i="5"/>
  <c r="BZ59" i="5"/>
  <c r="BY59" i="5"/>
  <c r="BX59" i="5"/>
  <c r="BW59" i="5"/>
  <c r="BV59" i="5"/>
  <c r="BU59" i="5"/>
  <c r="BT59" i="5"/>
  <c r="BS59" i="5"/>
  <c r="BR59" i="5"/>
  <c r="BQ59" i="5"/>
  <c r="BP59" i="5"/>
  <c r="BO59" i="5"/>
  <c r="BN59" i="5"/>
  <c r="BM59" i="5"/>
  <c r="BL59" i="5"/>
  <c r="BK59" i="5"/>
  <c r="BJ59" i="5"/>
  <c r="BI59" i="5"/>
  <c r="BH59" i="5"/>
  <c r="BG59" i="5"/>
  <c r="BF59" i="5"/>
  <c r="BE59" i="5"/>
  <c r="BD59" i="5"/>
  <c r="BC59" i="5"/>
  <c r="BB59" i="5"/>
  <c r="BA59" i="5"/>
  <c r="AZ59" i="5"/>
  <c r="AY59" i="5"/>
  <c r="AX59" i="5"/>
  <c r="AW59" i="5"/>
  <c r="AV59" i="5"/>
  <c r="AU59" i="5"/>
  <c r="AT59" i="5"/>
  <c r="AS59" i="5"/>
  <c r="AR59" i="5"/>
  <c r="AQ59" i="5"/>
  <c r="AP59" i="5"/>
  <c r="AO59" i="5"/>
  <c r="AN59" i="5"/>
  <c r="AM59" i="5"/>
  <c r="AL59" i="5"/>
  <c r="AK59" i="5"/>
  <c r="AJ59" i="5"/>
  <c r="AI59" i="5"/>
  <c r="AH59" i="5"/>
  <c r="AG59" i="5"/>
  <c r="AF59" i="5"/>
  <c r="AE59" i="5"/>
  <c r="AD59" i="5"/>
  <c r="AC59" i="5"/>
  <c r="AB59" i="5"/>
  <c r="AA59" i="5"/>
  <c r="Z59" i="5"/>
  <c r="Y59" i="5"/>
  <c r="X59" i="5"/>
  <c r="W59" i="5"/>
  <c r="V59" i="5"/>
  <c r="U59" i="5"/>
  <c r="T59" i="5"/>
  <c r="T60" i="5" s="1"/>
  <c r="S59" i="5"/>
  <c r="S60" i="5" s="1"/>
  <c r="R59" i="5"/>
  <c r="R60" i="5" s="1"/>
  <c r="Q59" i="5"/>
  <c r="Q60" i="5" s="1"/>
  <c r="P59" i="5"/>
  <c r="P60" i="5" s="1"/>
  <c r="O59" i="5"/>
  <c r="O60" i="5" s="1"/>
  <c r="N59" i="5"/>
  <c r="N60" i="5" s="1"/>
  <c r="M59" i="5"/>
  <c r="M60" i="5" s="1"/>
  <c r="L59" i="5"/>
  <c r="L60" i="5" s="1"/>
  <c r="K59" i="5"/>
  <c r="K60" i="5" s="1"/>
  <c r="J59" i="5"/>
  <c r="H59" i="5"/>
  <c r="E59" i="5"/>
  <c r="CO213" i="5"/>
  <c r="CN213" i="5"/>
  <c r="CM213" i="5"/>
  <c r="CL213" i="5"/>
  <c r="CK213" i="5"/>
  <c r="CJ213" i="5"/>
  <c r="CI213" i="5"/>
  <c r="CH213" i="5"/>
  <c r="CG213" i="5"/>
  <c r="CF213" i="5"/>
  <c r="CE213" i="5"/>
  <c r="CD213" i="5"/>
  <c r="CC213" i="5"/>
  <c r="CB213" i="5"/>
  <c r="CA213" i="5"/>
  <c r="BZ213" i="5"/>
  <c r="BY213" i="5"/>
  <c r="BX213" i="5"/>
  <c r="BW213" i="5"/>
  <c r="BV213" i="5"/>
  <c r="BU213" i="5"/>
  <c r="BT213" i="5"/>
  <c r="BS213" i="5"/>
  <c r="BR213" i="5"/>
  <c r="BQ213" i="5"/>
  <c r="BP213" i="5"/>
  <c r="BO213" i="5"/>
  <c r="BN213" i="5"/>
  <c r="BM213" i="5"/>
  <c r="BL213" i="5"/>
  <c r="BK213" i="5"/>
  <c r="BJ213" i="5"/>
  <c r="BI213" i="5"/>
  <c r="BH213" i="5"/>
  <c r="BG213" i="5"/>
  <c r="BF213" i="5"/>
  <c r="BE213" i="5"/>
  <c r="BD213" i="5"/>
  <c r="BC213" i="5"/>
  <c r="BB213" i="5"/>
  <c r="BA213" i="5"/>
  <c r="AZ213" i="5"/>
  <c r="AY213" i="5"/>
  <c r="AX213" i="5"/>
  <c r="AW213" i="5"/>
  <c r="AV213" i="5"/>
  <c r="AU213" i="5"/>
  <c r="AT213" i="5"/>
  <c r="AS213" i="5"/>
  <c r="AR213" i="5"/>
  <c r="AQ213" i="5"/>
  <c r="AP213" i="5"/>
  <c r="AO213" i="5"/>
  <c r="AN213" i="5"/>
  <c r="AM213" i="5"/>
  <c r="AL213" i="5"/>
  <c r="AK213" i="5"/>
  <c r="AJ213" i="5"/>
  <c r="AI213" i="5"/>
  <c r="AH213" i="5"/>
  <c r="AG213" i="5"/>
  <c r="AF213" i="5"/>
  <c r="AE213" i="5"/>
  <c r="AD213" i="5"/>
  <c r="AC213" i="5"/>
  <c r="AB213" i="5"/>
  <c r="AA213" i="5"/>
  <c r="Z213" i="5"/>
  <c r="Y213" i="5"/>
  <c r="X213" i="5"/>
  <c r="W213" i="5"/>
  <c r="V213" i="5"/>
  <c r="U213" i="5"/>
  <c r="T213" i="5"/>
  <c r="S213" i="5"/>
  <c r="R213" i="5"/>
  <c r="Q213" i="5"/>
  <c r="P213" i="5"/>
  <c r="O213" i="5"/>
  <c r="N213" i="5"/>
  <c r="M213" i="5"/>
  <c r="L213" i="5"/>
  <c r="K213" i="5"/>
  <c r="J213" i="5"/>
  <c r="H213" i="5"/>
  <c r="E213" i="5"/>
  <c r="H196" i="5"/>
  <c r="G196" i="5"/>
  <c r="E196" i="5"/>
  <c r="H48" i="5"/>
  <c r="E48" i="5"/>
  <c r="H189" i="5"/>
  <c r="H192" i="5"/>
  <c r="E192" i="5"/>
  <c r="G189" i="5"/>
  <c r="E189" i="5"/>
  <c r="AB236" i="6" l="1"/>
  <c r="AB261" i="6" s="1"/>
  <c r="H299" i="6"/>
  <c r="H61" i="12" s="1"/>
  <c r="H261" i="6"/>
  <c r="E341" i="6"/>
  <c r="AM6" i="12"/>
  <c r="AO7" i="2"/>
  <c r="AN5" i="12"/>
  <c r="I213" i="5"/>
  <c r="I59" i="5"/>
  <c r="E191" i="5"/>
  <c r="H191" i="5"/>
  <c r="H190" i="5"/>
  <c r="G190" i="5"/>
  <c r="E190" i="5"/>
  <c r="G57" i="4"/>
  <c r="AC236" i="6" l="1"/>
  <c r="AC261" i="6" s="1"/>
  <c r="AN6" i="12"/>
  <c r="AP7" i="2"/>
  <c r="AO5" i="12"/>
  <c r="K6"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L8" i="5" s="1"/>
  <c r="K7" i="5"/>
  <c r="J7" i="5"/>
  <c r="I7" i="5"/>
  <c r="H7" i="5"/>
  <c r="G7" i="5"/>
  <c r="F7" i="5"/>
  <c r="E7" i="5"/>
  <c r="AD236" i="6" l="1"/>
  <c r="AD261" i="6" s="1"/>
  <c r="AO6" i="12"/>
  <c r="K242" i="5"/>
  <c r="K244" i="5"/>
  <c r="K245" i="5"/>
  <c r="K241" i="5"/>
  <c r="K243" i="5"/>
  <c r="K153" i="5"/>
  <c r="K155" i="5"/>
  <c r="K154" i="5"/>
  <c r="K157" i="5"/>
  <c r="K156" i="5"/>
  <c r="AQ7" i="2"/>
  <c r="AP5" i="12"/>
  <c r="K61" i="5"/>
  <c r="M8" i="5"/>
  <c r="N8" i="5" s="1"/>
  <c r="O8" i="5" s="1"/>
  <c r="P8" i="5" s="1"/>
  <c r="Q8" i="5" s="1"/>
  <c r="R8" i="5" s="1"/>
  <c r="S8" i="5" s="1"/>
  <c r="T8" i="5" s="1"/>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S8" i="5" s="1"/>
  <c r="AT8" i="5" s="1"/>
  <c r="AU8" i="5" s="1"/>
  <c r="AV8" i="5" s="1"/>
  <c r="AW8" i="5" s="1"/>
  <c r="AX8" i="5" s="1"/>
  <c r="AY8" i="5" s="1"/>
  <c r="AZ8" i="5" s="1"/>
  <c r="BA8" i="5" s="1"/>
  <c r="BB8" i="5" s="1"/>
  <c r="BC8" i="5" s="1"/>
  <c r="BD8" i="5" s="1"/>
  <c r="BE8" i="5" s="1"/>
  <c r="BF8" i="5" s="1"/>
  <c r="BG8" i="5" s="1"/>
  <c r="BH8" i="5" s="1"/>
  <c r="BI8" i="5" s="1"/>
  <c r="BJ8" i="5" s="1"/>
  <c r="BK8" i="5" s="1"/>
  <c r="BL8" i="5" s="1"/>
  <c r="BM8" i="5" s="1"/>
  <c r="BN8" i="5" s="1"/>
  <c r="BO8" i="5" s="1"/>
  <c r="BP8" i="5" s="1"/>
  <c r="BQ8" i="5" s="1"/>
  <c r="BR8" i="5" s="1"/>
  <c r="BS8" i="5" s="1"/>
  <c r="BT8" i="5" s="1"/>
  <c r="BU8" i="5" s="1"/>
  <c r="BV8" i="5" s="1"/>
  <c r="BW8" i="5" s="1"/>
  <c r="BX8" i="5" s="1"/>
  <c r="BY8" i="5" s="1"/>
  <c r="BZ8" i="5" s="1"/>
  <c r="CA8" i="5" s="1"/>
  <c r="CB8" i="5" s="1"/>
  <c r="CC8" i="5" s="1"/>
  <c r="CD8" i="5" s="1"/>
  <c r="CE8" i="5" s="1"/>
  <c r="CF8" i="5" s="1"/>
  <c r="CG8" i="5" s="1"/>
  <c r="CH8" i="5" s="1"/>
  <c r="CI8" i="5" s="1"/>
  <c r="CJ8" i="5" s="1"/>
  <c r="CK8" i="5" s="1"/>
  <c r="CL8" i="5" s="1"/>
  <c r="CM8" i="5" s="1"/>
  <c r="CN8" i="5" s="1"/>
  <c r="CO8" i="5" s="1"/>
  <c r="F97" i="5"/>
  <c r="K96" i="5"/>
  <c r="E101" i="5"/>
  <c r="E100" i="5"/>
  <c r="H101" i="5"/>
  <c r="H100" i="5"/>
  <c r="G101" i="5"/>
  <c r="G100" i="5"/>
  <c r="K101" i="5" l="1"/>
  <c r="AE236" i="6"/>
  <c r="AE261" i="6" s="1"/>
  <c r="K104" i="5"/>
  <c r="K103" i="5"/>
  <c r="K107" i="5"/>
  <c r="K106" i="5"/>
  <c r="K105" i="5"/>
  <c r="L96" i="5"/>
  <c r="L101" i="5" s="1"/>
  <c r="AP6" i="12"/>
  <c r="K247" i="5"/>
  <c r="K78" i="12" s="1"/>
  <c r="K159" i="5"/>
  <c r="AR7" i="2"/>
  <c r="AQ5" i="12"/>
  <c r="K100" i="5"/>
  <c r="H76" i="5"/>
  <c r="G76" i="5"/>
  <c r="E76" i="5"/>
  <c r="H86" i="5"/>
  <c r="H85" i="5"/>
  <c r="H78" i="5"/>
  <c r="H77" i="5"/>
  <c r="G86" i="5"/>
  <c r="E86" i="5"/>
  <c r="G85" i="5"/>
  <c r="E85" i="5"/>
  <c r="J80" i="5"/>
  <c r="J97" i="5" s="1"/>
  <c r="H80" i="5"/>
  <c r="H97" i="5" s="1"/>
  <c r="E80" i="5"/>
  <c r="E97" i="5" s="1"/>
  <c r="AF236" i="6" l="1"/>
  <c r="AF261" i="6" s="1"/>
  <c r="L229" i="5"/>
  <c r="L227" i="5"/>
  <c r="L230" i="5"/>
  <c r="L231" i="5"/>
  <c r="L228" i="5"/>
  <c r="K37" i="12"/>
  <c r="K179" i="5"/>
  <c r="K218" i="5"/>
  <c r="K233" i="5" s="1"/>
  <c r="K221" i="5"/>
  <c r="K236" i="5" s="1"/>
  <c r="K220" i="5"/>
  <c r="K235" i="5" s="1"/>
  <c r="K222" i="5"/>
  <c r="K219" i="5"/>
  <c r="K234" i="5" s="1"/>
  <c r="M96" i="5"/>
  <c r="M101" i="5" s="1"/>
  <c r="L100" i="5"/>
  <c r="L103" i="5"/>
  <c r="L106" i="5"/>
  <c r="L107" i="5"/>
  <c r="L105" i="5"/>
  <c r="L104" i="5"/>
  <c r="K93" i="5"/>
  <c r="K91" i="5"/>
  <c r="K114" i="5" s="1"/>
  <c r="K92" i="5"/>
  <c r="K115" i="5" s="1"/>
  <c r="K90" i="5"/>
  <c r="K113" i="5" s="1"/>
  <c r="K89" i="5"/>
  <c r="K112" i="5" s="1"/>
  <c r="AQ6" i="12"/>
  <c r="AS7" i="2"/>
  <c r="AS5" i="5" s="1"/>
  <c r="AR5" i="12"/>
  <c r="K85" i="5"/>
  <c r="K109" i="5" s="1"/>
  <c r="K168" i="5" s="1"/>
  <c r="K86" i="5"/>
  <c r="G87" i="5"/>
  <c r="AR5" i="5"/>
  <c r="AQ5" i="5"/>
  <c r="AP5" i="5"/>
  <c r="AO5" i="5"/>
  <c r="AN5" i="5"/>
  <c r="AM5" i="5"/>
  <c r="AL5" i="5"/>
  <c r="AK5" i="5"/>
  <c r="AJ5" i="5"/>
  <c r="AI5" i="5"/>
  <c r="AH5" i="5"/>
  <c r="AG5" i="5"/>
  <c r="AF5" i="5"/>
  <c r="AE5" i="5"/>
  <c r="AD5" i="5"/>
  <c r="AC5" i="5"/>
  <c r="AB5" i="5"/>
  <c r="AA5" i="5"/>
  <c r="Z5" i="5"/>
  <c r="Y5" i="5"/>
  <c r="X5" i="5"/>
  <c r="W5" i="5"/>
  <c r="V5" i="5"/>
  <c r="U5" i="5"/>
  <c r="T5" i="5"/>
  <c r="S5" i="5"/>
  <c r="R5" i="5"/>
  <c r="Q5" i="5"/>
  <c r="P5" i="5"/>
  <c r="O5" i="5"/>
  <c r="N5" i="5"/>
  <c r="M5" i="5"/>
  <c r="L5" i="5"/>
  <c r="L6" i="5" s="1"/>
  <c r="L89" i="5" s="1"/>
  <c r="K5" i="5"/>
  <c r="J5" i="5"/>
  <c r="I5" i="5"/>
  <c r="H5" i="5"/>
  <c r="G5" i="5"/>
  <c r="E5" i="5"/>
  <c r="AG236" i="6" l="1"/>
  <c r="AG261" i="6" s="1"/>
  <c r="L112" i="5"/>
  <c r="M100" i="5"/>
  <c r="M231" i="5"/>
  <c r="M227" i="5"/>
  <c r="M228" i="5"/>
  <c r="M230" i="5"/>
  <c r="M229" i="5"/>
  <c r="L218" i="5"/>
  <c r="L233" i="5" s="1"/>
  <c r="L221" i="5"/>
  <c r="L236" i="5" s="1"/>
  <c r="K238" i="5"/>
  <c r="K77" i="12" s="1"/>
  <c r="L219" i="5"/>
  <c r="L234" i="5" s="1"/>
  <c r="L222" i="5"/>
  <c r="M106" i="5"/>
  <c r="M103" i="5"/>
  <c r="L220" i="5"/>
  <c r="L235" i="5" s="1"/>
  <c r="N96" i="5"/>
  <c r="N101" i="5" s="1"/>
  <c r="M104" i="5"/>
  <c r="M105" i="5"/>
  <c r="M107" i="5"/>
  <c r="K117" i="5"/>
  <c r="K173" i="5" s="1"/>
  <c r="L92" i="5"/>
  <c r="L115" i="5" s="1"/>
  <c r="L91" i="5"/>
  <c r="L114" i="5" s="1"/>
  <c r="L93" i="5"/>
  <c r="L90" i="5"/>
  <c r="L113" i="5" s="1"/>
  <c r="AR6" i="12"/>
  <c r="L242" i="5"/>
  <c r="L243" i="5"/>
  <c r="L241" i="5"/>
  <c r="L244" i="5"/>
  <c r="L245" i="5"/>
  <c r="L157" i="5"/>
  <c r="L155" i="5"/>
  <c r="L156" i="5"/>
  <c r="L154" i="5"/>
  <c r="L153" i="5"/>
  <c r="AT7" i="2"/>
  <c r="AS5" i="12"/>
  <c r="L61" i="5"/>
  <c r="K127" i="5"/>
  <c r="K130" i="5"/>
  <c r="K131" i="5"/>
  <c r="L131" i="5" s="1"/>
  <c r="M131" i="5" s="1"/>
  <c r="N131" i="5" s="1"/>
  <c r="O131" i="5" s="1"/>
  <c r="P131" i="5" s="1"/>
  <c r="Q131" i="5" s="1"/>
  <c r="R131" i="5" s="1"/>
  <c r="S131" i="5" s="1"/>
  <c r="T131" i="5" s="1"/>
  <c r="U131" i="5" s="1"/>
  <c r="V131" i="5" s="1"/>
  <c r="W131" i="5" s="1"/>
  <c r="X131" i="5" s="1"/>
  <c r="Y131" i="5" s="1"/>
  <c r="Z131" i="5" s="1"/>
  <c r="AA131" i="5" s="1"/>
  <c r="AB131" i="5" s="1"/>
  <c r="AC131" i="5" s="1"/>
  <c r="AD131" i="5" s="1"/>
  <c r="AE131" i="5" s="1"/>
  <c r="AF131" i="5" s="1"/>
  <c r="AG131" i="5" s="1"/>
  <c r="AH131" i="5" s="1"/>
  <c r="AI131" i="5" s="1"/>
  <c r="AJ131" i="5" s="1"/>
  <c r="AK131" i="5" s="1"/>
  <c r="AL131" i="5" s="1"/>
  <c r="AM131" i="5" s="1"/>
  <c r="AN131" i="5" s="1"/>
  <c r="AO131" i="5" s="1"/>
  <c r="AP131" i="5" s="1"/>
  <c r="AQ131" i="5" s="1"/>
  <c r="AR131" i="5" s="1"/>
  <c r="AS131" i="5" s="1"/>
  <c r="L85" i="5"/>
  <c r="L86" i="5"/>
  <c r="M6" i="5"/>
  <c r="L87" i="5"/>
  <c r="K87" i="5"/>
  <c r="K110" i="5" s="1"/>
  <c r="K169" i="5" s="1"/>
  <c r="AH236" i="6" l="1"/>
  <c r="AH261" i="6" s="1"/>
  <c r="N100" i="5"/>
  <c r="N231" i="5"/>
  <c r="N227" i="5"/>
  <c r="N230" i="5"/>
  <c r="N228" i="5"/>
  <c r="N229" i="5"/>
  <c r="K38" i="12"/>
  <c r="K171" i="5"/>
  <c r="K36" i="12" s="1"/>
  <c r="L238" i="5"/>
  <c r="L77" i="12" s="1"/>
  <c r="N104" i="5"/>
  <c r="N107" i="5"/>
  <c r="N106" i="5"/>
  <c r="O96" i="5"/>
  <c r="O101" i="5" s="1"/>
  <c r="N105" i="5"/>
  <c r="N103" i="5"/>
  <c r="L117" i="5"/>
  <c r="L173" i="5" s="1"/>
  <c r="M93" i="5"/>
  <c r="M219" i="5"/>
  <c r="M234" i="5" s="1"/>
  <c r="M218" i="5"/>
  <c r="M233" i="5" s="1"/>
  <c r="M222" i="5"/>
  <c r="M220" i="5"/>
  <c r="M235" i="5" s="1"/>
  <c r="M221" i="5"/>
  <c r="M236" i="5" s="1"/>
  <c r="M92" i="5"/>
  <c r="M115" i="5" s="1"/>
  <c r="M91" i="5"/>
  <c r="M114" i="5" s="1"/>
  <c r="M89" i="5"/>
  <c r="M112" i="5" s="1"/>
  <c r="M90" i="5"/>
  <c r="M113" i="5" s="1"/>
  <c r="AS6" i="12"/>
  <c r="M243" i="5"/>
  <c r="M242" i="5"/>
  <c r="M245" i="5"/>
  <c r="M241" i="5"/>
  <c r="M244" i="5"/>
  <c r="L247" i="5"/>
  <c r="L78" i="12" s="1"/>
  <c r="L127" i="5"/>
  <c r="K203" i="5"/>
  <c r="L159" i="5"/>
  <c r="M155" i="5"/>
  <c r="M157" i="5"/>
  <c r="M156" i="5"/>
  <c r="M153" i="5"/>
  <c r="M154" i="5"/>
  <c r="AU7" i="2"/>
  <c r="AT5" i="12"/>
  <c r="AT5" i="5"/>
  <c r="M61" i="5"/>
  <c r="K133" i="5"/>
  <c r="L130" i="5"/>
  <c r="L133" i="5" s="1"/>
  <c r="L206" i="5" s="1"/>
  <c r="N6" i="5"/>
  <c r="M87" i="5"/>
  <c r="M85" i="5"/>
  <c r="M86" i="5"/>
  <c r="L109" i="5"/>
  <c r="L168" i="5" s="1"/>
  <c r="E78" i="5"/>
  <c r="E77" i="5"/>
  <c r="G18" i="5"/>
  <c r="E18" i="5"/>
  <c r="AI236" i="6" l="1"/>
  <c r="AI261" i="6" s="1"/>
  <c r="P96" i="5"/>
  <c r="O229" i="5"/>
  <c r="O227" i="5"/>
  <c r="O231" i="5"/>
  <c r="O228" i="5"/>
  <c r="O230" i="5"/>
  <c r="L38" i="12"/>
  <c r="L37" i="12"/>
  <c r="L179" i="5"/>
  <c r="O106" i="5"/>
  <c r="O107" i="5"/>
  <c r="O104" i="5"/>
  <c r="O105" i="5"/>
  <c r="O100" i="5"/>
  <c r="O103" i="5"/>
  <c r="N93" i="5"/>
  <c r="N219" i="5"/>
  <c r="N234" i="5" s="1"/>
  <c r="N222" i="5"/>
  <c r="N218" i="5"/>
  <c r="N233" i="5" s="1"/>
  <c r="N220" i="5"/>
  <c r="N235" i="5" s="1"/>
  <c r="N221" i="5"/>
  <c r="N236" i="5" s="1"/>
  <c r="M238" i="5"/>
  <c r="M77" i="12" s="1"/>
  <c r="M117" i="5"/>
  <c r="M173" i="5" s="1"/>
  <c r="P105" i="5"/>
  <c r="P107" i="5"/>
  <c r="P106" i="5"/>
  <c r="P104" i="5"/>
  <c r="P103" i="5"/>
  <c r="N92" i="5"/>
  <c r="N115" i="5" s="1"/>
  <c r="N91" i="5"/>
  <c r="N114" i="5" s="1"/>
  <c r="N89" i="5"/>
  <c r="N112" i="5" s="1"/>
  <c r="N90" i="5"/>
  <c r="N113" i="5" s="1"/>
  <c r="AT6" i="12"/>
  <c r="N243" i="5"/>
  <c r="N242" i="5"/>
  <c r="N245" i="5"/>
  <c r="N241" i="5"/>
  <c r="N244" i="5"/>
  <c r="M247" i="5"/>
  <c r="M78" i="12" s="1"/>
  <c r="K135" i="5"/>
  <c r="K206" i="5"/>
  <c r="K208" i="5" s="1"/>
  <c r="M127" i="5"/>
  <c r="L203" i="5"/>
  <c r="M159" i="5"/>
  <c r="N157" i="5"/>
  <c r="N154" i="5"/>
  <c r="N153" i="5"/>
  <c r="N156" i="5"/>
  <c r="N155" i="5"/>
  <c r="AT131" i="5"/>
  <c r="AV7" i="2"/>
  <c r="AU5" i="12"/>
  <c r="AU5" i="5"/>
  <c r="N61" i="5"/>
  <c r="M130" i="5"/>
  <c r="M133" i="5" s="1"/>
  <c r="M206" i="5" s="1"/>
  <c r="N86" i="5"/>
  <c r="O6" i="5"/>
  <c r="N85" i="5"/>
  <c r="N87" i="5"/>
  <c r="Q96" i="5"/>
  <c r="Q101" i="5" s="1"/>
  <c r="N77" i="5"/>
  <c r="M77" i="5"/>
  <c r="L77" i="5"/>
  <c r="K77" i="5"/>
  <c r="N78" i="5"/>
  <c r="M78" i="5"/>
  <c r="L78" i="5"/>
  <c r="K78" i="5"/>
  <c r="L110" i="5"/>
  <c r="L169" i="5" s="1"/>
  <c r="L171" i="5" s="1"/>
  <c r="L36" i="12" s="1"/>
  <c r="M109" i="5"/>
  <c r="M168" i="5" s="1"/>
  <c r="E23" i="5"/>
  <c r="G23" i="5"/>
  <c r="H23" i="5"/>
  <c r="E24" i="5"/>
  <c r="G24" i="5"/>
  <c r="H24" i="5"/>
  <c r="E25" i="5"/>
  <c r="G25" i="5"/>
  <c r="H25" i="5"/>
  <c r="E26" i="5"/>
  <c r="G26" i="5"/>
  <c r="H26" i="5"/>
  <c r="E4" i="5"/>
  <c r="P100" i="5" l="1"/>
  <c r="P101" i="5"/>
  <c r="AJ236" i="6"/>
  <c r="AJ261" i="6" s="1"/>
  <c r="G40" i="5"/>
  <c r="G107" i="6" s="1"/>
  <c r="G108" i="6" s="1"/>
  <c r="Q229" i="5"/>
  <c r="Q231" i="5"/>
  <c r="Q227" i="5"/>
  <c r="Q228" i="5"/>
  <c r="Q230" i="5"/>
  <c r="P229" i="5"/>
  <c r="P227" i="5"/>
  <c r="P230" i="5"/>
  <c r="P228" i="5"/>
  <c r="P231" i="5"/>
  <c r="M37" i="12"/>
  <c r="M179" i="5"/>
  <c r="M38" i="12"/>
  <c r="N117" i="5"/>
  <c r="N173" i="5" s="1"/>
  <c r="N238" i="5"/>
  <c r="N77" i="12" s="1"/>
  <c r="K76" i="12"/>
  <c r="O93" i="5"/>
  <c r="O218" i="5"/>
  <c r="O233" i="5" s="1"/>
  <c r="O219" i="5"/>
  <c r="O234" i="5" s="1"/>
  <c r="O221" i="5"/>
  <c r="O236" i="5" s="1"/>
  <c r="O222" i="5"/>
  <c r="O220" i="5"/>
  <c r="O235" i="5" s="1"/>
  <c r="Q104" i="5"/>
  <c r="Q103" i="5"/>
  <c r="Q107" i="5"/>
  <c r="Q106" i="5"/>
  <c r="Q105" i="5"/>
  <c r="O91" i="5"/>
  <c r="O114" i="5" s="1"/>
  <c r="O92" i="5"/>
  <c r="O115" i="5" s="1"/>
  <c r="O89" i="5"/>
  <c r="O112" i="5" s="1"/>
  <c r="O90" i="5"/>
  <c r="O113" i="5" s="1"/>
  <c r="AU6" i="12"/>
  <c r="G30" i="5"/>
  <c r="G20" i="6" s="1"/>
  <c r="N247" i="5"/>
  <c r="N78" i="12" s="1"/>
  <c r="O243" i="5"/>
  <c r="O244" i="5"/>
  <c r="O242" i="5"/>
  <c r="O245" i="5"/>
  <c r="O241" i="5"/>
  <c r="N127" i="5"/>
  <c r="M203" i="5"/>
  <c r="N159" i="5"/>
  <c r="O157" i="5"/>
  <c r="O156" i="5"/>
  <c r="O154" i="5"/>
  <c r="O155" i="5"/>
  <c r="O153" i="5"/>
  <c r="G37" i="5"/>
  <c r="G145" i="5" s="1"/>
  <c r="G146" i="5" s="1"/>
  <c r="AU131" i="5"/>
  <c r="AW7" i="2"/>
  <c r="AV5" i="12"/>
  <c r="AV5" i="5"/>
  <c r="O61" i="5"/>
  <c r="N130" i="5"/>
  <c r="N133" i="5" s="1"/>
  <c r="N206" i="5" s="1"/>
  <c r="O77" i="5"/>
  <c r="O87" i="5"/>
  <c r="O78" i="5"/>
  <c r="O86" i="5"/>
  <c r="O85" i="5"/>
  <c r="P6" i="5"/>
  <c r="R96" i="5"/>
  <c r="R101" i="5" s="1"/>
  <c r="Q100" i="5"/>
  <c r="M110" i="5"/>
  <c r="M169" i="5" s="1"/>
  <c r="M171" i="5" s="1"/>
  <c r="M36" i="12" s="1"/>
  <c r="N109" i="5"/>
  <c r="N168" i="5" s="1"/>
  <c r="E118" i="4"/>
  <c r="H118" i="4"/>
  <c r="E117" i="4"/>
  <c r="H117" i="4"/>
  <c r="H112" i="4"/>
  <c r="E112" i="4"/>
  <c r="G112" i="4"/>
  <c r="H45" i="4"/>
  <c r="H44" i="4"/>
  <c r="H43" i="4"/>
  <c r="H42" i="4"/>
  <c r="G45" i="4"/>
  <c r="F45" i="4"/>
  <c r="G44" i="4"/>
  <c r="F44" i="4"/>
  <c r="G43" i="4"/>
  <c r="F43" i="4"/>
  <c r="G42" i="4"/>
  <c r="I65" i="4" s="1"/>
  <c r="F42" i="4"/>
  <c r="E45" i="4"/>
  <c r="E44" i="4"/>
  <c r="E43" i="4"/>
  <c r="E42" i="4"/>
  <c r="H114" i="4"/>
  <c r="G114" i="4"/>
  <c r="K114" i="4" s="1"/>
  <c r="H67" i="4"/>
  <c r="G67" i="4"/>
  <c r="K67" i="4" s="1"/>
  <c r="E67" i="4"/>
  <c r="I98" i="5" l="1"/>
  <c r="AK236" i="6"/>
  <c r="AK261" i="6" s="1"/>
  <c r="G147" i="5"/>
  <c r="G148" i="5" s="1"/>
  <c r="K148" i="5" s="1"/>
  <c r="K150" i="5" s="1"/>
  <c r="E147" i="5"/>
  <c r="R229" i="5"/>
  <c r="R228" i="5"/>
  <c r="R231" i="5"/>
  <c r="R230" i="5"/>
  <c r="R227" i="5"/>
  <c r="N38" i="12"/>
  <c r="N37" i="12"/>
  <c r="N179" i="5"/>
  <c r="O117" i="5"/>
  <c r="O173" i="5" s="1"/>
  <c r="P93" i="5"/>
  <c r="P221" i="5"/>
  <c r="P236" i="5" s="1"/>
  <c r="P220" i="5"/>
  <c r="P235" i="5" s="1"/>
  <c r="P218" i="5"/>
  <c r="P233" i="5" s="1"/>
  <c r="P222" i="5"/>
  <c r="P219" i="5"/>
  <c r="P234" i="5" s="1"/>
  <c r="O238" i="5"/>
  <c r="O77" i="12" s="1"/>
  <c r="R104" i="5"/>
  <c r="R107" i="5"/>
  <c r="R106" i="5"/>
  <c r="R105" i="5"/>
  <c r="R103" i="5"/>
  <c r="P92" i="5"/>
  <c r="P115" i="5" s="1"/>
  <c r="P91" i="5"/>
  <c r="P114" i="5" s="1"/>
  <c r="P89" i="5"/>
  <c r="P112" i="5" s="1"/>
  <c r="P90" i="5"/>
  <c r="P113" i="5" s="1"/>
  <c r="AV6" i="12"/>
  <c r="G49" i="4"/>
  <c r="G53" i="4" s="1"/>
  <c r="G65" i="4" s="1"/>
  <c r="G98" i="5" s="1"/>
  <c r="O247" i="5"/>
  <c r="O78" i="12" s="1"/>
  <c r="P242" i="5"/>
  <c r="P244" i="5"/>
  <c r="P241" i="5"/>
  <c r="P243" i="5"/>
  <c r="P245" i="5"/>
  <c r="O127" i="5"/>
  <c r="N203" i="5"/>
  <c r="O159" i="5"/>
  <c r="P154" i="5"/>
  <c r="P156" i="5"/>
  <c r="P155" i="5"/>
  <c r="P157" i="5"/>
  <c r="P153" i="5"/>
  <c r="AV131" i="5"/>
  <c r="AX7" i="2"/>
  <c r="AW5" i="12"/>
  <c r="AW5" i="5"/>
  <c r="P61" i="5"/>
  <c r="O130" i="5"/>
  <c r="O133" i="5" s="1"/>
  <c r="O206" i="5" s="1"/>
  <c r="G19" i="5"/>
  <c r="G46" i="5" s="1"/>
  <c r="P85" i="5"/>
  <c r="G192" i="5"/>
  <c r="P77" i="5"/>
  <c r="P87" i="5"/>
  <c r="P78" i="5"/>
  <c r="Q6" i="5"/>
  <c r="P86" i="5"/>
  <c r="S96" i="5"/>
  <c r="S101" i="5" s="1"/>
  <c r="R100" i="5"/>
  <c r="N110" i="5"/>
  <c r="N169" i="5" s="1"/>
  <c r="N171" i="5" s="1"/>
  <c r="N36" i="12" s="1"/>
  <c r="O109" i="5"/>
  <c r="O168" i="5" s="1"/>
  <c r="O110" i="5"/>
  <c r="O169" i="5" s="1"/>
  <c r="L114" i="4"/>
  <c r="M114" i="4" s="1"/>
  <c r="N114" i="4" s="1"/>
  <c r="O114" i="4" s="1"/>
  <c r="P114" i="4" s="1"/>
  <c r="Q114" i="4" s="1"/>
  <c r="R114" i="4" s="1"/>
  <c r="S114" i="4" s="1"/>
  <c r="T114" i="4" s="1"/>
  <c r="U114" i="4" s="1"/>
  <c r="V114" i="4" s="1"/>
  <c r="W114" i="4" s="1"/>
  <c r="X114" i="4" s="1"/>
  <c r="Y114" i="4" s="1"/>
  <c r="Z114" i="4" s="1"/>
  <c r="AA114" i="4" s="1"/>
  <c r="AB114" i="4" s="1"/>
  <c r="AC114" i="4" s="1"/>
  <c r="AD114" i="4" s="1"/>
  <c r="AE114" i="4" s="1"/>
  <c r="AF114" i="4" s="1"/>
  <c r="AG114" i="4" s="1"/>
  <c r="AH114" i="4" s="1"/>
  <c r="AI114" i="4" s="1"/>
  <c r="AJ114" i="4" s="1"/>
  <c r="AK114" i="4" s="1"/>
  <c r="AL114" i="4" s="1"/>
  <c r="AM114" i="4" s="1"/>
  <c r="AN114" i="4" s="1"/>
  <c r="AO114" i="4" s="1"/>
  <c r="AP114" i="4" s="1"/>
  <c r="AQ114" i="4" s="1"/>
  <c r="AR114" i="4" s="1"/>
  <c r="AS114" i="4" s="1"/>
  <c r="AT114" i="4" s="1"/>
  <c r="AU114" i="4" s="1"/>
  <c r="AV114" i="4" s="1"/>
  <c r="AW114" i="4" s="1"/>
  <c r="AX114" i="4" s="1"/>
  <c r="AY114" i="4" s="1"/>
  <c r="AZ114" i="4" s="1"/>
  <c r="BA114" i="4" s="1"/>
  <c r="BB114" i="4" s="1"/>
  <c r="BC114" i="4" s="1"/>
  <c r="BD114" i="4" s="1"/>
  <c r="BE114" i="4" s="1"/>
  <c r="BF114" i="4" s="1"/>
  <c r="BG114" i="4" s="1"/>
  <c r="BH114" i="4" s="1"/>
  <c r="BI114" i="4" s="1"/>
  <c r="BJ114" i="4" s="1"/>
  <c r="BK114" i="4" s="1"/>
  <c r="BL114" i="4" s="1"/>
  <c r="BM114" i="4" s="1"/>
  <c r="BN114" i="4" s="1"/>
  <c r="BO114" i="4" s="1"/>
  <c r="BP114" i="4" s="1"/>
  <c r="BQ114" i="4" s="1"/>
  <c r="BR114" i="4" s="1"/>
  <c r="BS114" i="4" s="1"/>
  <c r="BT114" i="4" s="1"/>
  <c r="BU114" i="4" s="1"/>
  <c r="BV114" i="4" s="1"/>
  <c r="BW114" i="4" s="1"/>
  <c r="BX114" i="4" s="1"/>
  <c r="BY114" i="4" s="1"/>
  <c r="BZ114" i="4" s="1"/>
  <c r="CA114" i="4" s="1"/>
  <c r="CB114" i="4" s="1"/>
  <c r="CC114" i="4" s="1"/>
  <c r="CD114" i="4" s="1"/>
  <c r="CE114" i="4" s="1"/>
  <c r="CF114" i="4" s="1"/>
  <c r="CG114" i="4" s="1"/>
  <c r="CH114" i="4" s="1"/>
  <c r="CI114" i="4" s="1"/>
  <c r="CJ114" i="4" s="1"/>
  <c r="CK114" i="4" s="1"/>
  <c r="CL114" i="4" s="1"/>
  <c r="CM114" i="4" s="1"/>
  <c r="CN114" i="4" s="1"/>
  <c r="CO114" i="4" s="1"/>
  <c r="H30" i="4"/>
  <c r="H66" i="4" s="1"/>
  <c r="G56" i="4"/>
  <c r="H57" i="4"/>
  <c r="E57" i="4"/>
  <c r="H56" i="4"/>
  <c r="E56" i="4"/>
  <c r="CO29" i="4"/>
  <c r="CN29" i="4"/>
  <c r="CM29" i="4"/>
  <c r="CL29" i="4"/>
  <c r="CK29" i="4"/>
  <c r="CJ29" i="4"/>
  <c r="CI29" i="4"/>
  <c r="CH29" i="4"/>
  <c r="CG29" i="4"/>
  <c r="CF29" i="4"/>
  <c r="CE29" i="4"/>
  <c r="CD29" i="4"/>
  <c r="CC29" i="4"/>
  <c r="CB29" i="4"/>
  <c r="CA29" i="4"/>
  <c r="BZ29" i="4"/>
  <c r="BY29" i="4"/>
  <c r="BX29" i="4"/>
  <c r="BW29" i="4"/>
  <c r="BV29" i="4"/>
  <c r="BU29" i="4"/>
  <c r="BT29" i="4"/>
  <c r="BS29" i="4"/>
  <c r="BR29" i="4"/>
  <c r="BQ29" i="4"/>
  <c r="BP29" i="4"/>
  <c r="BO29" i="4"/>
  <c r="BN29" i="4"/>
  <c r="BM29" i="4"/>
  <c r="BL29" i="4"/>
  <c r="BK29" i="4"/>
  <c r="BJ29" i="4"/>
  <c r="BI29" i="4"/>
  <c r="BH29" i="4"/>
  <c r="BG29" i="4"/>
  <c r="BF29" i="4"/>
  <c r="BE29" i="4"/>
  <c r="BD29" i="4"/>
  <c r="BC29" i="4"/>
  <c r="BB29" i="4"/>
  <c r="BA29" i="4"/>
  <c r="AZ29" i="4"/>
  <c r="AY29" i="4"/>
  <c r="AX29" i="4"/>
  <c r="AW29"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U29" i="4"/>
  <c r="T29" i="4"/>
  <c r="S29" i="4"/>
  <c r="R29" i="4"/>
  <c r="Q29" i="4"/>
  <c r="P29" i="4"/>
  <c r="O29" i="4"/>
  <c r="N29" i="4"/>
  <c r="M29" i="4"/>
  <c r="L29" i="4"/>
  <c r="CO28" i="4"/>
  <c r="CN28" i="4"/>
  <c r="CM28" i="4"/>
  <c r="CL28" i="4"/>
  <c r="CK28" i="4"/>
  <c r="CJ28" i="4"/>
  <c r="CI28" i="4"/>
  <c r="CH28" i="4"/>
  <c r="CG28" i="4"/>
  <c r="CF28" i="4"/>
  <c r="CE28" i="4"/>
  <c r="CD28" i="4"/>
  <c r="CC28" i="4"/>
  <c r="CB28" i="4"/>
  <c r="CA28" i="4"/>
  <c r="BZ28" i="4"/>
  <c r="BY28" i="4"/>
  <c r="BX28" i="4"/>
  <c r="BW28" i="4"/>
  <c r="BV28" i="4"/>
  <c r="BU28" i="4"/>
  <c r="BT28" i="4"/>
  <c r="BS28" i="4"/>
  <c r="BR28" i="4"/>
  <c r="BQ28" i="4"/>
  <c r="BP28" i="4"/>
  <c r="BO28" i="4"/>
  <c r="BN28" i="4"/>
  <c r="BM28" i="4"/>
  <c r="BL28" i="4"/>
  <c r="BK28" i="4"/>
  <c r="BJ28" i="4"/>
  <c r="BI28" i="4"/>
  <c r="BH28" i="4"/>
  <c r="BG28" i="4"/>
  <c r="BF28" i="4"/>
  <c r="BE28" i="4"/>
  <c r="BD28" i="4"/>
  <c r="BC28" i="4"/>
  <c r="BB28" i="4"/>
  <c r="BA28" i="4"/>
  <c r="AZ28"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T28" i="4"/>
  <c r="S28" i="4"/>
  <c r="R28" i="4"/>
  <c r="Q28" i="4"/>
  <c r="P28" i="4"/>
  <c r="O28" i="4"/>
  <c r="N28" i="4"/>
  <c r="M28" i="4"/>
  <c r="L28" i="4"/>
  <c r="H29" i="4"/>
  <c r="G29" i="4"/>
  <c r="F29" i="4"/>
  <c r="H28" i="4"/>
  <c r="G28" i="4"/>
  <c r="F28" i="4"/>
  <c r="K29" i="4"/>
  <c r="E29" i="4"/>
  <c r="K28" i="4"/>
  <c r="E28" i="4"/>
  <c r="AL236" i="6" l="1"/>
  <c r="AL261" i="6" s="1"/>
  <c r="Q148" i="5"/>
  <c r="O148" i="5"/>
  <c r="P148" i="5"/>
  <c r="N148" i="5"/>
  <c r="L148" i="5"/>
  <c r="M148" i="5"/>
  <c r="S229" i="5"/>
  <c r="S231" i="5"/>
  <c r="S230" i="5"/>
  <c r="S227" i="5"/>
  <c r="S228" i="5"/>
  <c r="AW6" i="12"/>
  <c r="O38" i="12"/>
  <c r="O37" i="12"/>
  <c r="O179" i="5"/>
  <c r="Q93" i="5"/>
  <c r="Q222" i="5"/>
  <c r="Q221" i="5"/>
  <c r="Q236" i="5" s="1"/>
  <c r="Q218" i="5"/>
  <c r="Q233" i="5" s="1"/>
  <c r="Q220" i="5"/>
  <c r="Q235" i="5" s="1"/>
  <c r="Q219" i="5"/>
  <c r="Q234" i="5" s="1"/>
  <c r="P238" i="5"/>
  <c r="P77" i="12" s="1"/>
  <c r="P117" i="5"/>
  <c r="P173" i="5" s="1"/>
  <c r="S107" i="5"/>
  <c r="S106" i="5"/>
  <c r="S105" i="5"/>
  <c r="S104" i="5"/>
  <c r="S103" i="5"/>
  <c r="Q90" i="5"/>
  <c r="Q113" i="5" s="1"/>
  <c r="Q91" i="5"/>
  <c r="Q114" i="5" s="1"/>
  <c r="Q92" i="5"/>
  <c r="Q115" i="5" s="1"/>
  <c r="Q89" i="5"/>
  <c r="Q112" i="5" s="1"/>
  <c r="P247" i="5"/>
  <c r="P78" i="12" s="1"/>
  <c r="Q245" i="5"/>
  <c r="Q241" i="5"/>
  <c r="Q242" i="5"/>
  <c r="Q244" i="5"/>
  <c r="Q243" i="5"/>
  <c r="P127" i="5"/>
  <c r="O203" i="5"/>
  <c r="P159" i="5"/>
  <c r="K178" i="5"/>
  <c r="K35" i="12" s="1"/>
  <c r="Q153" i="5"/>
  <c r="Q156" i="5"/>
  <c r="Q157" i="5"/>
  <c r="Q154" i="5"/>
  <c r="Q155" i="5"/>
  <c r="AY7" i="2"/>
  <c r="AX5" i="12"/>
  <c r="AX5" i="5"/>
  <c r="AW131" i="5"/>
  <c r="Q61" i="5"/>
  <c r="P130" i="5"/>
  <c r="P133" i="5" s="1"/>
  <c r="P206" i="5" s="1"/>
  <c r="O171" i="5"/>
  <c r="O36" i="12" s="1"/>
  <c r="G191" i="5"/>
  <c r="G62" i="5"/>
  <c r="G92" i="6" s="1"/>
  <c r="R6" i="5"/>
  <c r="R148" i="5" s="1"/>
  <c r="K46" i="5"/>
  <c r="Q77" i="5"/>
  <c r="Q78" i="5"/>
  <c r="Q87" i="5"/>
  <c r="Q86" i="5"/>
  <c r="Q85" i="5"/>
  <c r="T96" i="5"/>
  <c r="T101" i="5" s="1"/>
  <c r="S100" i="5"/>
  <c r="P109" i="5"/>
  <c r="P168" i="5" s="1"/>
  <c r="E39" i="4"/>
  <c r="E38" i="4"/>
  <c r="E37" i="4"/>
  <c r="E36" i="4"/>
  <c r="E19" i="4"/>
  <c r="H33" i="4"/>
  <c r="H32" i="4"/>
  <c r="E33" i="4"/>
  <c r="E32" i="4"/>
  <c r="AX6" i="12" l="1"/>
  <c r="AM236" i="6"/>
  <c r="AM261" i="6" s="1"/>
  <c r="T229" i="5"/>
  <c r="T227" i="5"/>
  <c r="T231" i="5"/>
  <c r="T228" i="5"/>
  <c r="T230" i="5"/>
  <c r="P37" i="12"/>
  <c r="P179" i="5"/>
  <c r="P38" i="12"/>
  <c r="Q117" i="5"/>
  <c r="Q173" i="5" s="1"/>
  <c r="Q238" i="5"/>
  <c r="Q77" i="12" s="1"/>
  <c r="R93" i="5"/>
  <c r="R221" i="5"/>
  <c r="R236" i="5" s="1"/>
  <c r="R220" i="5"/>
  <c r="R235" i="5" s="1"/>
  <c r="R219" i="5"/>
  <c r="R234" i="5" s="1"/>
  <c r="R222" i="5"/>
  <c r="R218" i="5"/>
  <c r="R233" i="5" s="1"/>
  <c r="T106" i="5"/>
  <c r="T103" i="5"/>
  <c r="T105" i="5"/>
  <c r="T104" i="5"/>
  <c r="T107" i="5"/>
  <c r="R90" i="5"/>
  <c r="R113" i="5" s="1"/>
  <c r="R92" i="5"/>
  <c r="R115" i="5" s="1"/>
  <c r="R91" i="5"/>
  <c r="R114" i="5" s="1"/>
  <c r="R89" i="5"/>
  <c r="R112" i="5" s="1"/>
  <c r="R242" i="5"/>
  <c r="R245" i="5"/>
  <c r="R241" i="5"/>
  <c r="R243" i="5"/>
  <c r="R244" i="5"/>
  <c r="Q247" i="5"/>
  <c r="Q78" i="12" s="1"/>
  <c r="Q127" i="5"/>
  <c r="P203" i="5"/>
  <c r="Q159" i="5"/>
  <c r="R156" i="5"/>
  <c r="R153" i="5"/>
  <c r="R157" i="5"/>
  <c r="R154" i="5"/>
  <c r="R155" i="5"/>
  <c r="AX131" i="5"/>
  <c r="AZ7" i="2"/>
  <c r="AY5" i="12"/>
  <c r="AY5" i="5"/>
  <c r="R61" i="5"/>
  <c r="R64" i="5" s="1"/>
  <c r="R177" i="5" s="1"/>
  <c r="R34" i="12" s="1"/>
  <c r="Q130" i="5"/>
  <c r="Q133" i="5" s="1"/>
  <c r="Q206" i="5" s="1"/>
  <c r="G194" i="5"/>
  <c r="G198" i="5" s="1"/>
  <c r="G193" i="5"/>
  <c r="K214" i="5" s="1"/>
  <c r="R77" i="5"/>
  <c r="R87" i="5"/>
  <c r="R86" i="5"/>
  <c r="R85" i="5"/>
  <c r="S6" i="5"/>
  <c r="S148" i="5" s="1"/>
  <c r="M64" i="5"/>
  <c r="M177" i="5" s="1"/>
  <c r="M34" i="12" s="1"/>
  <c r="Q64" i="5"/>
  <c r="Q177" i="5" s="1"/>
  <c r="Q34" i="12" s="1"/>
  <c r="P64" i="5"/>
  <c r="P177" i="5" s="1"/>
  <c r="P34" i="12" s="1"/>
  <c r="O64" i="5"/>
  <c r="O177" i="5" s="1"/>
  <c r="O34" i="12" s="1"/>
  <c r="N64" i="5"/>
  <c r="N177" i="5" s="1"/>
  <c r="N34" i="12" s="1"/>
  <c r="L64" i="5"/>
  <c r="L177" i="5" s="1"/>
  <c r="L34" i="12" s="1"/>
  <c r="K64" i="5"/>
  <c r="K177" i="5" s="1"/>
  <c r="R78" i="5"/>
  <c r="L46" i="5"/>
  <c r="U96" i="5"/>
  <c r="U101" i="5" s="1"/>
  <c r="T100" i="5"/>
  <c r="P110" i="5"/>
  <c r="P169" i="5" s="1"/>
  <c r="P171" i="5" s="1"/>
  <c r="P36" i="12" s="1"/>
  <c r="Q109" i="5"/>
  <c r="Q168" i="5" s="1"/>
  <c r="E22" i="4"/>
  <c r="E21" i="4"/>
  <c r="E20" i="4"/>
  <c r="E16" i="4"/>
  <c r="E15" i="4"/>
  <c r="E14" i="4"/>
  <c r="E13" i="4"/>
  <c r="H16" i="4"/>
  <c r="H15" i="4"/>
  <c r="H14" i="4"/>
  <c r="H13" i="4"/>
  <c r="H17" i="4"/>
  <c r="G16" i="4"/>
  <c r="G15" i="4"/>
  <c r="G14" i="4"/>
  <c r="G13" i="4"/>
  <c r="G17" i="4"/>
  <c r="E17" i="4"/>
  <c r="AY6" i="12" l="1"/>
  <c r="AN236" i="6"/>
  <c r="AN261" i="6" s="1"/>
  <c r="U230" i="5"/>
  <c r="U231" i="5"/>
  <c r="U228" i="5"/>
  <c r="Q37" i="12"/>
  <c r="Q179" i="5"/>
  <c r="Q38" i="12"/>
  <c r="R117" i="5"/>
  <c r="R173" i="5" s="1"/>
  <c r="U229" i="5"/>
  <c r="U227" i="5"/>
  <c r="R238" i="5"/>
  <c r="R77" i="12" s="1"/>
  <c r="S93" i="5"/>
  <c r="S218" i="5"/>
  <c r="S233" i="5" s="1"/>
  <c r="S220" i="5"/>
  <c r="S235" i="5" s="1"/>
  <c r="S222" i="5"/>
  <c r="S219" i="5"/>
  <c r="S234" i="5" s="1"/>
  <c r="S221" i="5"/>
  <c r="S236" i="5" s="1"/>
  <c r="U106" i="5"/>
  <c r="U103" i="5"/>
  <c r="U105" i="5"/>
  <c r="U104" i="5"/>
  <c r="U107" i="5"/>
  <c r="S90" i="5"/>
  <c r="S113" i="5" s="1"/>
  <c r="S91" i="5"/>
  <c r="S114" i="5" s="1"/>
  <c r="S92" i="5"/>
  <c r="S115" i="5" s="1"/>
  <c r="S89" i="5"/>
  <c r="S112" i="5" s="1"/>
  <c r="S242" i="5"/>
  <c r="S244" i="5"/>
  <c r="S243" i="5"/>
  <c r="S245" i="5"/>
  <c r="S241" i="5"/>
  <c r="R247" i="5"/>
  <c r="R78" i="12" s="1"/>
  <c r="R127" i="5"/>
  <c r="Q203" i="5"/>
  <c r="R159" i="5"/>
  <c r="S153" i="5"/>
  <c r="S155" i="5"/>
  <c r="S154" i="5"/>
  <c r="S157" i="5"/>
  <c r="S156" i="5"/>
  <c r="AY131" i="5"/>
  <c r="K181" i="5"/>
  <c r="K34" i="12"/>
  <c r="BA7" i="2"/>
  <c r="AZ5" i="12"/>
  <c r="AZ6" i="12" s="1"/>
  <c r="AZ5" i="5"/>
  <c r="S61" i="5"/>
  <c r="S64" i="5" s="1"/>
  <c r="S177" i="5" s="1"/>
  <c r="S34" i="12" s="1"/>
  <c r="R130" i="5"/>
  <c r="R133" i="5" s="1"/>
  <c r="R206" i="5" s="1"/>
  <c r="R214" i="5"/>
  <c r="AY214" i="5"/>
  <c r="AB214" i="5"/>
  <c r="CN214" i="5"/>
  <c r="CG214" i="5"/>
  <c r="BQ214" i="5"/>
  <c r="O214" i="5"/>
  <c r="CA214" i="5"/>
  <c r="AF214" i="5"/>
  <c r="AX214" i="5"/>
  <c r="BU214" i="5"/>
  <c r="CB214" i="5"/>
  <c r="AS214" i="5"/>
  <c r="AP214" i="5"/>
  <c r="BG214" i="5"/>
  <c r="AJ214" i="5"/>
  <c r="BN214" i="5"/>
  <c r="V214" i="5"/>
  <c r="CO214" i="5"/>
  <c r="W214" i="5"/>
  <c r="CI214" i="5"/>
  <c r="AN214" i="5"/>
  <c r="Q214" i="5"/>
  <c r="CC214" i="5"/>
  <c r="BD214" i="5"/>
  <c r="AQ214" i="5"/>
  <c r="BS214" i="5"/>
  <c r="BV214" i="5"/>
  <c r="BO214" i="5"/>
  <c r="AR214" i="5"/>
  <c r="CL214" i="5"/>
  <c r="AT214" i="5"/>
  <c r="N214" i="5"/>
  <c r="AE214" i="5"/>
  <c r="Z214" i="5"/>
  <c r="AV214" i="5"/>
  <c r="Y214" i="5"/>
  <c r="CK214" i="5"/>
  <c r="P214" i="5"/>
  <c r="CF214" i="5"/>
  <c r="X214" i="5"/>
  <c r="K215" i="5"/>
  <c r="BW214" i="5"/>
  <c r="AZ214" i="5"/>
  <c r="U214" i="5"/>
  <c r="CH214" i="5"/>
  <c r="AL214" i="5"/>
  <c r="AM214" i="5"/>
  <c r="AC214" i="5"/>
  <c r="AG214" i="5"/>
  <c r="S214" i="5"/>
  <c r="CE214" i="5"/>
  <c r="BH214" i="5"/>
  <c r="BY214" i="5"/>
  <c r="BF214" i="5"/>
  <c r="BB214" i="5"/>
  <c r="AU214" i="5"/>
  <c r="BI214" i="5"/>
  <c r="BL214" i="5"/>
  <c r="AO214" i="5"/>
  <c r="BA214" i="5"/>
  <c r="AA214" i="5"/>
  <c r="CM214" i="5"/>
  <c r="BP214" i="5"/>
  <c r="AH214" i="5"/>
  <c r="M214" i="5"/>
  <c r="BJ214" i="5"/>
  <c r="BC214" i="5"/>
  <c r="AD214" i="5"/>
  <c r="BT214" i="5"/>
  <c r="AW214" i="5"/>
  <c r="AI214" i="5"/>
  <c r="L214" i="5"/>
  <c r="BX214" i="5"/>
  <c r="CD214" i="5"/>
  <c r="AK214" i="5"/>
  <c r="BR214" i="5"/>
  <c r="BK214" i="5"/>
  <c r="BE214" i="5"/>
  <c r="T214" i="5"/>
  <c r="BZ214" i="5"/>
  <c r="CJ214" i="5"/>
  <c r="BM214" i="5"/>
  <c r="K194" i="5"/>
  <c r="K197" i="5" s="1"/>
  <c r="K196" i="5"/>
  <c r="L196" i="5" s="1"/>
  <c r="M196" i="5" s="1"/>
  <c r="N196" i="5" s="1"/>
  <c r="O196" i="5" s="1"/>
  <c r="P196" i="5" s="1"/>
  <c r="Q196" i="5" s="1"/>
  <c r="R196" i="5" s="1"/>
  <c r="S196" i="5" s="1"/>
  <c r="T196" i="5" s="1"/>
  <c r="U196" i="5" s="1"/>
  <c r="V196" i="5" s="1"/>
  <c r="W196" i="5" s="1"/>
  <c r="X196" i="5" s="1"/>
  <c r="Y196" i="5" s="1"/>
  <c r="Z196" i="5" s="1"/>
  <c r="AA196" i="5" s="1"/>
  <c r="AB196" i="5" s="1"/>
  <c r="AC196" i="5" s="1"/>
  <c r="AD196" i="5" s="1"/>
  <c r="AE196" i="5" s="1"/>
  <c r="AF196" i="5" s="1"/>
  <c r="AG196" i="5" s="1"/>
  <c r="AH196" i="5" s="1"/>
  <c r="AI196" i="5" s="1"/>
  <c r="AJ196" i="5" s="1"/>
  <c r="AK196" i="5" s="1"/>
  <c r="AL196" i="5" s="1"/>
  <c r="AM196" i="5" s="1"/>
  <c r="AN196" i="5" s="1"/>
  <c r="AO196" i="5" s="1"/>
  <c r="AP196" i="5" s="1"/>
  <c r="AQ196" i="5" s="1"/>
  <c r="AR196" i="5" s="1"/>
  <c r="AS196" i="5" s="1"/>
  <c r="AT196" i="5" s="1"/>
  <c r="AU196" i="5" s="1"/>
  <c r="AV196" i="5" s="1"/>
  <c r="AW196" i="5" s="1"/>
  <c r="AX196" i="5" s="1"/>
  <c r="AY196" i="5" s="1"/>
  <c r="AZ196" i="5" s="1"/>
  <c r="BA196" i="5" s="1"/>
  <c r="BB196" i="5" s="1"/>
  <c r="BC196" i="5" s="1"/>
  <c r="BD196" i="5" s="1"/>
  <c r="BE196" i="5" s="1"/>
  <c r="BF196" i="5" s="1"/>
  <c r="BG196" i="5" s="1"/>
  <c r="BH196" i="5" s="1"/>
  <c r="BI196" i="5" s="1"/>
  <c r="BJ196" i="5" s="1"/>
  <c r="BK196" i="5" s="1"/>
  <c r="BL196" i="5" s="1"/>
  <c r="BM196" i="5" s="1"/>
  <c r="BN196" i="5" s="1"/>
  <c r="BO196" i="5" s="1"/>
  <c r="BP196" i="5" s="1"/>
  <c r="BQ196" i="5" s="1"/>
  <c r="BR196" i="5" s="1"/>
  <c r="BS196" i="5" s="1"/>
  <c r="BT196" i="5" s="1"/>
  <c r="BU196" i="5" s="1"/>
  <c r="BV196" i="5" s="1"/>
  <c r="BW196" i="5" s="1"/>
  <c r="BX196" i="5" s="1"/>
  <c r="BY196" i="5" s="1"/>
  <c r="BZ196" i="5" s="1"/>
  <c r="CA196" i="5" s="1"/>
  <c r="CB196" i="5" s="1"/>
  <c r="CC196" i="5" s="1"/>
  <c r="CD196" i="5" s="1"/>
  <c r="CE196" i="5" s="1"/>
  <c r="CF196" i="5" s="1"/>
  <c r="CG196" i="5" s="1"/>
  <c r="CH196" i="5" s="1"/>
  <c r="CI196" i="5" s="1"/>
  <c r="CJ196" i="5" s="1"/>
  <c r="CK196" i="5" s="1"/>
  <c r="CL196" i="5" s="1"/>
  <c r="CM196" i="5" s="1"/>
  <c r="CN196" i="5" s="1"/>
  <c r="CO196" i="5" s="1"/>
  <c r="T6" i="5"/>
  <c r="T148" i="5" s="1"/>
  <c r="S77" i="5"/>
  <c r="S78" i="5"/>
  <c r="S87" i="5"/>
  <c r="S85" i="5"/>
  <c r="S86" i="5"/>
  <c r="M46" i="5"/>
  <c r="N46" i="5" s="1"/>
  <c r="V96" i="5"/>
  <c r="V101" i="5" s="1"/>
  <c r="U100" i="5"/>
  <c r="Q110" i="5"/>
  <c r="Q169" i="5" s="1"/>
  <c r="Q171" i="5" s="1"/>
  <c r="Q36" i="12" s="1"/>
  <c r="R109" i="5"/>
  <c r="R168" i="5" s="1"/>
  <c r="G22" i="4"/>
  <c r="G19" i="4"/>
  <c r="G20" i="4"/>
  <c r="G21" i="4"/>
  <c r="E4" i="4"/>
  <c r="AO236" i="6" l="1"/>
  <c r="AO261" i="6" s="1"/>
  <c r="V231" i="5"/>
  <c r="V230" i="5"/>
  <c r="V228" i="5"/>
  <c r="R37" i="12"/>
  <c r="R179" i="5"/>
  <c r="R38" i="12"/>
  <c r="V227" i="5"/>
  <c r="V229" i="5"/>
  <c r="K75" i="12"/>
  <c r="S117" i="5"/>
  <c r="S173" i="5" s="1"/>
  <c r="S238" i="5"/>
  <c r="S77" i="12" s="1"/>
  <c r="T93" i="5"/>
  <c r="T220" i="5"/>
  <c r="T235" i="5" s="1"/>
  <c r="T219" i="5"/>
  <c r="T234" i="5" s="1"/>
  <c r="T222" i="5"/>
  <c r="T218" i="5"/>
  <c r="T233" i="5" s="1"/>
  <c r="T221" i="5"/>
  <c r="T236" i="5" s="1"/>
  <c r="V106" i="5"/>
  <c r="V105" i="5"/>
  <c r="V104" i="5"/>
  <c r="V103" i="5"/>
  <c r="V107" i="5"/>
  <c r="T90" i="5"/>
  <c r="T113" i="5" s="1"/>
  <c r="T92" i="5"/>
  <c r="T115" i="5" s="1"/>
  <c r="T91" i="5"/>
  <c r="T114" i="5" s="1"/>
  <c r="T89" i="5"/>
  <c r="T112" i="5" s="1"/>
  <c r="S247" i="5"/>
  <c r="S78" i="12" s="1"/>
  <c r="T242" i="5"/>
  <c r="T244" i="5"/>
  <c r="T243" i="5"/>
  <c r="T241" i="5"/>
  <c r="T245" i="5"/>
  <c r="S127" i="5"/>
  <c r="R203" i="5"/>
  <c r="N215" i="5"/>
  <c r="R215" i="5"/>
  <c r="P215" i="5"/>
  <c r="O215" i="5"/>
  <c r="S215" i="5"/>
  <c r="Q215" i="5"/>
  <c r="M215" i="5"/>
  <c r="S159" i="5"/>
  <c r="T155" i="5"/>
  <c r="T157" i="5"/>
  <c r="T156" i="5"/>
  <c r="T153" i="5"/>
  <c r="T154" i="5"/>
  <c r="BB7" i="2"/>
  <c r="BA5" i="12"/>
  <c r="BA6" i="12" s="1"/>
  <c r="BA5" i="5"/>
  <c r="AZ131" i="5"/>
  <c r="T61" i="5"/>
  <c r="T64" i="5" s="1"/>
  <c r="T177" i="5" s="1"/>
  <c r="T34" i="12" s="1"/>
  <c r="S130" i="5"/>
  <c r="S133" i="5" s="1"/>
  <c r="S206" i="5" s="1"/>
  <c r="T215" i="5"/>
  <c r="I214" i="5"/>
  <c r="L215" i="5"/>
  <c r="L194" i="5"/>
  <c r="M194" i="5" s="1"/>
  <c r="T87" i="5"/>
  <c r="I196" i="5"/>
  <c r="K198" i="5"/>
  <c r="K199" i="5" s="1"/>
  <c r="K72" i="12" s="1"/>
  <c r="U6" i="5"/>
  <c r="U148" i="5" s="1"/>
  <c r="T77" i="5"/>
  <c r="T78" i="5"/>
  <c r="T86" i="5"/>
  <c r="T85" i="5"/>
  <c r="G24" i="4"/>
  <c r="G21" i="6" s="1"/>
  <c r="W96" i="5"/>
  <c r="W101" i="5" s="1"/>
  <c r="V100" i="5"/>
  <c r="O46" i="5"/>
  <c r="R110" i="5"/>
  <c r="R169" i="5" s="1"/>
  <c r="R171" i="5" s="1"/>
  <c r="R36" i="12" s="1"/>
  <c r="S109" i="5"/>
  <c r="S168" i="5" s="1"/>
  <c r="AP236" i="6" l="1"/>
  <c r="AP261" i="6" s="1"/>
  <c r="T117" i="5"/>
  <c r="T173" i="5" s="1"/>
  <c r="T38" i="12" s="1"/>
  <c r="W231" i="5"/>
  <c r="W230" i="5"/>
  <c r="W228" i="5"/>
  <c r="S37" i="12"/>
  <c r="S179" i="5"/>
  <c r="S38" i="12"/>
  <c r="W227" i="5"/>
  <c r="W229" i="5"/>
  <c r="T238" i="5"/>
  <c r="T77" i="12" s="1"/>
  <c r="M75" i="12"/>
  <c r="U93" i="5"/>
  <c r="U218" i="5"/>
  <c r="U233" i="5" s="1"/>
  <c r="U221" i="5"/>
  <c r="U236" i="5" s="1"/>
  <c r="U222" i="5"/>
  <c r="U220" i="5"/>
  <c r="U235" i="5" s="1"/>
  <c r="U219" i="5"/>
  <c r="U234" i="5" s="1"/>
  <c r="S75" i="12"/>
  <c r="L75" i="12"/>
  <c r="Q75" i="12"/>
  <c r="T75" i="12"/>
  <c r="O75" i="12"/>
  <c r="R75" i="12"/>
  <c r="P75" i="12"/>
  <c r="N75" i="12"/>
  <c r="W105" i="5"/>
  <c r="W104" i="5"/>
  <c r="W103" i="5"/>
  <c r="W107" i="5"/>
  <c r="W106" i="5"/>
  <c r="U90" i="5"/>
  <c r="U113" i="5" s="1"/>
  <c r="U91" i="5"/>
  <c r="U114" i="5" s="1"/>
  <c r="U92" i="5"/>
  <c r="U115" i="5" s="1"/>
  <c r="U89" i="5"/>
  <c r="U112" i="5" s="1"/>
  <c r="U242" i="5"/>
  <c r="U243" i="5"/>
  <c r="U245" i="5"/>
  <c r="U241" i="5"/>
  <c r="U244" i="5"/>
  <c r="T247" i="5"/>
  <c r="T78" i="12" s="1"/>
  <c r="T127" i="5"/>
  <c r="S203" i="5"/>
  <c r="T159" i="5"/>
  <c r="U155" i="5"/>
  <c r="U157" i="5"/>
  <c r="U156" i="5"/>
  <c r="U153" i="5"/>
  <c r="U154" i="5"/>
  <c r="BC7" i="2"/>
  <c r="BB5" i="12"/>
  <c r="BB6" i="12" s="1"/>
  <c r="BB5" i="5"/>
  <c r="BA131" i="5"/>
  <c r="U85" i="5"/>
  <c r="T130" i="5"/>
  <c r="T133" i="5" s="1"/>
  <c r="T206" i="5" s="1"/>
  <c r="V6" i="5"/>
  <c r="V148" i="5" s="1"/>
  <c r="L197" i="5"/>
  <c r="L198" i="5" s="1"/>
  <c r="L199" i="5" s="1"/>
  <c r="L72" i="12" s="1"/>
  <c r="U215" i="5"/>
  <c r="U86" i="5"/>
  <c r="U87" i="5"/>
  <c r="U77" i="5"/>
  <c r="U78" i="5"/>
  <c r="M197" i="5"/>
  <c r="M198" i="5" s="1"/>
  <c r="N194" i="5"/>
  <c r="P46" i="5"/>
  <c r="X96" i="5"/>
  <c r="X101" i="5" s="1"/>
  <c r="W100" i="5"/>
  <c r="S110" i="5"/>
  <c r="S169" i="5" s="1"/>
  <c r="S171" i="5" s="1"/>
  <c r="S36" i="12" s="1"/>
  <c r="T109" i="5"/>
  <c r="T168" i="5" s="1"/>
  <c r="T110" i="5"/>
  <c r="T169" i="5" s="1"/>
  <c r="G117" i="4"/>
  <c r="G4" i="2"/>
  <c r="AQ236" i="6" l="1"/>
  <c r="AQ261" i="6" s="1"/>
  <c r="X228" i="5"/>
  <c r="X231" i="5"/>
  <c r="X230" i="5"/>
  <c r="T37" i="12"/>
  <c r="T179" i="5"/>
  <c r="X227" i="5"/>
  <c r="X229" i="5"/>
  <c r="U117" i="5"/>
  <c r="U173" i="5" s="1"/>
  <c r="V93" i="5"/>
  <c r="V218" i="5"/>
  <c r="V233" i="5" s="1"/>
  <c r="V220" i="5"/>
  <c r="V235" i="5" s="1"/>
  <c r="V222" i="5"/>
  <c r="V219" i="5"/>
  <c r="V234" i="5" s="1"/>
  <c r="V221" i="5"/>
  <c r="V236" i="5" s="1"/>
  <c r="U238" i="5"/>
  <c r="U77" i="12" s="1"/>
  <c r="U75" i="12"/>
  <c r="X105" i="5"/>
  <c r="X104" i="5"/>
  <c r="X103" i="5"/>
  <c r="X107" i="5"/>
  <c r="X106" i="5"/>
  <c r="V90" i="5"/>
  <c r="V113" i="5" s="1"/>
  <c r="V92" i="5"/>
  <c r="V115" i="5" s="1"/>
  <c r="V91" i="5"/>
  <c r="V114" i="5" s="1"/>
  <c r="V89" i="5"/>
  <c r="V112" i="5" s="1"/>
  <c r="V242" i="5"/>
  <c r="V243" i="5"/>
  <c r="V245" i="5"/>
  <c r="V244" i="5"/>
  <c r="V241" i="5"/>
  <c r="U247" i="5"/>
  <c r="U78" i="12" s="1"/>
  <c r="U127" i="5"/>
  <c r="T203" i="5"/>
  <c r="U159" i="5"/>
  <c r="V154" i="5"/>
  <c r="V157" i="5"/>
  <c r="V153" i="5"/>
  <c r="V156" i="5"/>
  <c r="V155" i="5"/>
  <c r="BB131" i="5"/>
  <c r="BD7" i="2"/>
  <c r="BC5" i="12"/>
  <c r="BC6" i="12" s="1"/>
  <c r="BC5" i="5"/>
  <c r="G4" i="12"/>
  <c r="V215" i="5"/>
  <c r="U130" i="5"/>
  <c r="U133" i="5" s="1"/>
  <c r="U206" i="5" s="1"/>
  <c r="T171" i="5"/>
  <c r="T36" i="12" s="1"/>
  <c r="W6" i="5"/>
  <c r="W148" i="5" s="1"/>
  <c r="V77" i="5"/>
  <c r="V87" i="5"/>
  <c r="V85" i="5"/>
  <c r="V86" i="5"/>
  <c r="V78" i="5"/>
  <c r="M199" i="5"/>
  <c r="M72" i="12" s="1"/>
  <c r="N197" i="5"/>
  <c r="O194" i="5"/>
  <c r="G4" i="6"/>
  <c r="Y96" i="5"/>
  <c r="Y101" i="5" s="1"/>
  <c r="X100" i="5"/>
  <c r="Q46" i="5"/>
  <c r="U109" i="5"/>
  <c r="U168" i="5" s="1"/>
  <c r="G4" i="5"/>
  <c r="G4" i="4"/>
  <c r="K4" i="2"/>
  <c r="AR236" i="6" l="1"/>
  <c r="AR261" i="6" s="1"/>
  <c r="Y230" i="5"/>
  <c r="Y228" i="5"/>
  <c r="Y231" i="5"/>
  <c r="U37" i="12"/>
  <c r="U179" i="5"/>
  <c r="U38" i="12"/>
  <c r="Y227" i="5"/>
  <c r="Y229" i="5"/>
  <c r="V117" i="5"/>
  <c r="V173" i="5" s="1"/>
  <c r="V75" i="12"/>
  <c r="V238" i="5"/>
  <c r="V77" i="12" s="1"/>
  <c r="W93" i="5"/>
  <c r="W221" i="5"/>
  <c r="W236" i="5" s="1"/>
  <c r="W219" i="5"/>
  <c r="W234" i="5" s="1"/>
  <c r="W220" i="5"/>
  <c r="W235" i="5" s="1"/>
  <c r="W222" i="5"/>
  <c r="W218" i="5"/>
  <c r="W233" i="5" s="1"/>
  <c r="Y105" i="5"/>
  <c r="Y104" i="5"/>
  <c r="Y107" i="5"/>
  <c r="Y103" i="5"/>
  <c r="Y106" i="5"/>
  <c r="W90" i="5"/>
  <c r="W113" i="5" s="1"/>
  <c r="W92" i="5"/>
  <c r="W115" i="5" s="1"/>
  <c r="W91" i="5"/>
  <c r="W114" i="5" s="1"/>
  <c r="W89" i="5"/>
  <c r="W112" i="5" s="1"/>
  <c r="V247" i="5"/>
  <c r="V78" i="12" s="1"/>
  <c r="W243" i="5"/>
  <c r="W242" i="5"/>
  <c r="W244" i="5"/>
  <c r="W245" i="5"/>
  <c r="W241" i="5"/>
  <c r="V127" i="5"/>
  <c r="U203" i="5"/>
  <c r="V159" i="5"/>
  <c r="W157" i="5"/>
  <c r="W154" i="5"/>
  <c r="W156" i="5"/>
  <c r="W155" i="5"/>
  <c r="W153" i="5"/>
  <c r="K4" i="12"/>
  <c r="BE7" i="2"/>
  <c r="BD5" i="12"/>
  <c r="BD6" i="12" s="1"/>
  <c r="BD5" i="5"/>
  <c r="BC131" i="5"/>
  <c r="W215" i="5"/>
  <c r="V130" i="5"/>
  <c r="V133" i="5" s="1"/>
  <c r="V206" i="5" s="1"/>
  <c r="W87" i="5"/>
  <c r="W77" i="5"/>
  <c r="W78" i="5"/>
  <c r="W86" i="5"/>
  <c r="W85" i="5"/>
  <c r="X6" i="5"/>
  <c r="X148" i="5" s="1"/>
  <c r="O197" i="5"/>
  <c r="O198" i="5" s="1"/>
  <c r="O199" i="5" s="1"/>
  <c r="O72" i="12" s="1"/>
  <c r="N198" i="5"/>
  <c r="P194" i="5"/>
  <c r="K4" i="5"/>
  <c r="K4" i="6"/>
  <c r="R46" i="5"/>
  <c r="Z96" i="5"/>
  <c r="Z101" i="5" s="1"/>
  <c r="Y100" i="5"/>
  <c r="U110" i="5"/>
  <c r="U169" i="5" s="1"/>
  <c r="U171" i="5" s="1"/>
  <c r="U36" i="12" s="1"/>
  <c r="V109" i="5"/>
  <c r="V168" i="5" s="1"/>
  <c r="G6" i="4"/>
  <c r="G5" i="4"/>
  <c r="K4" i="4"/>
  <c r="K113" i="4" s="1"/>
  <c r="K2" i="2"/>
  <c r="L4" i="2"/>
  <c r="L4" i="12" s="1"/>
  <c r="AS236" i="6" l="1"/>
  <c r="AS261" i="6" s="1"/>
  <c r="Z231" i="5"/>
  <c r="Z228" i="5"/>
  <c r="W117" i="5"/>
  <c r="W173" i="5" s="1"/>
  <c r="W38" i="12" s="1"/>
  <c r="V37" i="12"/>
  <c r="V179" i="5"/>
  <c r="V38" i="12"/>
  <c r="Z230" i="5"/>
  <c r="Z227" i="5"/>
  <c r="Z229" i="5"/>
  <c r="W75" i="12"/>
  <c r="X93" i="5"/>
  <c r="X220" i="5"/>
  <c r="X235" i="5" s="1"/>
  <c r="X221" i="5"/>
  <c r="X236" i="5" s="1"/>
  <c r="X222" i="5"/>
  <c r="X218" i="5"/>
  <c r="X233" i="5" s="1"/>
  <c r="X219" i="5"/>
  <c r="X234" i="5" s="1"/>
  <c r="W238" i="5"/>
  <c r="W77" i="12" s="1"/>
  <c r="Z104" i="5"/>
  <c r="Z103" i="5"/>
  <c r="Z107" i="5"/>
  <c r="Z106" i="5"/>
  <c r="Z105" i="5"/>
  <c r="X90" i="5"/>
  <c r="X113" i="5" s="1"/>
  <c r="X91" i="5"/>
  <c r="X114" i="5" s="1"/>
  <c r="X92" i="5"/>
  <c r="X115" i="5" s="1"/>
  <c r="X89" i="5"/>
  <c r="X112" i="5" s="1"/>
  <c r="K2" i="12"/>
  <c r="K2" i="14"/>
  <c r="N2" i="14" s="1"/>
  <c r="W247" i="5"/>
  <c r="W78" i="12" s="1"/>
  <c r="X244" i="5"/>
  <c r="X242" i="5"/>
  <c r="X241" i="5"/>
  <c r="X243" i="5"/>
  <c r="X245" i="5"/>
  <c r="W127" i="5"/>
  <c r="V203" i="5"/>
  <c r="W159" i="5"/>
  <c r="X154" i="5"/>
  <c r="X156" i="5"/>
  <c r="X155" i="5"/>
  <c r="X157" i="5"/>
  <c r="X153" i="5"/>
  <c r="BD131" i="5"/>
  <c r="K10" i="12"/>
  <c r="K11" i="12" s="1"/>
  <c r="L10" i="12"/>
  <c r="L11" i="12" s="1"/>
  <c r="BF7" i="2"/>
  <c r="BE5" i="12"/>
  <c r="BE6" i="12" s="1"/>
  <c r="BE5" i="5"/>
  <c r="X215" i="5"/>
  <c r="W130" i="5"/>
  <c r="W133" i="5" s="1"/>
  <c r="W206" i="5" s="1"/>
  <c r="X78" i="5"/>
  <c r="X77" i="5"/>
  <c r="X87" i="5"/>
  <c r="X86" i="5"/>
  <c r="X85" i="5"/>
  <c r="Y6" i="5"/>
  <c r="Y148" i="5" s="1"/>
  <c r="P197" i="5"/>
  <c r="N199" i="5"/>
  <c r="N72" i="12" s="1"/>
  <c r="K56" i="5"/>
  <c r="Q194" i="5"/>
  <c r="L4" i="6"/>
  <c r="K2" i="5"/>
  <c r="K2" i="6"/>
  <c r="AA96" i="5"/>
  <c r="AA101" i="5" s="1"/>
  <c r="S46" i="5"/>
  <c r="V110" i="5"/>
  <c r="V169" i="5" s="1"/>
  <c r="V171" i="5" s="1"/>
  <c r="V36" i="12" s="1"/>
  <c r="W109" i="5"/>
  <c r="W168" i="5" s="1"/>
  <c r="W110" i="5"/>
  <c r="W169" i="5" s="1"/>
  <c r="L4" i="4"/>
  <c r="L113" i="4" s="1"/>
  <c r="L4" i="5"/>
  <c r="L56" i="5" s="1"/>
  <c r="K5" i="4"/>
  <c r="K30" i="4" s="1"/>
  <c r="G58" i="4"/>
  <c r="G59" i="4" s="1"/>
  <c r="E73" i="4"/>
  <c r="E89" i="4" s="1"/>
  <c r="K6" i="4"/>
  <c r="K2" i="4"/>
  <c r="M4" i="2"/>
  <c r="M4" i="12" s="1"/>
  <c r="L2" i="2"/>
  <c r="AT236" i="6" l="1"/>
  <c r="AT261" i="6" s="1"/>
  <c r="AA228" i="5"/>
  <c r="AA231" i="5"/>
  <c r="W37" i="12"/>
  <c r="W179" i="5"/>
  <c r="AA230" i="5"/>
  <c r="AA227" i="5"/>
  <c r="AA229" i="5"/>
  <c r="X117" i="5"/>
  <c r="X173" i="5" s="1"/>
  <c r="X238" i="5"/>
  <c r="X77" i="12" s="1"/>
  <c r="Y93" i="5"/>
  <c r="Y219" i="5"/>
  <c r="Y234" i="5" s="1"/>
  <c r="Y221" i="5"/>
  <c r="Y236" i="5" s="1"/>
  <c r="Y220" i="5"/>
  <c r="Y235" i="5" s="1"/>
  <c r="Y222" i="5"/>
  <c r="Y218" i="5"/>
  <c r="Y233" i="5" s="1"/>
  <c r="X75" i="12"/>
  <c r="AA104" i="5"/>
  <c r="AA103" i="5"/>
  <c r="AA107" i="5"/>
  <c r="AA106" i="5"/>
  <c r="AA105" i="5"/>
  <c r="Y90" i="5"/>
  <c r="Y113" i="5" s="1"/>
  <c r="Y92" i="5"/>
  <c r="Y115" i="5" s="1"/>
  <c r="Y91" i="5"/>
  <c r="Y114" i="5" s="1"/>
  <c r="Y89" i="5"/>
  <c r="Y112" i="5" s="1"/>
  <c r="L2" i="12"/>
  <c r="L2" i="14"/>
  <c r="O2" i="14" s="1"/>
  <c r="Y245" i="5"/>
  <c r="Y243" i="5"/>
  <c r="Y244" i="5"/>
  <c r="Y242" i="5"/>
  <c r="Y241" i="5"/>
  <c r="X247" i="5"/>
  <c r="X78" i="12" s="1"/>
  <c r="X127" i="5"/>
  <c r="W203" i="5"/>
  <c r="X159" i="5"/>
  <c r="Y156" i="5"/>
  <c r="Y153" i="5"/>
  <c r="Y157" i="5"/>
  <c r="Y154" i="5"/>
  <c r="Y155" i="5"/>
  <c r="BE131" i="5"/>
  <c r="L12" i="12"/>
  <c r="K12" i="12"/>
  <c r="BG7" i="2"/>
  <c r="BF5" i="12"/>
  <c r="BF6" i="12" s="1"/>
  <c r="BF5" i="5"/>
  <c r="M10" i="12"/>
  <c r="M11" i="12" s="1"/>
  <c r="Y215" i="5"/>
  <c r="X130" i="5"/>
  <c r="X133" i="5" s="1"/>
  <c r="X206" i="5" s="1"/>
  <c r="W171" i="5"/>
  <c r="W36" i="12" s="1"/>
  <c r="Y77" i="5"/>
  <c r="Y87" i="5"/>
  <c r="Y85" i="5"/>
  <c r="Y78" i="5"/>
  <c r="Y86" i="5"/>
  <c r="Z6" i="5"/>
  <c r="Z148" i="5" s="1"/>
  <c r="Q197" i="5"/>
  <c r="Q198" i="5" s="1"/>
  <c r="Q199" i="5" s="1"/>
  <c r="Q72" i="12" s="1"/>
  <c r="P198" i="5"/>
  <c r="L57" i="5"/>
  <c r="K57" i="5"/>
  <c r="R194" i="5"/>
  <c r="M4" i="6"/>
  <c r="L2" i="5"/>
  <c r="L2" i="6"/>
  <c r="K62" i="4"/>
  <c r="L6" i="4"/>
  <c r="L62" i="4" s="1"/>
  <c r="T46" i="5"/>
  <c r="AB96" i="5"/>
  <c r="AB101" i="5" s="1"/>
  <c r="X109" i="5"/>
  <c r="X168" i="5" s="1"/>
  <c r="L5" i="4"/>
  <c r="L30" i="4" s="1"/>
  <c r="L66" i="4" s="1"/>
  <c r="L67" i="4" s="1"/>
  <c r="M4" i="4"/>
  <c r="M113" i="4" s="1"/>
  <c r="M4" i="5"/>
  <c r="M56" i="5" s="1"/>
  <c r="K7" i="4"/>
  <c r="K24" i="4" s="1"/>
  <c r="K25" i="4" s="1"/>
  <c r="G25" i="4" s="1"/>
  <c r="K71" i="4"/>
  <c r="G60" i="4"/>
  <c r="K66" i="4"/>
  <c r="E74" i="4"/>
  <c r="E90" i="4" s="1"/>
  <c r="G73" i="4"/>
  <c r="L2" i="4"/>
  <c r="N4" i="2"/>
  <c r="N4" i="12" s="1"/>
  <c r="N10" i="12" s="1"/>
  <c r="M2" i="2"/>
  <c r="M2" i="12" s="1"/>
  <c r="AU236" i="6" l="1"/>
  <c r="AU261" i="6" s="1"/>
  <c r="AB231" i="5"/>
  <c r="AB228" i="5"/>
  <c r="X38" i="12"/>
  <c r="X37" i="12"/>
  <c r="X179" i="5"/>
  <c r="Y117" i="5"/>
  <c r="Y173" i="5" s="1"/>
  <c r="AB230" i="5"/>
  <c r="AB229" i="5"/>
  <c r="AB227" i="5"/>
  <c r="Y238" i="5"/>
  <c r="Y77" i="12" s="1"/>
  <c r="Z93" i="5"/>
  <c r="Z218" i="5"/>
  <c r="Z233" i="5" s="1"/>
  <c r="Z219" i="5"/>
  <c r="Z234" i="5" s="1"/>
  <c r="Z221" i="5"/>
  <c r="Z236" i="5" s="1"/>
  <c r="Z220" i="5"/>
  <c r="Z235" i="5" s="1"/>
  <c r="Z222" i="5"/>
  <c r="Y75" i="12"/>
  <c r="AB106" i="5"/>
  <c r="AB103" i="5"/>
  <c r="AB107" i="5"/>
  <c r="AB105" i="5"/>
  <c r="AB104" i="5"/>
  <c r="Z90" i="5"/>
  <c r="Z113" i="5" s="1"/>
  <c r="Z91" i="5"/>
  <c r="Z114" i="5" s="1"/>
  <c r="Z92" i="5"/>
  <c r="Z115" i="5" s="1"/>
  <c r="Z89" i="5"/>
  <c r="Z112" i="5" s="1"/>
  <c r="Y247" i="5"/>
  <c r="Y78" i="12" s="1"/>
  <c r="Z242" i="5"/>
  <c r="Z245" i="5"/>
  <c r="Z241" i="5"/>
  <c r="Z244" i="5"/>
  <c r="Z243" i="5"/>
  <c r="Y127" i="5"/>
  <c r="X203" i="5"/>
  <c r="Y159" i="5"/>
  <c r="Z156" i="5"/>
  <c r="Z153" i="5"/>
  <c r="Z157" i="5"/>
  <c r="Z154" i="5"/>
  <c r="Z155" i="5"/>
  <c r="BF131" i="5"/>
  <c r="M12" i="12"/>
  <c r="N11" i="12"/>
  <c r="BH7" i="2"/>
  <c r="BG5" i="12"/>
  <c r="BG6" i="12" s="1"/>
  <c r="BG5" i="5"/>
  <c r="Z215" i="5"/>
  <c r="Y130" i="5"/>
  <c r="Y133" i="5" s="1"/>
  <c r="Y206" i="5" s="1"/>
  <c r="AA6" i="5"/>
  <c r="AA148" i="5" s="1"/>
  <c r="Z85" i="5"/>
  <c r="Z77" i="5"/>
  <c r="Z78" i="5"/>
  <c r="Z86" i="5"/>
  <c r="Z87" i="5"/>
  <c r="P199" i="5"/>
  <c r="P72" i="12" s="1"/>
  <c r="R197" i="5"/>
  <c r="R198" i="5" s="1"/>
  <c r="M57" i="5"/>
  <c r="S194" i="5"/>
  <c r="K5" i="6"/>
  <c r="K92" i="6" s="1"/>
  <c r="N4" i="6"/>
  <c r="M2" i="5"/>
  <c r="M2" i="6"/>
  <c r="L63" i="4"/>
  <c r="K65" i="4" s="1"/>
  <c r="K63" i="4"/>
  <c r="K80" i="5" s="1"/>
  <c r="AC96" i="5"/>
  <c r="AC101" i="5" s="1"/>
  <c r="U46" i="5"/>
  <c r="X110" i="5"/>
  <c r="X169" i="5" s="1"/>
  <c r="X171" i="5" s="1"/>
  <c r="X36" i="12" s="1"/>
  <c r="Y109" i="5"/>
  <c r="Y168" i="5" s="1"/>
  <c r="Y110" i="5"/>
  <c r="Y169" i="5" s="1"/>
  <c r="L7" i="4"/>
  <c r="L71" i="4"/>
  <c r="N4" i="4"/>
  <c r="N113" i="4" s="1"/>
  <c r="N4" i="5"/>
  <c r="N56" i="5" s="1"/>
  <c r="M6" i="4"/>
  <c r="M62" i="4" s="1"/>
  <c r="M63" i="4" s="1"/>
  <c r="M5" i="4"/>
  <c r="M30" i="4" s="1"/>
  <c r="M66" i="4" s="1"/>
  <c r="M67" i="4" s="1"/>
  <c r="K73" i="4"/>
  <c r="G74" i="4"/>
  <c r="E75" i="4"/>
  <c r="E91" i="4" s="1"/>
  <c r="M2" i="4"/>
  <c r="O4" i="2"/>
  <c r="O4" i="12" s="1"/>
  <c r="O10" i="12" s="1"/>
  <c r="N2" i="2"/>
  <c r="N2" i="12" s="1"/>
  <c r="L65" i="4" l="1"/>
  <c r="L98" i="5" s="1"/>
  <c r="K98" i="5"/>
  <c r="AV236" i="6"/>
  <c r="AV261" i="6" s="1"/>
  <c r="L5" i="6"/>
  <c r="L92" i="6" s="1"/>
  <c r="L24" i="4"/>
  <c r="L25" i="4" s="1"/>
  <c r="Z117" i="5"/>
  <c r="Z173" i="5" s="1"/>
  <c r="Z38" i="12" s="1"/>
  <c r="AC228" i="5"/>
  <c r="AC231" i="5"/>
  <c r="Y37" i="12"/>
  <c r="Y179" i="5"/>
  <c r="Y38" i="12"/>
  <c r="AC230" i="5"/>
  <c r="AC229" i="5"/>
  <c r="AC227" i="5"/>
  <c r="Z75" i="12"/>
  <c r="Z238" i="5"/>
  <c r="Z77" i="12" s="1"/>
  <c r="AA93" i="5"/>
  <c r="AA221" i="5"/>
  <c r="AA236" i="5" s="1"/>
  <c r="AA222" i="5"/>
  <c r="AA220" i="5"/>
  <c r="AA235" i="5" s="1"/>
  <c r="AA219" i="5"/>
  <c r="AA234" i="5" s="1"/>
  <c r="AA218" i="5"/>
  <c r="AA233" i="5" s="1"/>
  <c r="AC106" i="5"/>
  <c r="AC103" i="5"/>
  <c r="AC107" i="5"/>
  <c r="AC105" i="5"/>
  <c r="AC104" i="5"/>
  <c r="AA90" i="5"/>
  <c r="AA113" i="5" s="1"/>
  <c r="AA92" i="5"/>
  <c r="AA115" i="5" s="1"/>
  <c r="AA91" i="5"/>
  <c r="AA114" i="5" s="1"/>
  <c r="AA89" i="5"/>
  <c r="AA112" i="5" s="1"/>
  <c r="Z247" i="5"/>
  <c r="Z78" i="12" s="1"/>
  <c r="AA241" i="5"/>
  <c r="AA242" i="5"/>
  <c r="AA245" i="5"/>
  <c r="AA244" i="5"/>
  <c r="AA243" i="5"/>
  <c r="Z127" i="5"/>
  <c r="Y203" i="5"/>
  <c r="BG131" i="5"/>
  <c r="Z159" i="5"/>
  <c r="AA153" i="5"/>
  <c r="AA155" i="5"/>
  <c r="AA154" i="5"/>
  <c r="AA156" i="5"/>
  <c r="AA157" i="5"/>
  <c r="BI7" i="2"/>
  <c r="BH5" i="12"/>
  <c r="BH6" i="12" s="1"/>
  <c r="BH5" i="5"/>
  <c r="O11" i="12"/>
  <c r="N12" i="12"/>
  <c r="AA215" i="5"/>
  <c r="AA86" i="5"/>
  <c r="AA87" i="5"/>
  <c r="Z130" i="5"/>
  <c r="Z133" i="5" s="1"/>
  <c r="Z206" i="5" s="1"/>
  <c r="AB6" i="5"/>
  <c r="AB148" i="5" s="1"/>
  <c r="AA85" i="5"/>
  <c r="AA77" i="5"/>
  <c r="AA78" i="5"/>
  <c r="Y171" i="5"/>
  <c r="Y36" i="12" s="1"/>
  <c r="R199" i="5"/>
  <c r="R72" i="12" s="1"/>
  <c r="S197" i="5"/>
  <c r="S198" i="5" s="1"/>
  <c r="S199" i="5" s="1"/>
  <c r="S72" i="12" s="1"/>
  <c r="N57" i="5"/>
  <c r="T194" i="5"/>
  <c r="O4" i="6"/>
  <c r="K68" i="4"/>
  <c r="N2" i="5"/>
  <c r="N2" i="6"/>
  <c r="K82" i="5"/>
  <c r="K31" i="12" s="1"/>
  <c r="K97" i="5"/>
  <c r="Z100" i="5" s="1"/>
  <c r="Z109" i="5" s="1"/>
  <c r="Z168" i="5" s="1"/>
  <c r="K81" i="5"/>
  <c r="V46" i="5"/>
  <c r="AD96" i="5"/>
  <c r="AD101" i="5" s="1"/>
  <c r="N5" i="4"/>
  <c r="N71" i="4" s="1"/>
  <c r="L68" i="4"/>
  <c r="L80" i="5"/>
  <c r="M80" i="5"/>
  <c r="N6" i="4"/>
  <c r="M71" i="4"/>
  <c r="M7" i="4"/>
  <c r="O4" i="4"/>
  <c r="O113" i="4" s="1"/>
  <c r="O4" i="5"/>
  <c r="O56" i="5" s="1"/>
  <c r="G75" i="4"/>
  <c r="E76" i="4"/>
  <c r="E92" i="4" s="1"/>
  <c r="K74" i="4"/>
  <c r="N2" i="4"/>
  <c r="P4" i="2"/>
  <c r="P4" i="12" s="1"/>
  <c r="P10" i="12" s="1"/>
  <c r="O2" i="2"/>
  <c r="O2" i="12" s="1"/>
  <c r="K99" i="5" l="1"/>
  <c r="AW236" i="6"/>
  <c r="AW261" i="6" s="1"/>
  <c r="M5" i="6"/>
  <c r="M92" i="6" s="1"/>
  <c r="M24" i="4"/>
  <c r="M25" i="4" s="1"/>
  <c r="AD231" i="5"/>
  <c r="AD228" i="5"/>
  <c r="AA117" i="5"/>
  <c r="AA173" i="5" s="1"/>
  <c r="AA38" i="12" s="1"/>
  <c r="Z37" i="12"/>
  <c r="Z179" i="5"/>
  <c r="AD230" i="5"/>
  <c r="AD229" i="5"/>
  <c r="AD227" i="5"/>
  <c r="AA75" i="12"/>
  <c r="AB93" i="5"/>
  <c r="AB219" i="5"/>
  <c r="AB234" i="5" s="1"/>
  <c r="AB220" i="5"/>
  <c r="AB235" i="5" s="1"/>
  <c r="AB218" i="5"/>
  <c r="AB233" i="5" s="1"/>
  <c r="AB221" i="5"/>
  <c r="AB236" i="5" s="1"/>
  <c r="AB222" i="5"/>
  <c r="AA238" i="5"/>
  <c r="AA77" i="12" s="1"/>
  <c r="AD103" i="5"/>
  <c r="AD104" i="5"/>
  <c r="AD107" i="5"/>
  <c r="AD106" i="5"/>
  <c r="AD105" i="5"/>
  <c r="AB90" i="5"/>
  <c r="AB113" i="5" s="1"/>
  <c r="AB91" i="5"/>
  <c r="AB114" i="5" s="1"/>
  <c r="AB92" i="5"/>
  <c r="AB115" i="5" s="1"/>
  <c r="AB89" i="5"/>
  <c r="AB112" i="5" s="1"/>
  <c r="AB242" i="5"/>
  <c r="AB241" i="5"/>
  <c r="AB244" i="5"/>
  <c r="AB245" i="5"/>
  <c r="AB243" i="5"/>
  <c r="AA247" i="5"/>
  <c r="AA78" i="12" s="1"/>
  <c r="AA127" i="5"/>
  <c r="Z203" i="5"/>
  <c r="BH131" i="5"/>
  <c r="AA159" i="5"/>
  <c r="AB155" i="5"/>
  <c r="AB157" i="5"/>
  <c r="AB156" i="5"/>
  <c r="AB153" i="5"/>
  <c r="AB154" i="5"/>
  <c r="AC6" i="5"/>
  <c r="AC148" i="5" s="1"/>
  <c r="BJ7" i="2"/>
  <c r="BI5" i="12"/>
  <c r="BI6" i="12" s="1"/>
  <c r="BI5" i="5"/>
  <c r="P11" i="12"/>
  <c r="O12" i="12"/>
  <c r="AB86" i="5"/>
  <c r="AB215" i="5"/>
  <c r="AB87" i="5"/>
  <c r="AB77" i="5"/>
  <c r="AB78" i="5"/>
  <c r="AA130" i="5"/>
  <c r="AA133" i="5" s="1"/>
  <c r="AA206" i="5" s="1"/>
  <c r="AB85" i="5"/>
  <c r="T197" i="5"/>
  <c r="T198" i="5" s="1"/>
  <c r="T199" i="5" s="1"/>
  <c r="T72" i="12" s="1"/>
  <c r="O57" i="5"/>
  <c r="K164" i="5"/>
  <c r="K119" i="5"/>
  <c r="U194" i="5"/>
  <c r="P4" i="6"/>
  <c r="O2" i="5"/>
  <c r="O2" i="6"/>
  <c r="N30" i="4"/>
  <c r="N66" i="4" s="1"/>
  <c r="N67" i="4" s="1"/>
  <c r="N62" i="4"/>
  <c r="AE96" i="5"/>
  <c r="W46" i="5"/>
  <c r="Z110" i="5"/>
  <c r="Z169" i="5" s="1"/>
  <c r="Z171" i="5" s="1"/>
  <c r="Z36" i="12" s="1"/>
  <c r="M97" i="5"/>
  <c r="M82" i="5"/>
  <c r="M31" i="12" s="1"/>
  <c r="M81" i="5"/>
  <c r="L97" i="5"/>
  <c r="L99" i="5" s="1"/>
  <c r="L82" i="5"/>
  <c r="L31" i="12" s="1"/>
  <c r="L81" i="5"/>
  <c r="N7" i="4"/>
  <c r="M68" i="4"/>
  <c r="O6" i="4"/>
  <c r="O62" i="4" s="1"/>
  <c r="O63" i="4" s="1"/>
  <c r="O5" i="4"/>
  <c r="O30" i="4" s="1"/>
  <c r="O66" i="4" s="1"/>
  <c r="P4" i="4"/>
  <c r="P113" i="4" s="1"/>
  <c r="P4" i="5"/>
  <c r="P56" i="5" s="1"/>
  <c r="E77" i="4"/>
  <c r="E93" i="4" s="1"/>
  <c r="G76" i="4"/>
  <c r="K75" i="4"/>
  <c r="O2" i="4"/>
  <c r="Q4" i="2"/>
  <c r="Q4" i="12" s="1"/>
  <c r="P2" i="2"/>
  <c r="P2" i="12" s="1"/>
  <c r="AE231" i="5" l="1"/>
  <c r="AE101" i="5"/>
  <c r="AX236" i="6"/>
  <c r="AX261" i="6" s="1"/>
  <c r="N5" i="6"/>
  <c r="N92" i="6" s="1"/>
  <c r="N24" i="4"/>
  <c r="N25" i="4" s="1"/>
  <c r="AB117" i="5"/>
  <c r="AB173" i="5" s="1"/>
  <c r="AB38" i="12" s="1"/>
  <c r="AA37" i="12"/>
  <c r="AA179" i="5"/>
  <c r="AE230" i="5"/>
  <c r="AE229" i="5"/>
  <c r="AE228" i="5"/>
  <c r="AE227" i="5"/>
  <c r="AB238" i="5"/>
  <c r="AB77" i="12" s="1"/>
  <c r="AC93" i="5"/>
  <c r="AC222" i="5"/>
  <c r="AC218" i="5"/>
  <c r="AC233" i="5" s="1"/>
  <c r="AC219" i="5"/>
  <c r="AC234" i="5" s="1"/>
  <c r="AC221" i="5"/>
  <c r="AC236" i="5" s="1"/>
  <c r="AC220" i="5"/>
  <c r="AC235" i="5" s="1"/>
  <c r="AB75" i="12"/>
  <c r="AE105" i="5"/>
  <c r="AE107" i="5"/>
  <c r="AE106" i="5"/>
  <c r="AE104" i="5"/>
  <c r="AE103" i="5"/>
  <c r="AC90" i="5"/>
  <c r="AC113" i="5" s="1"/>
  <c r="AC92" i="5"/>
  <c r="AC115" i="5" s="1"/>
  <c r="AC91" i="5"/>
  <c r="AC114" i="5" s="1"/>
  <c r="AC89" i="5"/>
  <c r="AC112" i="5" s="1"/>
  <c r="AC243" i="5"/>
  <c r="AC242" i="5"/>
  <c r="AC244" i="5"/>
  <c r="AC245" i="5"/>
  <c r="AC241" i="5"/>
  <c r="AB247" i="5"/>
  <c r="AB78" i="12" s="1"/>
  <c r="AB127" i="5"/>
  <c r="AA203" i="5"/>
  <c r="BI131" i="5"/>
  <c r="AB159" i="5"/>
  <c r="AC155" i="5"/>
  <c r="AC157" i="5"/>
  <c r="AC156" i="5"/>
  <c r="AC153" i="5"/>
  <c r="AC154" i="5"/>
  <c r="AC77" i="5"/>
  <c r="AC87" i="5"/>
  <c r="AC78" i="5"/>
  <c r="AC85" i="5"/>
  <c r="AC215" i="5"/>
  <c r="AD6" i="5"/>
  <c r="AD148" i="5" s="1"/>
  <c r="AC86" i="5"/>
  <c r="K121" i="5"/>
  <c r="BK7" i="2"/>
  <c r="BJ5" i="12"/>
  <c r="BJ6" i="12" s="1"/>
  <c r="BJ5" i="5"/>
  <c r="P12" i="12"/>
  <c r="Q10" i="12"/>
  <c r="Q11" i="12" s="1"/>
  <c r="AB130" i="5"/>
  <c r="AB133" i="5" s="1"/>
  <c r="AB206" i="5" s="1"/>
  <c r="U197" i="5"/>
  <c r="U198" i="5" s="1"/>
  <c r="U199" i="5" s="1"/>
  <c r="U72" i="12" s="1"/>
  <c r="P57" i="5"/>
  <c r="L164" i="5"/>
  <c r="L119" i="5"/>
  <c r="M164" i="5"/>
  <c r="M119" i="5"/>
  <c r="V194" i="5"/>
  <c r="Q4" i="6"/>
  <c r="P2" i="5"/>
  <c r="P2" i="6"/>
  <c r="O67" i="4"/>
  <c r="N63" i="4"/>
  <c r="M65" i="4" s="1"/>
  <c r="AF96" i="5"/>
  <c r="X46" i="5"/>
  <c r="AA100" i="5"/>
  <c r="AA110" i="5"/>
  <c r="AA169" i="5" s="1"/>
  <c r="AB100" i="5"/>
  <c r="O7" i="4"/>
  <c r="O80" i="5"/>
  <c r="O71" i="4"/>
  <c r="P6" i="4"/>
  <c r="P62" i="4" s="1"/>
  <c r="P63" i="4" s="1"/>
  <c r="P5" i="4"/>
  <c r="P30" i="4" s="1"/>
  <c r="P66" i="4" s="1"/>
  <c r="Q4" i="4"/>
  <c r="Q113" i="4" s="1"/>
  <c r="Q4" i="5"/>
  <c r="Q56" i="5" s="1"/>
  <c r="K76" i="4"/>
  <c r="E78" i="4"/>
  <c r="E94" i="4" s="1"/>
  <c r="G77" i="4"/>
  <c r="P2" i="4"/>
  <c r="R4" i="2"/>
  <c r="R4" i="12" s="1"/>
  <c r="R10" i="12" s="1"/>
  <c r="Q2" i="2"/>
  <c r="Q2" i="12" s="1"/>
  <c r="M98" i="5" l="1"/>
  <c r="M99" i="5" s="1"/>
  <c r="AF231" i="5"/>
  <c r="AF101" i="5"/>
  <c r="N65" i="4"/>
  <c r="N98" i="5" s="1"/>
  <c r="AY236" i="6"/>
  <c r="AY261" i="6" s="1"/>
  <c r="O5" i="6"/>
  <c r="O92" i="6" s="1"/>
  <c r="O24" i="4"/>
  <c r="O25" i="4" s="1"/>
  <c r="AB37" i="12"/>
  <c r="AB179" i="5"/>
  <c r="AF230" i="5"/>
  <c r="AF228" i="5"/>
  <c r="AF229" i="5"/>
  <c r="AF227" i="5"/>
  <c r="AC117" i="5"/>
  <c r="AC173" i="5" s="1"/>
  <c r="AC238" i="5"/>
  <c r="AC77" i="12" s="1"/>
  <c r="AD93" i="5"/>
  <c r="AD221" i="5"/>
  <c r="AD236" i="5" s="1"/>
  <c r="AD220" i="5"/>
  <c r="AD235" i="5" s="1"/>
  <c r="AD218" i="5"/>
  <c r="AD233" i="5" s="1"/>
  <c r="AD222" i="5"/>
  <c r="AD219" i="5"/>
  <c r="AD234" i="5" s="1"/>
  <c r="AC75" i="12"/>
  <c r="AF107" i="5"/>
  <c r="AF105" i="5"/>
  <c r="AF106" i="5"/>
  <c r="AF104" i="5"/>
  <c r="AF103" i="5"/>
  <c r="AD90" i="5"/>
  <c r="AD113" i="5" s="1"/>
  <c r="AD92" i="5"/>
  <c r="AD115" i="5" s="1"/>
  <c r="AD91" i="5"/>
  <c r="AD114" i="5" s="1"/>
  <c r="AD89" i="5"/>
  <c r="AD112" i="5" s="1"/>
  <c r="AC247" i="5"/>
  <c r="AC78" i="12" s="1"/>
  <c r="AD242" i="5"/>
  <c r="AD243" i="5"/>
  <c r="AD244" i="5"/>
  <c r="AD241" i="5"/>
  <c r="AD245" i="5"/>
  <c r="AC127" i="5"/>
  <c r="AB203" i="5"/>
  <c r="BJ131" i="5"/>
  <c r="AC159" i="5"/>
  <c r="AD157" i="5"/>
  <c r="AD154" i="5"/>
  <c r="AD153" i="5"/>
  <c r="AD155" i="5"/>
  <c r="AD156" i="5"/>
  <c r="AD78" i="5"/>
  <c r="AD215" i="5"/>
  <c r="AD87" i="5"/>
  <c r="AD85" i="5"/>
  <c r="AD77" i="5"/>
  <c r="AD86" i="5"/>
  <c r="AE6" i="5"/>
  <c r="AE148" i="5" s="1"/>
  <c r="R11" i="12"/>
  <c r="M121" i="5"/>
  <c r="BL7" i="2"/>
  <c r="BK5" i="12"/>
  <c r="BK6" i="12" s="1"/>
  <c r="BK5" i="5"/>
  <c r="L121" i="5"/>
  <c r="Q12" i="12"/>
  <c r="AC130" i="5"/>
  <c r="AC133" i="5" s="1"/>
  <c r="AC206" i="5" s="1"/>
  <c r="V197" i="5"/>
  <c r="V198" i="5" s="1"/>
  <c r="V199" i="5" s="1"/>
  <c r="V72" i="12" s="1"/>
  <c r="Q57" i="5"/>
  <c r="W194" i="5"/>
  <c r="R4" i="6"/>
  <c r="Q2" i="5"/>
  <c r="Q2" i="6"/>
  <c r="P67" i="4"/>
  <c r="N80" i="5"/>
  <c r="N68" i="4"/>
  <c r="Y46" i="5"/>
  <c r="AA109" i="5"/>
  <c r="AA168" i="5" s="1"/>
  <c r="AA171" i="5" s="1"/>
  <c r="AA36" i="12" s="1"/>
  <c r="AG96" i="5"/>
  <c r="AB109" i="5"/>
  <c r="AB168" i="5" s="1"/>
  <c r="O97" i="5"/>
  <c r="O82" i="5"/>
  <c r="O31" i="12" s="1"/>
  <c r="O81" i="5"/>
  <c r="AB110" i="5"/>
  <c r="AB169" i="5" s="1"/>
  <c r="O76" i="4"/>
  <c r="O68" i="4"/>
  <c r="Q6" i="4"/>
  <c r="Q62" i="4" s="1"/>
  <c r="Q63" i="4" s="1"/>
  <c r="P7" i="4"/>
  <c r="P71" i="4"/>
  <c r="P75" i="4" s="1"/>
  <c r="R4" i="4"/>
  <c r="R113" i="4" s="1"/>
  <c r="R4" i="5"/>
  <c r="R56" i="5" s="1"/>
  <c r="Q5" i="4"/>
  <c r="Q71" i="4" s="1"/>
  <c r="Q73" i="4" s="1"/>
  <c r="Q108" i="4" s="1"/>
  <c r="K77" i="4"/>
  <c r="O77" i="4"/>
  <c r="E79" i="4"/>
  <c r="E95" i="4" s="1"/>
  <c r="G78" i="4"/>
  <c r="Q2" i="4"/>
  <c r="S4" i="2"/>
  <c r="S4" i="12" s="1"/>
  <c r="R2" i="2"/>
  <c r="R2" i="12" s="1"/>
  <c r="AG231" i="5" l="1"/>
  <c r="AG101" i="5"/>
  <c r="O65" i="4"/>
  <c r="O98" i="5" s="1"/>
  <c r="O99" i="5" s="1"/>
  <c r="AZ236" i="6"/>
  <c r="AZ261" i="6" s="1"/>
  <c r="AD117" i="5"/>
  <c r="AD173" i="5" s="1"/>
  <c r="AD38" i="12" s="1"/>
  <c r="P5" i="6"/>
  <c r="P92" i="6" s="1"/>
  <c r="P24" i="4"/>
  <c r="P25" i="4" s="1"/>
  <c r="AC38" i="12"/>
  <c r="AC37" i="12"/>
  <c r="AC179" i="5"/>
  <c r="AG230" i="5"/>
  <c r="AG229" i="5"/>
  <c r="AG228" i="5"/>
  <c r="AG227" i="5"/>
  <c r="AD238" i="5"/>
  <c r="AD77" i="12" s="1"/>
  <c r="AE93" i="5"/>
  <c r="AE218" i="5"/>
  <c r="AE233" i="5" s="1"/>
  <c r="AE221" i="5"/>
  <c r="AE236" i="5" s="1"/>
  <c r="AE222" i="5"/>
  <c r="AE219" i="5"/>
  <c r="AE234" i="5" s="1"/>
  <c r="AE220" i="5"/>
  <c r="AE235" i="5" s="1"/>
  <c r="AD75" i="12"/>
  <c r="AG107" i="5"/>
  <c r="AG105" i="5"/>
  <c r="AG106" i="5"/>
  <c r="AG104" i="5"/>
  <c r="AG103" i="5"/>
  <c r="AE90" i="5"/>
  <c r="AE113" i="5" s="1"/>
  <c r="AE92" i="5"/>
  <c r="AE115" i="5" s="1"/>
  <c r="AE91" i="5"/>
  <c r="AE114" i="5" s="1"/>
  <c r="AE89" i="5"/>
  <c r="AE112" i="5" s="1"/>
  <c r="AE242" i="5"/>
  <c r="AE244" i="5"/>
  <c r="AE243" i="5"/>
  <c r="AE241" i="5"/>
  <c r="AE245" i="5"/>
  <c r="AD247" i="5"/>
  <c r="AD78" i="12" s="1"/>
  <c r="AD127" i="5"/>
  <c r="AC203" i="5"/>
  <c r="BK131" i="5"/>
  <c r="AD159" i="5"/>
  <c r="AE157" i="5"/>
  <c r="AE154" i="5"/>
  <c r="AE156" i="5"/>
  <c r="AE155" i="5"/>
  <c r="AE153" i="5"/>
  <c r="AE215" i="5"/>
  <c r="AE86" i="5"/>
  <c r="AE85" i="5"/>
  <c r="AF6" i="5"/>
  <c r="AF148" i="5" s="1"/>
  <c r="AE77" i="5"/>
  <c r="AE78" i="5"/>
  <c r="AE87" i="5"/>
  <c r="BM7" i="2"/>
  <c r="BL5" i="12"/>
  <c r="BL6" i="12" s="1"/>
  <c r="BL5" i="5"/>
  <c r="R12" i="12"/>
  <c r="S10" i="12"/>
  <c r="AD130" i="5"/>
  <c r="AD133" i="5" s="1"/>
  <c r="AD206" i="5" s="1"/>
  <c r="AB171" i="5"/>
  <c r="AB36" i="12" s="1"/>
  <c r="W197" i="5"/>
  <c r="W198" i="5" s="1"/>
  <c r="W199" i="5" s="1"/>
  <c r="W72" i="12" s="1"/>
  <c r="R57" i="5"/>
  <c r="O164" i="5"/>
  <c r="O119" i="5"/>
  <c r="X194" i="5"/>
  <c r="S4" i="6"/>
  <c r="R2" i="5"/>
  <c r="R2" i="6"/>
  <c r="N97" i="5"/>
  <c r="AC100" i="5" s="1"/>
  <c r="AC109" i="5" s="1"/>
  <c r="AC168" i="5" s="1"/>
  <c r="N82" i="5"/>
  <c r="N31" i="12" s="1"/>
  <c r="N81" i="5"/>
  <c r="AH96" i="5"/>
  <c r="Z46" i="5"/>
  <c r="AC110" i="5"/>
  <c r="AC169" i="5" s="1"/>
  <c r="AD110" i="5"/>
  <c r="AD169" i="5" s="1"/>
  <c r="Q7" i="4"/>
  <c r="P68" i="4"/>
  <c r="P80" i="5"/>
  <c r="Q74" i="4"/>
  <c r="Q75" i="4"/>
  <c r="Q77" i="4"/>
  <c r="Q80" i="5"/>
  <c r="P76" i="4"/>
  <c r="P77" i="4"/>
  <c r="R6" i="4"/>
  <c r="R62" i="4" s="1"/>
  <c r="R63" i="4" s="1"/>
  <c r="R5" i="4"/>
  <c r="R30" i="4" s="1"/>
  <c r="R66" i="4" s="1"/>
  <c r="P73" i="4"/>
  <c r="P108" i="4" s="1"/>
  <c r="P74" i="4"/>
  <c r="Q30" i="4"/>
  <c r="Q76" i="4"/>
  <c r="S4" i="4"/>
  <c r="S113" i="4" s="1"/>
  <c r="S4" i="5"/>
  <c r="S56" i="5" s="1"/>
  <c r="E80" i="4"/>
  <c r="E96" i="4" s="1"/>
  <c r="G79" i="4"/>
  <c r="Q78" i="4"/>
  <c r="K78" i="4"/>
  <c r="P78" i="4"/>
  <c r="O78" i="4"/>
  <c r="R2" i="4"/>
  <c r="T4" i="2"/>
  <c r="T4" i="12" s="1"/>
  <c r="S2" i="2"/>
  <c r="S2" i="12" s="1"/>
  <c r="P65" i="4" l="1"/>
  <c r="P98" i="5" s="1"/>
  <c r="Q65" i="4"/>
  <c r="Q98" i="5" s="1"/>
  <c r="AH231" i="5"/>
  <c r="AH101" i="5"/>
  <c r="N99" i="5"/>
  <c r="BA236" i="6"/>
  <c r="BA261" i="6" s="1"/>
  <c r="Q5" i="6"/>
  <c r="Q92" i="6" s="1"/>
  <c r="Q24" i="4"/>
  <c r="Q25" i="4" s="1"/>
  <c r="AD37" i="12"/>
  <c r="AD179" i="5"/>
  <c r="AH229" i="5"/>
  <c r="AH230" i="5"/>
  <c r="AH228" i="5"/>
  <c r="AH227" i="5"/>
  <c r="AF93" i="5"/>
  <c r="AF218" i="5"/>
  <c r="AF233" i="5" s="1"/>
  <c r="AF220" i="5"/>
  <c r="AF235" i="5" s="1"/>
  <c r="AF221" i="5"/>
  <c r="AF236" i="5" s="1"/>
  <c r="AF222" i="5"/>
  <c r="AF219" i="5"/>
  <c r="AF234" i="5" s="1"/>
  <c r="AE75" i="12"/>
  <c r="AE117" i="5"/>
  <c r="AE173" i="5" s="1"/>
  <c r="AE238" i="5"/>
  <c r="AE77" i="12" s="1"/>
  <c r="AH107" i="5"/>
  <c r="AH104" i="5"/>
  <c r="AH106" i="5"/>
  <c r="AH105" i="5"/>
  <c r="AH103" i="5"/>
  <c r="AF90" i="5"/>
  <c r="AF113" i="5" s="1"/>
  <c r="AF92" i="5"/>
  <c r="AF115" i="5" s="1"/>
  <c r="AF91" i="5"/>
  <c r="AF114" i="5" s="1"/>
  <c r="AF89" i="5"/>
  <c r="AF112" i="5" s="1"/>
  <c r="AD100" i="5"/>
  <c r="AD109" i="5" s="1"/>
  <c r="AD168" i="5" s="1"/>
  <c r="AD171" i="5" s="1"/>
  <c r="AD36" i="12" s="1"/>
  <c r="AE247" i="5"/>
  <c r="AE78" i="12" s="1"/>
  <c r="AF86" i="5"/>
  <c r="AF242" i="5"/>
  <c r="AF244" i="5"/>
  <c r="AF245" i="5"/>
  <c r="AF243" i="5"/>
  <c r="AF241" i="5"/>
  <c r="AE127" i="5"/>
  <c r="AD203" i="5"/>
  <c r="BL131" i="5"/>
  <c r="AG6" i="5"/>
  <c r="AG148" i="5" s="1"/>
  <c r="AE159" i="5"/>
  <c r="AF154" i="5"/>
  <c r="AF156" i="5"/>
  <c r="AF155" i="5"/>
  <c r="AF157" i="5"/>
  <c r="AF153" i="5"/>
  <c r="AF87" i="5"/>
  <c r="AF85" i="5"/>
  <c r="AF215" i="5"/>
  <c r="AF77" i="5"/>
  <c r="AF78" i="5"/>
  <c r="BN7" i="2"/>
  <c r="BM5" i="12"/>
  <c r="BM6" i="12" s="1"/>
  <c r="BM5" i="5"/>
  <c r="T10" i="12"/>
  <c r="T11" i="12" s="1"/>
  <c r="O121" i="5"/>
  <c r="S11" i="12"/>
  <c r="AE130" i="5"/>
  <c r="AE133" i="5" s="1"/>
  <c r="AE206" i="5" s="1"/>
  <c r="AC171" i="5"/>
  <c r="AC36" i="12" s="1"/>
  <c r="X197" i="5"/>
  <c r="X198" i="5" s="1"/>
  <c r="X199" i="5" s="1"/>
  <c r="X72" i="12" s="1"/>
  <c r="S57" i="5"/>
  <c r="N164" i="5"/>
  <c r="N119" i="5"/>
  <c r="Y194" i="5"/>
  <c r="T4" i="6"/>
  <c r="S2" i="5"/>
  <c r="S2" i="6"/>
  <c r="AA46" i="5"/>
  <c r="AI96" i="5"/>
  <c r="P97" i="5"/>
  <c r="P99" i="5" s="1"/>
  <c r="P82" i="5"/>
  <c r="P31" i="12" s="1"/>
  <c r="P81" i="5"/>
  <c r="Q97" i="5"/>
  <c r="Q99" i="5" s="1"/>
  <c r="Q82" i="5"/>
  <c r="Q31" i="12" s="1"/>
  <c r="Q81" i="5"/>
  <c r="R71" i="4"/>
  <c r="R76" i="4" s="1"/>
  <c r="R7" i="4"/>
  <c r="R80" i="5"/>
  <c r="S5" i="4"/>
  <c r="S71" i="4" s="1"/>
  <c r="S76" i="4" s="1"/>
  <c r="Q66" i="4"/>
  <c r="Q67" i="4" s="1"/>
  <c r="Q68" i="4" s="1"/>
  <c r="S6" i="4"/>
  <c r="S62" i="4" s="1"/>
  <c r="T4" i="4"/>
  <c r="T113" i="4" s="1"/>
  <c r="T4" i="5"/>
  <c r="T56" i="5" s="1"/>
  <c r="E81" i="4"/>
  <c r="E97" i="4" s="1"/>
  <c r="G80" i="4"/>
  <c r="O79" i="4"/>
  <c r="Q79" i="4"/>
  <c r="P79" i="4"/>
  <c r="K79" i="4"/>
  <c r="S2" i="4"/>
  <c r="U4" i="2"/>
  <c r="U4" i="12" s="1"/>
  <c r="U10" i="12" s="1"/>
  <c r="T2" i="2"/>
  <c r="T2" i="12" s="1"/>
  <c r="AI231" i="5" l="1"/>
  <c r="AI101" i="5"/>
  <c r="BB236" i="6"/>
  <c r="BB261" i="6" s="1"/>
  <c r="R5" i="6"/>
  <c r="R92" i="6" s="1"/>
  <c r="R24" i="4"/>
  <c r="R25" i="4" s="1"/>
  <c r="AF117" i="5"/>
  <c r="AF173" i="5" s="1"/>
  <c r="AF38" i="12" s="1"/>
  <c r="AE38" i="12"/>
  <c r="AE37" i="12"/>
  <c r="AE179" i="5"/>
  <c r="AI227" i="5"/>
  <c r="AI229" i="5"/>
  <c r="AI228" i="5"/>
  <c r="AI230" i="5"/>
  <c r="AG93" i="5"/>
  <c r="AG222" i="5"/>
  <c r="AG220" i="5"/>
  <c r="AG235" i="5" s="1"/>
  <c r="AG219" i="5"/>
  <c r="AG234" i="5" s="1"/>
  <c r="AG221" i="5"/>
  <c r="AG236" i="5" s="1"/>
  <c r="AG218" i="5"/>
  <c r="AG233" i="5" s="1"/>
  <c r="AF238" i="5"/>
  <c r="AF77" i="12" s="1"/>
  <c r="AF75" i="12"/>
  <c r="AI107" i="5"/>
  <c r="AI106" i="5"/>
  <c r="AI104" i="5"/>
  <c r="AI105" i="5"/>
  <c r="AI103" i="5"/>
  <c r="AG90" i="5"/>
  <c r="AG113" i="5" s="1"/>
  <c r="AG92" i="5"/>
  <c r="AG115" i="5" s="1"/>
  <c r="AG91" i="5"/>
  <c r="AG114" i="5" s="1"/>
  <c r="AG89" i="5"/>
  <c r="AG112" i="5" s="1"/>
  <c r="AF247" i="5"/>
  <c r="AF78" i="12" s="1"/>
  <c r="BM131" i="5"/>
  <c r="AG157" i="5"/>
  <c r="AG245" i="5"/>
  <c r="AG243" i="5"/>
  <c r="AG242" i="5"/>
  <c r="AG244" i="5"/>
  <c r="AG241" i="5"/>
  <c r="AF127" i="5"/>
  <c r="AE203" i="5"/>
  <c r="AH6" i="5"/>
  <c r="AH148" i="5" s="1"/>
  <c r="AG86" i="5"/>
  <c r="AG215" i="5"/>
  <c r="AG156" i="5"/>
  <c r="AG153" i="5"/>
  <c r="AG77" i="5"/>
  <c r="AG154" i="5"/>
  <c r="AG78" i="5"/>
  <c r="AG87" i="5"/>
  <c r="AG155" i="5"/>
  <c r="AG85" i="5"/>
  <c r="AF159" i="5"/>
  <c r="T12" i="12"/>
  <c r="BO7" i="2"/>
  <c r="BN5" i="12"/>
  <c r="BN6" i="12" s="1"/>
  <c r="BN5" i="5"/>
  <c r="N121" i="5"/>
  <c r="U11" i="12"/>
  <c r="S12" i="12"/>
  <c r="AF130" i="5"/>
  <c r="AF133" i="5" s="1"/>
  <c r="AF206" i="5" s="1"/>
  <c r="Y197" i="5"/>
  <c r="Y198" i="5" s="1"/>
  <c r="Y199" i="5" s="1"/>
  <c r="Y72" i="12" s="1"/>
  <c r="T57" i="5"/>
  <c r="Q164" i="5"/>
  <c r="Q119" i="5"/>
  <c r="P164" i="5"/>
  <c r="P119" i="5"/>
  <c r="Z194" i="5"/>
  <c r="U4" i="6"/>
  <c r="T2" i="5"/>
  <c r="T2" i="6"/>
  <c r="R74" i="4"/>
  <c r="R79" i="4"/>
  <c r="R77" i="4"/>
  <c r="R78" i="4"/>
  <c r="S63" i="4"/>
  <c r="R73" i="4"/>
  <c r="R108" i="4" s="1"/>
  <c r="R75" i="4"/>
  <c r="AJ96" i="5"/>
  <c r="AB46" i="5"/>
  <c r="AF100" i="5"/>
  <c r="AF109" i="5" s="1"/>
  <c r="AF168" i="5" s="1"/>
  <c r="AE100" i="5"/>
  <c r="AE109" i="5" s="1"/>
  <c r="AE168" i="5" s="1"/>
  <c r="AE110" i="5"/>
  <c r="AE169" i="5" s="1"/>
  <c r="R97" i="5"/>
  <c r="AG100" i="5" s="1"/>
  <c r="R82" i="5"/>
  <c r="R31" i="12" s="1"/>
  <c r="R81" i="5"/>
  <c r="AF110" i="5"/>
  <c r="AF169" i="5" s="1"/>
  <c r="R67" i="4"/>
  <c r="R68" i="4" s="1"/>
  <c r="S74" i="4"/>
  <c r="S79" i="4"/>
  <c r="S75" i="4"/>
  <c r="S78" i="4"/>
  <c r="S7" i="4"/>
  <c r="S73" i="4"/>
  <c r="S108" i="4" s="1"/>
  <c r="S30" i="4"/>
  <c r="S77" i="4"/>
  <c r="T5" i="4"/>
  <c r="T71" i="4" s="1"/>
  <c r="T78" i="4" s="1"/>
  <c r="U4" i="4"/>
  <c r="U113" i="4" s="1"/>
  <c r="U4" i="5"/>
  <c r="U56" i="5" s="1"/>
  <c r="T6" i="4"/>
  <c r="T62" i="4" s="1"/>
  <c r="T63" i="4" s="1"/>
  <c r="K80" i="4"/>
  <c r="P80" i="4"/>
  <c r="Q80" i="4"/>
  <c r="O80" i="4"/>
  <c r="S80" i="4"/>
  <c r="R80" i="4"/>
  <c r="E82" i="4"/>
  <c r="E98" i="4" s="1"/>
  <c r="G81" i="4"/>
  <c r="T2" i="4"/>
  <c r="V4" i="2"/>
  <c r="V4" i="12" s="1"/>
  <c r="U2" i="2"/>
  <c r="U2" i="12" s="1"/>
  <c r="S80" i="5" l="1"/>
  <c r="R65" i="4"/>
  <c r="R98" i="5" s="1"/>
  <c r="R99" i="5" s="1"/>
  <c r="AJ231" i="5"/>
  <c r="AJ101" i="5"/>
  <c r="BC236" i="6"/>
  <c r="BC261" i="6" s="1"/>
  <c r="S5" i="6"/>
  <c r="S92" i="6" s="1"/>
  <c r="S24" i="4"/>
  <c r="S25" i="4" s="1"/>
  <c r="AG117" i="5"/>
  <c r="AG173" i="5" s="1"/>
  <c r="AG38" i="12" s="1"/>
  <c r="AG238" i="5"/>
  <c r="AG77" i="12" s="1"/>
  <c r="AF37" i="12"/>
  <c r="AF179" i="5"/>
  <c r="AJ229" i="5"/>
  <c r="AJ227" i="5"/>
  <c r="AJ228" i="5"/>
  <c r="AJ230" i="5"/>
  <c r="AG75" i="12"/>
  <c r="AH93" i="5"/>
  <c r="AH220" i="5"/>
  <c r="AH235" i="5" s="1"/>
  <c r="AH222" i="5"/>
  <c r="AH218" i="5"/>
  <c r="AH233" i="5" s="1"/>
  <c r="AH219" i="5"/>
  <c r="AH234" i="5" s="1"/>
  <c r="AH221" i="5"/>
  <c r="AH236" i="5" s="1"/>
  <c r="AJ106" i="5"/>
  <c r="AJ105" i="5"/>
  <c r="AJ103" i="5"/>
  <c r="AJ104" i="5"/>
  <c r="AJ107" i="5"/>
  <c r="AH91" i="5"/>
  <c r="AH114" i="5" s="1"/>
  <c r="AH92" i="5"/>
  <c r="AH115" i="5" s="1"/>
  <c r="AH89" i="5"/>
  <c r="AH112" i="5" s="1"/>
  <c r="AH90" i="5"/>
  <c r="AH113" i="5" s="1"/>
  <c r="AI6" i="5"/>
  <c r="AI148" i="5" s="1"/>
  <c r="AH85" i="5"/>
  <c r="BN131" i="5"/>
  <c r="AG247" i="5"/>
  <c r="AG78" i="12" s="1"/>
  <c r="AH242" i="5"/>
  <c r="AH245" i="5"/>
  <c r="AH244" i="5"/>
  <c r="AH241" i="5"/>
  <c r="AH243" i="5"/>
  <c r="AG127" i="5"/>
  <c r="AF203" i="5"/>
  <c r="AH155" i="5"/>
  <c r="AH154" i="5"/>
  <c r="AG159" i="5"/>
  <c r="AH157" i="5"/>
  <c r="AH153" i="5"/>
  <c r="AH77" i="5"/>
  <c r="AH156" i="5"/>
  <c r="AH78" i="5"/>
  <c r="AH87" i="5"/>
  <c r="AH86" i="5"/>
  <c r="AH215" i="5"/>
  <c r="Q121" i="5"/>
  <c r="V10" i="12"/>
  <c r="V11" i="12" s="1"/>
  <c r="U12" i="12"/>
  <c r="BP7" i="2"/>
  <c r="BO5" i="12"/>
  <c r="BO6" i="12" s="1"/>
  <c r="BO5" i="5"/>
  <c r="P121" i="5"/>
  <c r="AG130" i="5"/>
  <c r="AG133" i="5" s="1"/>
  <c r="AG206" i="5" s="1"/>
  <c r="AF171" i="5"/>
  <c r="AF36" i="12" s="1"/>
  <c r="AE171" i="5"/>
  <c r="AE36" i="12" s="1"/>
  <c r="Z197" i="5"/>
  <c r="Z198" i="5" s="1"/>
  <c r="Z199" i="5" s="1"/>
  <c r="Z72" i="12" s="1"/>
  <c r="U57" i="5"/>
  <c r="U60" i="5" s="1"/>
  <c r="R164" i="5"/>
  <c r="R119" i="5"/>
  <c r="AA194" i="5"/>
  <c r="V4" i="6"/>
  <c r="U2" i="5"/>
  <c r="U2" i="6"/>
  <c r="AC46" i="5"/>
  <c r="AK96" i="5"/>
  <c r="S97" i="5"/>
  <c r="S81" i="5"/>
  <c r="S82" i="5"/>
  <c r="S31" i="12" s="1"/>
  <c r="AG109" i="5"/>
  <c r="AG168" i="5" s="1"/>
  <c r="S66" i="4"/>
  <c r="S67" i="4" s="1"/>
  <c r="S68" i="4" s="1"/>
  <c r="T77" i="4"/>
  <c r="T73" i="4"/>
  <c r="T108" i="4" s="1"/>
  <c r="T7" i="4"/>
  <c r="T75" i="4"/>
  <c r="T80" i="4"/>
  <c r="U6" i="4"/>
  <c r="U62" i="4" s="1"/>
  <c r="U63" i="4" s="1"/>
  <c r="U5" i="4"/>
  <c r="U71" i="4" s="1"/>
  <c r="U79" i="4" s="1"/>
  <c r="T79" i="4"/>
  <c r="T74" i="4"/>
  <c r="T76" i="4"/>
  <c r="V4" i="4"/>
  <c r="V113" i="4" s="1"/>
  <c r="V4" i="5"/>
  <c r="V56" i="5" s="1"/>
  <c r="T80" i="5"/>
  <c r="T30" i="4"/>
  <c r="S81" i="4"/>
  <c r="R81" i="4"/>
  <c r="T81" i="4"/>
  <c r="P81" i="4"/>
  <c r="Q81" i="4"/>
  <c r="O81" i="4"/>
  <c r="E83" i="4"/>
  <c r="E99" i="4" s="1"/>
  <c r="G82" i="4"/>
  <c r="K81" i="4"/>
  <c r="U2" i="4"/>
  <c r="W4" i="2"/>
  <c r="W4" i="12" s="1"/>
  <c r="W10" i="12" s="1"/>
  <c r="V2" i="2"/>
  <c r="V2" i="12" s="1"/>
  <c r="S65" i="4" l="1"/>
  <c r="S98" i="5" s="1"/>
  <c r="S99" i="5" s="1"/>
  <c r="AK231" i="5"/>
  <c r="AK101" i="5"/>
  <c r="BD236" i="6"/>
  <c r="BD261" i="6" s="1"/>
  <c r="T5" i="6"/>
  <c r="T92" i="6" s="1"/>
  <c r="T24" i="4"/>
  <c r="T25" i="4" s="1"/>
  <c r="AG37" i="12"/>
  <c r="AG179" i="5"/>
  <c r="AK229" i="5"/>
  <c r="AK228" i="5"/>
  <c r="AK227" i="5"/>
  <c r="AK230" i="5"/>
  <c r="AH117" i="5"/>
  <c r="AH173" i="5" s="1"/>
  <c r="AH75" i="12"/>
  <c r="AH238" i="5"/>
  <c r="AH77" i="12" s="1"/>
  <c r="AI93" i="5"/>
  <c r="AI219" i="5"/>
  <c r="AI234" i="5" s="1"/>
  <c r="AI222" i="5"/>
  <c r="AI220" i="5"/>
  <c r="AI235" i="5" s="1"/>
  <c r="AI218" i="5"/>
  <c r="AI233" i="5" s="1"/>
  <c r="AI221" i="5"/>
  <c r="AI236" i="5" s="1"/>
  <c r="AK106" i="5"/>
  <c r="AK105" i="5"/>
  <c r="AK104" i="5"/>
  <c r="AK107" i="5"/>
  <c r="AK103" i="5"/>
  <c r="AI90" i="5"/>
  <c r="AI113" i="5" s="1"/>
  <c r="AI91" i="5"/>
  <c r="AI114" i="5" s="1"/>
  <c r="AI92" i="5"/>
  <c r="AI115" i="5" s="1"/>
  <c r="AI89" i="5"/>
  <c r="AI112" i="5" s="1"/>
  <c r="AI156" i="5"/>
  <c r="AI153" i="5"/>
  <c r="AI77" i="5"/>
  <c r="AI244" i="5"/>
  <c r="AI86" i="5"/>
  <c r="AJ6" i="5"/>
  <c r="AJ148" i="5" s="1"/>
  <c r="AI215" i="5"/>
  <c r="AI155" i="5"/>
  <c r="AI245" i="5"/>
  <c r="AI78" i="5"/>
  <c r="AI85" i="5"/>
  <c r="AI87" i="5"/>
  <c r="AI242" i="5"/>
  <c r="AI157" i="5"/>
  <c r="AI154" i="5"/>
  <c r="AI241" i="5"/>
  <c r="AI243" i="5"/>
  <c r="AH247" i="5"/>
  <c r="AH78" i="12" s="1"/>
  <c r="AH127" i="5"/>
  <c r="AG203" i="5"/>
  <c r="AH159" i="5"/>
  <c r="R121" i="5"/>
  <c r="BO131" i="5"/>
  <c r="V12" i="12"/>
  <c r="W11" i="12"/>
  <c r="BQ7" i="2"/>
  <c r="BP5" i="12"/>
  <c r="BP6" i="12" s="1"/>
  <c r="BP5" i="5"/>
  <c r="AH130" i="5"/>
  <c r="AH133" i="5" s="1"/>
  <c r="AH206" i="5" s="1"/>
  <c r="AA197" i="5"/>
  <c r="AA198" i="5" s="1"/>
  <c r="AA199" i="5" s="1"/>
  <c r="AA72" i="12" s="1"/>
  <c r="U61" i="5"/>
  <c r="V57" i="5"/>
  <c r="V60" i="5" s="1"/>
  <c r="S164" i="5"/>
  <c r="S119" i="5"/>
  <c r="AB194" i="5"/>
  <c r="W4" i="6"/>
  <c r="V2" i="5"/>
  <c r="V2" i="6"/>
  <c r="AL96" i="5"/>
  <c r="AD46" i="5"/>
  <c r="AH100" i="5"/>
  <c r="AH109" i="5" s="1"/>
  <c r="AH168" i="5" s="1"/>
  <c r="T97" i="5"/>
  <c r="T81" i="5"/>
  <c r="T82" i="5"/>
  <c r="T31" i="12" s="1"/>
  <c r="AG110" i="5"/>
  <c r="AG169" i="5" s="1"/>
  <c r="AG171" i="5" s="1"/>
  <c r="AG36" i="12" s="1"/>
  <c r="U81" i="4"/>
  <c r="U78" i="4"/>
  <c r="U30" i="4"/>
  <c r="U66" i="4" s="1"/>
  <c r="U80" i="4"/>
  <c r="U73" i="4"/>
  <c r="U108" i="4" s="1"/>
  <c r="U76" i="4"/>
  <c r="U77" i="4"/>
  <c r="U7" i="4"/>
  <c r="U75" i="4"/>
  <c r="U80" i="5"/>
  <c r="U74" i="4"/>
  <c r="W4" i="4"/>
  <c r="W113" i="4" s="1"/>
  <c r="W4" i="5"/>
  <c r="W56" i="5" s="1"/>
  <c r="V5" i="4"/>
  <c r="V71" i="4" s="1"/>
  <c r="V80" i="4" s="1"/>
  <c r="T66" i="4"/>
  <c r="T67" i="4" s="1"/>
  <c r="T68" i="4" s="1"/>
  <c r="V6" i="4"/>
  <c r="V62" i="4" s="1"/>
  <c r="V63" i="4" s="1"/>
  <c r="K82" i="4"/>
  <c r="Q82" i="4"/>
  <c r="P82" i="4"/>
  <c r="T82" i="4"/>
  <c r="S82" i="4"/>
  <c r="U82" i="4"/>
  <c r="R82" i="4"/>
  <c r="O82" i="4"/>
  <c r="G83" i="4"/>
  <c r="E84" i="4"/>
  <c r="V2" i="4"/>
  <c r="X4" i="2"/>
  <c r="X4" i="12" s="1"/>
  <c r="W2" i="2"/>
  <c r="W2" i="12" s="1"/>
  <c r="T65" i="4" l="1"/>
  <c r="T98" i="5" s="1"/>
  <c r="T99" i="5" s="1"/>
  <c r="AL231" i="5"/>
  <c r="AL101" i="5"/>
  <c r="BE236" i="6"/>
  <c r="BE261" i="6" s="1"/>
  <c r="U5" i="6"/>
  <c r="U92" i="6" s="1"/>
  <c r="U24" i="4"/>
  <c r="U25" i="4" s="1"/>
  <c r="AI117" i="5"/>
  <c r="AI173" i="5" s="1"/>
  <c r="AI38" i="12" s="1"/>
  <c r="AH37" i="12"/>
  <c r="AH179" i="5"/>
  <c r="AH38" i="12"/>
  <c r="AL228" i="5"/>
  <c r="AL227" i="5"/>
  <c r="AL230" i="5"/>
  <c r="AL229" i="5"/>
  <c r="AI238" i="5"/>
  <c r="AI77" i="12" s="1"/>
  <c r="AI75" i="12"/>
  <c r="AJ93" i="5"/>
  <c r="AJ220" i="5"/>
  <c r="AJ235" i="5" s="1"/>
  <c r="AJ221" i="5"/>
  <c r="AJ236" i="5" s="1"/>
  <c r="AJ218" i="5"/>
  <c r="AJ233" i="5" s="1"/>
  <c r="AJ219" i="5"/>
  <c r="AJ234" i="5" s="1"/>
  <c r="AJ222" i="5"/>
  <c r="AL106" i="5"/>
  <c r="AL105" i="5"/>
  <c r="AL104" i="5"/>
  <c r="AL103" i="5"/>
  <c r="AL107" i="5"/>
  <c r="AJ90" i="5"/>
  <c r="AJ113" i="5" s="1"/>
  <c r="AJ91" i="5"/>
  <c r="AJ114" i="5" s="1"/>
  <c r="AJ92" i="5"/>
  <c r="AJ115" i="5" s="1"/>
  <c r="AJ156" i="5"/>
  <c r="AJ89" i="5"/>
  <c r="AJ112" i="5" s="1"/>
  <c r="AJ157" i="5"/>
  <c r="AJ154" i="5"/>
  <c r="AJ153" i="5"/>
  <c r="AJ155" i="5"/>
  <c r="AJ78" i="5"/>
  <c r="AJ77" i="5"/>
  <c r="AJ87" i="5"/>
  <c r="AJ86" i="5"/>
  <c r="AJ243" i="5"/>
  <c r="AK6" i="5"/>
  <c r="AK148" i="5" s="1"/>
  <c r="AJ85" i="5"/>
  <c r="AJ215" i="5"/>
  <c r="AJ244" i="5"/>
  <c r="AJ242" i="5"/>
  <c r="AJ245" i="5"/>
  <c r="AJ241" i="5"/>
  <c r="AI159" i="5"/>
  <c r="AI247" i="5"/>
  <c r="AI78" i="12" s="1"/>
  <c r="AI127" i="5"/>
  <c r="AH203" i="5"/>
  <c r="BP131" i="5"/>
  <c r="BR7" i="2"/>
  <c r="BQ5" i="12"/>
  <c r="BQ6" i="12" s="1"/>
  <c r="BQ5" i="5"/>
  <c r="W12" i="12"/>
  <c r="S121" i="5"/>
  <c r="X10" i="12"/>
  <c r="AI130" i="5"/>
  <c r="AI133" i="5" s="1"/>
  <c r="AI206" i="5" s="1"/>
  <c r="AB197" i="5"/>
  <c r="AB198" i="5" s="1"/>
  <c r="AB199" i="5" s="1"/>
  <c r="AB72" i="12" s="1"/>
  <c r="U64" i="5"/>
  <c r="U177" i="5" s="1"/>
  <c r="U34" i="12" s="1"/>
  <c r="V61" i="5"/>
  <c r="V64" i="5" s="1"/>
  <c r="V177" i="5" s="1"/>
  <c r="V34" i="12" s="1"/>
  <c r="W57" i="5"/>
  <c r="W60" i="5" s="1"/>
  <c r="T164" i="5"/>
  <c r="T119" i="5"/>
  <c r="AC194" i="5"/>
  <c r="X4" i="6"/>
  <c r="W2" i="5"/>
  <c r="W2" i="6"/>
  <c r="AE46" i="5"/>
  <c r="AM96" i="5"/>
  <c r="AI100" i="5"/>
  <c r="AI109" i="5" s="1"/>
  <c r="AI168" i="5" s="1"/>
  <c r="AH110" i="5"/>
  <c r="AH169" i="5" s="1"/>
  <c r="AH171" i="5" s="1"/>
  <c r="AH36" i="12" s="1"/>
  <c r="U97" i="5"/>
  <c r="U81" i="5"/>
  <c r="U82" i="5"/>
  <c r="U31" i="12" s="1"/>
  <c r="V80" i="5"/>
  <c r="W6" i="4"/>
  <c r="W5" i="4"/>
  <c r="W71" i="4" s="1"/>
  <c r="W81" i="4" s="1"/>
  <c r="V30" i="4"/>
  <c r="V79" i="4"/>
  <c r="V81" i="4"/>
  <c r="V73" i="4"/>
  <c r="V108" i="4" s="1"/>
  <c r="V82" i="4"/>
  <c r="V74" i="4"/>
  <c r="V76" i="4"/>
  <c r="V75" i="4"/>
  <c r="V77" i="4"/>
  <c r="X4" i="4"/>
  <c r="X113" i="4" s="1"/>
  <c r="X4" i="5"/>
  <c r="X56" i="5" s="1"/>
  <c r="V78" i="4"/>
  <c r="V7" i="4"/>
  <c r="U67" i="4"/>
  <c r="U68" i="4" s="1"/>
  <c r="G84" i="4"/>
  <c r="T84" i="4" s="1"/>
  <c r="E100" i="4"/>
  <c r="O83" i="4"/>
  <c r="V83" i="4"/>
  <c r="T83" i="4"/>
  <c r="R83" i="4"/>
  <c r="Q83" i="4"/>
  <c r="U83" i="4"/>
  <c r="S83" i="4"/>
  <c r="P83" i="4"/>
  <c r="K83" i="4"/>
  <c r="W2" i="4"/>
  <c r="Y4" i="2"/>
  <c r="Y4" i="12" s="1"/>
  <c r="Y10" i="12" s="1"/>
  <c r="X2" i="2"/>
  <c r="X2" i="12" s="1"/>
  <c r="U65" i="4" l="1"/>
  <c r="U98" i="5" s="1"/>
  <c r="U99" i="5" s="1"/>
  <c r="AM231" i="5"/>
  <c r="AM101" i="5"/>
  <c r="BF236" i="6"/>
  <c r="BF261" i="6" s="1"/>
  <c r="V5" i="6"/>
  <c r="V92" i="6" s="1"/>
  <c r="V24" i="4"/>
  <c r="V25" i="4" s="1"/>
  <c r="AJ117" i="5"/>
  <c r="AJ173" i="5" s="1"/>
  <c r="AJ38" i="12" s="1"/>
  <c r="AI37" i="12"/>
  <c r="AI179" i="5"/>
  <c r="AM228" i="5"/>
  <c r="AM227" i="5"/>
  <c r="AM230" i="5"/>
  <c r="AM229" i="5"/>
  <c r="AJ238" i="5"/>
  <c r="AJ77" i="12" s="1"/>
  <c r="AJ75" i="12"/>
  <c r="AK218" i="5"/>
  <c r="AK233" i="5" s="1"/>
  <c r="AK219" i="5"/>
  <c r="AK234" i="5" s="1"/>
  <c r="AK220" i="5"/>
  <c r="AK235" i="5" s="1"/>
  <c r="AK221" i="5"/>
  <c r="AK236" i="5" s="1"/>
  <c r="AK222" i="5"/>
  <c r="AM105" i="5"/>
  <c r="AM104" i="5"/>
  <c r="AM103" i="5"/>
  <c r="AM107" i="5"/>
  <c r="AM106" i="5"/>
  <c r="AK85" i="5"/>
  <c r="AK93" i="5"/>
  <c r="AK90" i="5"/>
  <c r="AK113" i="5" s="1"/>
  <c r="AK91" i="5"/>
  <c r="AK114" i="5" s="1"/>
  <c r="AK92" i="5"/>
  <c r="AK115" i="5" s="1"/>
  <c r="AK89" i="5"/>
  <c r="AK112" i="5" s="1"/>
  <c r="AJ247" i="5"/>
  <c r="AJ78" i="12" s="1"/>
  <c r="AJ159" i="5"/>
  <c r="AK154" i="5"/>
  <c r="AK241" i="5"/>
  <c r="AK156" i="5"/>
  <c r="AK153" i="5"/>
  <c r="AK157" i="5"/>
  <c r="AK155" i="5"/>
  <c r="AK78" i="5"/>
  <c r="AK77" i="5"/>
  <c r="AK87" i="5"/>
  <c r="AK86" i="5"/>
  <c r="AL6" i="5"/>
  <c r="AL148" i="5" s="1"/>
  <c r="AK215" i="5"/>
  <c r="AK245" i="5"/>
  <c r="AK244" i="5"/>
  <c r="AK242" i="5"/>
  <c r="AK243" i="5"/>
  <c r="AJ127" i="5"/>
  <c r="AI203" i="5"/>
  <c r="BQ131" i="5"/>
  <c r="Y11" i="12"/>
  <c r="BS7" i="2"/>
  <c r="BR5" i="12"/>
  <c r="BR6" i="12" s="1"/>
  <c r="BR5" i="5"/>
  <c r="T121" i="5"/>
  <c r="X11" i="12"/>
  <c r="AJ130" i="5"/>
  <c r="AJ133" i="5" s="1"/>
  <c r="AJ206" i="5" s="1"/>
  <c r="AC197" i="5"/>
  <c r="AC198" i="5" s="1"/>
  <c r="AC199" i="5" s="1"/>
  <c r="AC72" i="12" s="1"/>
  <c r="W61" i="5"/>
  <c r="X57" i="5"/>
  <c r="X60" i="5" s="1"/>
  <c r="U164" i="5"/>
  <c r="U119" i="5"/>
  <c r="AD194" i="5"/>
  <c r="Y4" i="6"/>
  <c r="X2" i="5"/>
  <c r="X2" i="6"/>
  <c r="W78" i="4"/>
  <c r="W62" i="4"/>
  <c r="W63" i="4" s="1"/>
  <c r="W76" i="4"/>
  <c r="W82" i="4"/>
  <c r="AN96" i="5"/>
  <c r="AF46" i="5"/>
  <c r="AI110" i="5"/>
  <c r="AI169" i="5" s="1"/>
  <c r="AI171" i="5" s="1"/>
  <c r="AI36" i="12" s="1"/>
  <c r="AJ100" i="5"/>
  <c r="V97" i="5"/>
  <c r="V82" i="5"/>
  <c r="V31" i="12" s="1"/>
  <c r="V81" i="5"/>
  <c r="W7" i="4"/>
  <c r="W77" i="4"/>
  <c r="W30" i="4"/>
  <c r="W80" i="4"/>
  <c r="W79" i="4"/>
  <c r="W83" i="4"/>
  <c r="W73" i="4"/>
  <c r="W108" i="4" s="1"/>
  <c r="W74" i="4"/>
  <c r="W75" i="4"/>
  <c r="X5" i="4"/>
  <c r="X30" i="4" s="1"/>
  <c r="X66" i="4" s="1"/>
  <c r="V66" i="4"/>
  <c r="V67" i="4" s="1"/>
  <c r="V68" i="4" s="1"/>
  <c r="X6" i="4"/>
  <c r="Y4" i="4"/>
  <c r="Y113" i="4" s="1"/>
  <c r="Y4" i="5"/>
  <c r="Y56" i="5" s="1"/>
  <c r="P84" i="4"/>
  <c r="O84" i="4"/>
  <c r="U84" i="4"/>
  <c r="V84" i="4"/>
  <c r="W84" i="4"/>
  <c r="R84" i="4"/>
  <c r="Q84" i="4"/>
  <c r="K84" i="4"/>
  <c r="K108" i="4" s="1"/>
  <c r="S84" i="4"/>
  <c r="X2" i="4"/>
  <c r="Z4" i="2"/>
  <c r="Z4" i="12" s="1"/>
  <c r="Y2" i="2"/>
  <c r="Y2" i="12" s="1"/>
  <c r="AN231" i="5" l="1"/>
  <c r="AN101" i="5"/>
  <c r="W80" i="5"/>
  <c r="W81" i="5" s="1"/>
  <c r="V65" i="4"/>
  <c r="V98" i="5" s="1"/>
  <c r="V99" i="5" s="1"/>
  <c r="BG236" i="6"/>
  <c r="BG261" i="6" s="1"/>
  <c r="W5" i="6"/>
  <c r="W92" i="6" s="1"/>
  <c r="W24" i="4"/>
  <c r="W25" i="4" s="1"/>
  <c r="AK117" i="5"/>
  <c r="AK173" i="5" s="1"/>
  <c r="AK38" i="12" s="1"/>
  <c r="AJ37" i="12"/>
  <c r="AJ179" i="5"/>
  <c r="AN228" i="5"/>
  <c r="AN227" i="5"/>
  <c r="AN230" i="5"/>
  <c r="AN229" i="5"/>
  <c r="AK75" i="12"/>
  <c r="AK238" i="5"/>
  <c r="AK77" i="12" s="1"/>
  <c r="AL93" i="5"/>
  <c r="AL218" i="5"/>
  <c r="AL233" i="5" s="1"/>
  <c r="AL221" i="5"/>
  <c r="AL236" i="5" s="1"/>
  <c r="AL222" i="5"/>
  <c r="AL219" i="5"/>
  <c r="AL234" i="5" s="1"/>
  <c r="AL220" i="5"/>
  <c r="AL235" i="5" s="1"/>
  <c r="AN105" i="5"/>
  <c r="AN104" i="5"/>
  <c r="AN103" i="5"/>
  <c r="AN107" i="5"/>
  <c r="AN106" i="5"/>
  <c r="AK159" i="5"/>
  <c r="AL90" i="5"/>
  <c r="AL113" i="5" s="1"/>
  <c r="AL91" i="5"/>
  <c r="AL114" i="5" s="1"/>
  <c r="AL92" i="5"/>
  <c r="AL115" i="5" s="1"/>
  <c r="AL89" i="5"/>
  <c r="AL112" i="5" s="1"/>
  <c r="AL156" i="5"/>
  <c r="AL155" i="5"/>
  <c r="AL243" i="5"/>
  <c r="AK247" i="5"/>
  <c r="AK78" i="12" s="1"/>
  <c r="AL77" i="5"/>
  <c r="AL241" i="5"/>
  <c r="AL78" i="5"/>
  <c r="AL215" i="5"/>
  <c r="AL245" i="5"/>
  <c r="AL153" i="5"/>
  <c r="AL87" i="5"/>
  <c r="AL154" i="5"/>
  <c r="AM6" i="5"/>
  <c r="AM148" i="5" s="1"/>
  <c r="AL244" i="5"/>
  <c r="AL86" i="5"/>
  <c r="AL242" i="5"/>
  <c r="AL85" i="5"/>
  <c r="AL157" i="5"/>
  <c r="AK127" i="5"/>
  <c r="AJ203" i="5"/>
  <c r="BT7" i="2"/>
  <c r="BS5" i="12"/>
  <c r="BS6" i="12" s="1"/>
  <c r="BS5" i="5"/>
  <c r="U121" i="5"/>
  <c r="Z10" i="12"/>
  <c r="Z11" i="12" s="1"/>
  <c r="X12" i="12"/>
  <c r="BR131" i="5"/>
  <c r="Y12" i="12"/>
  <c r="AK130" i="5"/>
  <c r="AK133" i="5" s="1"/>
  <c r="AK206" i="5" s="1"/>
  <c r="AD197" i="5"/>
  <c r="AD198" i="5" s="1"/>
  <c r="AD199" i="5" s="1"/>
  <c r="AD72" i="12" s="1"/>
  <c r="W64" i="5"/>
  <c r="W177" i="5" s="1"/>
  <c r="W34" i="12" s="1"/>
  <c r="X61" i="5"/>
  <c r="X64" i="5" s="1"/>
  <c r="X177" i="5" s="1"/>
  <c r="X34" i="12" s="1"/>
  <c r="Y57" i="5"/>
  <c r="Y60" i="5" s="1"/>
  <c r="V164" i="5"/>
  <c r="V119" i="5"/>
  <c r="AE194" i="5"/>
  <c r="Z4" i="6"/>
  <c r="Y2" i="5"/>
  <c r="Y2" i="6"/>
  <c r="W82" i="5"/>
  <c r="W31" i="12" s="1"/>
  <c r="X7" i="4"/>
  <c r="X62" i="4"/>
  <c r="X63" i="4" s="1"/>
  <c r="AO96" i="5"/>
  <c r="AG46" i="5"/>
  <c r="AK100" i="5"/>
  <c r="AK109" i="5" s="1"/>
  <c r="AK168" i="5" s="1"/>
  <c r="AJ110" i="5"/>
  <c r="AJ169" i="5" s="1"/>
  <c r="AJ109" i="5"/>
  <c r="AJ168" i="5" s="1"/>
  <c r="X71" i="4"/>
  <c r="X79" i="4" s="1"/>
  <c r="W66" i="4"/>
  <c r="W67" i="4" s="1"/>
  <c r="W68" i="4" s="1"/>
  <c r="Y5" i="4"/>
  <c r="Y71" i="4" s="1"/>
  <c r="Y77" i="4" s="1"/>
  <c r="Y6" i="4"/>
  <c r="Y62" i="4" s="1"/>
  <c r="Y63" i="4" s="1"/>
  <c r="Z4" i="4"/>
  <c r="Z113" i="4" s="1"/>
  <c r="Z4" i="5"/>
  <c r="Z56" i="5" s="1"/>
  <c r="L73" i="4"/>
  <c r="Y2" i="4"/>
  <c r="AA4" i="2"/>
  <c r="AA4" i="12" s="1"/>
  <c r="Z2" i="2"/>
  <c r="Z2" i="12" s="1"/>
  <c r="W97" i="5" l="1"/>
  <c r="AL100" i="5" s="1"/>
  <c r="AO231" i="5"/>
  <c r="AO101" i="5"/>
  <c r="X80" i="5"/>
  <c r="W65" i="4"/>
  <c r="W98" i="5" s="1"/>
  <c r="W99" i="5" s="1"/>
  <c r="BH236" i="6"/>
  <c r="BH261" i="6" s="1"/>
  <c r="X5" i="6"/>
  <c r="X92" i="6" s="1"/>
  <c r="X24" i="4"/>
  <c r="X25" i="4" s="1"/>
  <c r="AL117" i="5"/>
  <c r="AL173" i="5" s="1"/>
  <c r="AL38" i="12" s="1"/>
  <c r="AK37" i="12"/>
  <c r="AK179" i="5"/>
  <c r="AO227" i="5"/>
  <c r="AO230" i="5"/>
  <c r="AO229" i="5"/>
  <c r="AO228" i="5"/>
  <c r="AM93" i="5"/>
  <c r="AM218" i="5"/>
  <c r="AM233" i="5" s="1"/>
  <c r="AM219" i="5"/>
  <c r="AM234" i="5" s="1"/>
  <c r="AM220" i="5"/>
  <c r="AM235" i="5" s="1"/>
  <c r="AM221" i="5"/>
  <c r="AM236" i="5" s="1"/>
  <c r="AM222" i="5"/>
  <c r="AL75" i="12"/>
  <c r="AL238" i="5"/>
  <c r="AL77" i="12" s="1"/>
  <c r="AO105" i="5"/>
  <c r="AO104" i="5"/>
  <c r="AO103" i="5"/>
  <c r="AO106" i="5"/>
  <c r="AO107" i="5"/>
  <c r="AM91" i="5"/>
  <c r="AM114" i="5" s="1"/>
  <c r="AM92" i="5"/>
  <c r="AM115" i="5" s="1"/>
  <c r="AM86" i="5"/>
  <c r="AM90" i="5"/>
  <c r="AM113" i="5" s="1"/>
  <c r="AM85" i="5"/>
  <c r="AM87" i="5"/>
  <c r="AM153" i="5"/>
  <c r="AM155" i="5"/>
  <c r="AM78" i="5"/>
  <c r="AM77" i="5"/>
  <c r="AM89" i="5"/>
  <c r="AM112" i="5" s="1"/>
  <c r="AM242" i="5"/>
  <c r="AL247" i="5"/>
  <c r="AL78" i="12" s="1"/>
  <c r="AL159" i="5"/>
  <c r="AN6" i="5"/>
  <c r="AN148" i="5" s="1"/>
  <c r="AM154" i="5"/>
  <c r="AM241" i="5"/>
  <c r="AM243" i="5"/>
  <c r="AM244" i="5"/>
  <c r="AM215" i="5"/>
  <c r="AM156" i="5"/>
  <c r="AM157" i="5"/>
  <c r="AM245" i="5"/>
  <c r="AL127" i="5"/>
  <c r="AK203" i="5"/>
  <c r="BS131" i="5"/>
  <c r="Z12" i="12"/>
  <c r="BU7" i="2"/>
  <c r="BT5" i="12"/>
  <c r="BT6" i="12" s="1"/>
  <c r="BT5" i="5"/>
  <c r="AA10" i="12"/>
  <c r="V121" i="5"/>
  <c r="AL130" i="5"/>
  <c r="AL133" i="5" s="1"/>
  <c r="AL206" i="5" s="1"/>
  <c r="AJ171" i="5"/>
  <c r="AJ36" i="12" s="1"/>
  <c r="AE197" i="5"/>
  <c r="AE198" i="5" s="1"/>
  <c r="AE199" i="5" s="1"/>
  <c r="AE72" i="12" s="1"/>
  <c r="Y61" i="5"/>
  <c r="Z57" i="5"/>
  <c r="Z60" i="5" s="1"/>
  <c r="W164" i="5"/>
  <c r="W119" i="5"/>
  <c r="AF194" i="5"/>
  <c r="AA4" i="6"/>
  <c r="Z2" i="5"/>
  <c r="Z2" i="6"/>
  <c r="X77" i="4"/>
  <c r="X73" i="4"/>
  <c r="X108" i="4" s="1"/>
  <c r="X76" i="4"/>
  <c r="X84" i="4"/>
  <c r="X74" i="4"/>
  <c r="X78" i="4"/>
  <c r="X75" i="4"/>
  <c r="X82" i="4"/>
  <c r="AH46" i="5"/>
  <c r="AP96" i="5"/>
  <c r="AO100" i="5"/>
  <c r="AK110" i="5"/>
  <c r="AK169" i="5" s="1"/>
  <c r="AK171" i="5" s="1"/>
  <c r="AK36" i="12" s="1"/>
  <c r="X97" i="5"/>
  <c r="AN100" i="5" s="1"/>
  <c r="X81" i="5"/>
  <c r="X82" i="5"/>
  <c r="X31" i="12" s="1"/>
  <c r="AL109" i="5"/>
  <c r="AL168" i="5" s="1"/>
  <c r="X81" i="4"/>
  <c r="X80" i="4"/>
  <c r="X83" i="4"/>
  <c r="Y80" i="5"/>
  <c r="Y73" i="4"/>
  <c r="Y108" i="4" s="1"/>
  <c r="Y75" i="4"/>
  <c r="Y7" i="4"/>
  <c r="Y79" i="4"/>
  <c r="X67" i="4"/>
  <c r="X68" i="4" s="1"/>
  <c r="Y83" i="4"/>
  <c r="Y84" i="4"/>
  <c r="Y80" i="4"/>
  <c r="Y30" i="4"/>
  <c r="Y66" i="4" s="1"/>
  <c r="Y74" i="4"/>
  <c r="Y76" i="4"/>
  <c r="Y81" i="4"/>
  <c r="Y78" i="4"/>
  <c r="Y82" i="4"/>
  <c r="AA4" i="4"/>
  <c r="AA113" i="4" s="1"/>
  <c r="AA4" i="5"/>
  <c r="AA56" i="5" s="1"/>
  <c r="Z5" i="4"/>
  <c r="Z71" i="4" s="1"/>
  <c r="Z77" i="4" s="1"/>
  <c r="Z6" i="4"/>
  <c r="Z62" i="4" s="1"/>
  <c r="Z63" i="4" s="1"/>
  <c r="L74" i="4"/>
  <c r="Z2" i="4"/>
  <c r="AB4" i="2"/>
  <c r="AB4" i="12" s="1"/>
  <c r="AA2" i="2"/>
  <c r="AA2" i="12" s="1"/>
  <c r="AP231" i="5" l="1"/>
  <c r="AP101" i="5"/>
  <c r="X65" i="4"/>
  <c r="X98" i="5" s="1"/>
  <c r="X99" i="5" s="1"/>
  <c r="BI236" i="6"/>
  <c r="BI261" i="6" s="1"/>
  <c r="Y5" i="6"/>
  <c r="Y92" i="6" s="1"/>
  <c r="Y24" i="4"/>
  <c r="Y25" i="4" s="1"/>
  <c r="AL37" i="12"/>
  <c r="AL179" i="5"/>
  <c r="AP227" i="5"/>
  <c r="AP230" i="5"/>
  <c r="AP229" i="5"/>
  <c r="AP228" i="5"/>
  <c r="AM75" i="12"/>
  <c r="AN93" i="5"/>
  <c r="AN219" i="5"/>
  <c r="AN234" i="5" s="1"/>
  <c r="AN222" i="5"/>
  <c r="AN218" i="5"/>
  <c r="AN233" i="5" s="1"/>
  <c r="AN221" i="5"/>
  <c r="AN236" i="5" s="1"/>
  <c r="AN220" i="5"/>
  <c r="AN235" i="5" s="1"/>
  <c r="AM117" i="5"/>
  <c r="AM173" i="5" s="1"/>
  <c r="AM238" i="5"/>
  <c r="AM77" i="12" s="1"/>
  <c r="AP104" i="5"/>
  <c r="AP103" i="5"/>
  <c r="AP107" i="5"/>
  <c r="AP106" i="5"/>
  <c r="AP105" i="5"/>
  <c r="AN91" i="5"/>
  <c r="AN114" i="5" s="1"/>
  <c r="AN92" i="5"/>
  <c r="AN115" i="5" s="1"/>
  <c r="AM247" i="5"/>
  <c r="AM78" i="12" s="1"/>
  <c r="AN87" i="5"/>
  <c r="AN90" i="5"/>
  <c r="AN113" i="5" s="1"/>
  <c r="AO6" i="5"/>
  <c r="AO148" i="5" s="1"/>
  <c r="AN86" i="5"/>
  <c r="AN153" i="5"/>
  <c r="AN156" i="5"/>
  <c r="AN243" i="5"/>
  <c r="AN245" i="5"/>
  <c r="AN215" i="5"/>
  <c r="AN244" i="5"/>
  <c r="AN77" i="5"/>
  <c r="AN89" i="5"/>
  <c r="AN112" i="5" s="1"/>
  <c r="AN241" i="5"/>
  <c r="AN242" i="5"/>
  <c r="AN78" i="5"/>
  <c r="AM159" i="5"/>
  <c r="AN85" i="5"/>
  <c r="AN157" i="5"/>
  <c r="AN155" i="5"/>
  <c r="AN154" i="5"/>
  <c r="AM127" i="5"/>
  <c r="AL203" i="5"/>
  <c r="BT131" i="5"/>
  <c r="BV7" i="2"/>
  <c r="BU5" i="12"/>
  <c r="BU6" i="12" s="1"/>
  <c r="BU5" i="5"/>
  <c r="W121" i="5"/>
  <c r="AB10" i="12"/>
  <c r="AB11" i="12" s="1"/>
  <c r="AA11" i="12"/>
  <c r="AM130" i="5"/>
  <c r="AM133" i="5" s="1"/>
  <c r="AM206" i="5" s="1"/>
  <c r="AF197" i="5"/>
  <c r="AF198" i="5" s="1"/>
  <c r="AF199" i="5" s="1"/>
  <c r="AF72" i="12" s="1"/>
  <c r="Y64" i="5"/>
  <c r="Y177" i="5" s="1"/>
  <c r="Y34" i="12" s="1"/>
  <c r="Z61" i="5"/>
  <c r="Z64" i="5" s="1"/>
  <c r="Z177" i="5" s="1"/>
  <c r="Z34" i="12" s="1"/>
  <c r="AA57" i="5"/>
  <c r="AA60" i="5" s="1"/>
  <c r="X164" i="5"/>
  <c r="X119" i="5"/>
  <c r="AG194" i="5"/>
  <c r="AB4" i="6"/>
  <c r="AA2" i="5"/>
  <c r="AA2" i="6"/>
  <c r="AQ96" i="5"/>
  <c r="AP100" i="5"/>
  <c r="AI46" i="5"/>
  <c r="AM100" i="5"/>
  <c r="AM109" i="5" s="1"/>
  <c r="AM168" i="5" s="1"/>
  <c r="AL110" i="5"/>
  <c r="AL169" i="5" s="1"/>
  <c r="AL171" i="5" s="1"/>
  <c r="AL36" i="12" s="1"/>
  <c r="Y97" i="5"/>
  <c r="Y82" i="5"/>
  <c r="Y31" i="12" s="1"/>
  <c r="Y81" i="5"/>
  <c r="Z80" i="5"/>
  <c r="AA6" i="4"/>
  <c r="AA62" i="4" s="1"/>
  <c r="AA63" i="4" s="1"/>
  <c r="Z81" i="4"/>
  <c r="Y67" i="4"/>
  <c r="Y68" i="4" s="1"/>
  <c r="Z79" i="4"/>
  <c r="Z80" i="4"/>
  <c r="Z7" i="4"/>
  <c r="Z83" i="4"/>
  <c r="Z30" i="4"/>
  <c r="Z73" i="4"/>
  <c r="Z108" i="4" s="1"/>
  <c r="Z82" i="4"/>
  <c r="Z74" i="4"/>
  <c r="Z76" i="4"/>
  <c r="AB4" i="4"/>
  <c r="AB113" i="4" s="1"/>
  <c r="AB4" i="5"/>
  <c r="AB56" i="5" s="1"/>
  <c r="Z84" i="4"/>
  <c r="Z78" i="4"/>
  <c r="Z75" i="4"/>
  <c r="AA5" i="4"/>
  <c r="L75" i="4"/>
  <c r="AA2" i="4"/>
  <c r="AC4" i="2"/>
  <c r="AC4" i="12" s="1"/>
  <c r="AC10" i="12" s="1"/>
  <c r="AB2" i="2"/>
  <c r="AB2" i="12" s="1"/>
  <c r="AQ231" i="5" l="1"/>
  <c r="AQ101" i="5"/>
  <c r="Y65" i="4"/>
  <c r="Y98" i="5" s="1"/>
  <c r="Y99" i="5" s="1"/>
  <c r="Z65" i="4"/>
  <c r="Z98" i="5" s="1"/>
  <c r="BJ236" i="6"/>
  <c r="BJ261" i="6" s="1"/>
  <c r="Z5" i="6"/>
  <c r="Z92" i="6" s="1"/>
  <c r="Z24" i="4"/>
  <c r="Z25" i="4" s="1"/>
  <c r="AM38" i="12"/>
  <c r="AM37" i="12"/>
  <c r="AM179" i="5"/>
  <c r="AQ227" i="5"/>
  <c r="AQ230" i="5"/>
  <c r="AQ229" i="5"/>
  <c r="AQ228" i="5"/>
  <c r="AO241" i="5"/>
  <c r="AO218" i="5"/>
  <c r="AO233" i="5" s="1"/>
  <c r="AO219" i="5"/>
  <c r="AO234" i="5" s="1"/>
  <c r="AO221" i="5"/>
  <c r="AO236" i="5" s="1"/>
  <c r="AO222" i="5"/>
  <c r="AO220" i="5"/>
  <c r="AO235" i="5" s="1"/>
  <c r="AN75" i="12"/>
  <c r="AN117" i="5"/>
  <c r="AN173" i="5" s="1"/>
  <c r="AN238" i="5"/>
  <c r="AN77" i="12" s="1"/>
  <c r="AO243" i="5"/>
  <c r="AO89" i="5"/>
  <c r="AO112" i="5" s="1"/>
  <c r="AO86" i="5"/>
  <c r="AO85" i="5"/>
  <c r="AQ104" i="5"/>
  <c r="AQ103" i="5"/>
  <c r="AQ107" i="5"/>
  <c r="AQ106" i="5"/>
  <c r="AQ105" i="5"/>
  <c r="AO215" i="5"/>
  <c r="AP6" i="5"/>
  <c r="AP148" i="5" s="1"/>
  <c r="AO245" i="5"/>
  <c r="AO242" i="5"/>
  <c r="AO244" i="5"/>
  <c r="AO154" i="5"/>
  <c r="AO93" i="5"/>
  <c r="AO155" i="5"/>
  <c r="AN247" i="5"/>
  <c r="AN78" i="12" s="1"/>
  <c r="AO90" i="5"/>
  <c r="AO113" i="5" s="1"/>
  <c r="AO91" i="5"/>
  <c r="AO114" i="5" s="1"/>
  <c r="AO92" i="5"/>
  <c r="AO115" i="5" s="1"/>
  <c r="AO156" i="5"/>
  <c r="AO87" i="5"/>
  <c r="AO77" i="5"/>
  <c r="AO157" i="5"/>
  <c r="AO78" i="5"/>
  <c r="AO153" i="5"/>
  <c r="AN159" i="5"/>
  <c r="BU131" i="5"/>
  <c r="AN127" i="5"/>
  <c r="AM203" i="5"/>
  <c r="X121" i="5"/>
  <c r="AC11" i="12"/>
  <c r="AB12" i="12"/>
  <c r="AA12" i="12"/>
  <c r="BW7" i="2"/>
  <c r="BV5" i="12"/>
  <c r="BV6" i="12" s="1"/>
  <c r="BV5" i="5"/>
  <c r="AN130" i="5"/>
  <c r="AN133" i="5" s="1"/>
  <c r="AN206" i="5" s="1"/>
  <c r="AG197" i="5"/>
  <c r="AG198" i="5" s="1"/>
  <c r="AG199" i="5" s="1"/>
  <c r="AG72" i="12" s="1"/>
  <c r="AA61" i="5"/>
  <c r="AB57" i="5"/>
  <c r="AB60" i="5" s="1"/>
  <c r="Y164" i="5"/>
  <c r="Y119" i="5"/>
  <c r="AH194" i="5"/>
  <c r="AC4" i="6"/>
  <c r="AB2" i="5"/>
  <c r="AB2" i="6"/>
  <c r="L76" i="4"/>
  <c r="AJ46" i="5"/>
  <c r="AR96" i="5"/>
  <c r="AQ100" i="5"/>
  <c r="AM110" i="5"/>
  <c r="AM169" i="5" s="1"/>
  <c r="AM171" i="5" s="1"/>
  <c r="AM36" i="12" s="1"/>
  <c r="Z97" i="5"/>
  <c r="Z81" i="5"/>
  <c r="Z82" i="5"/>
  <c r="Z31" i="12" s="1"/>
  <c r="AN109" i="5"/>
  <c r="AN168" i="5" s="1"/>
  <c r="AA7" i="4"/>
  <c r="Z66" i="4"/>
  <c r="Z67" i="4" s="1"/>
  <c r="Z68" i="4" s="1"/>
  <c r="AB5" i="4"/>
  <c r="AB6" i="4"/>
  <c r="AB62" i="4" s="1"/>
  <c r="AB63" i="4" s="1"/>
  <c r="AA65" i="4" s="1"/>
  <c r="AA98" i="5" s="1"/>
  <c r="AA80" i="5"/>
  <c r="AC4" i="4"/>
  <c r="AC113" i="4" s="1"/>
  <c r="AC4" i="5"/>
  <c r="AC56" i="5" s="1"/>
  <c r="AA71" i="4"/>
  <c r="AA30" i="4"/>
  <c r="AB2" i="4"/>
  <c r="AD4" i="2"/>
  <c r="AD4" i="12" s="1"/>
  <c r="AC2" i="2"/>
  <c r="AC2" i="12" s="1"/>
  <c r="AR231" i="5" l="1"/>
  <c r="AR101" i="5"/>
  <c r="Z99" i="5"/>
  <c r="BK236" i="6"/>
  <c r="BK261" i="6" s="1"/>
  <c r="AA5" i="6"/>
  <c r="AA92" i="6" s="1"/>
  <c r="AA24" i="4"/>
  <c r="AA25" i="4" s="1"/>
  <c r="AN37" i="12"/>
  <c r="AN179" i="5"/>
  <c r="AN38" i="12"/>
  <c r="AR230" i="5"/>
  <c r="AR229" i="5"/>
  <c r="AR227" i="5"/>
  <c r="AR228" i="5"/>
  <c r="AP93" i="5"/>
  <c r="AP222" i="5"/>
  <c r="AP220" i="5"/>
  <c r="AP235" i="5" s="1"/>
  <c r="AP219" i="5"/>
  <c r="AP234" i="5" s="1"/>
  <c r="AP221" i="5"/>
  <c r="AP236" i="5" s="1"/>
  <c r="AP218" i="5"/>
  <c r="AP233" i="5" s="1"/>
  <c r="AO117" i="5"/>
  <c r="AO173" i="5" s="1"/>
  <c r="AO238" i="5"/>
  <c r="AO77" i="12" s="1"/>
  <c r="AO75" i="12"/>
  <c r="AP89" i="5"/>
  <c r="AP112" i="5" s="1"/>
  <c r="AP77" i="5"/>
  <c r="AO247" i="5"/>
  <c r="AO78" i="12" s="1"/>
  <c r="AP87" i="5"/>
  <c r="AP90" i="5"/>
  <c r="AP113" i="5" s="1"/>
  <c r="AP244" i="5"/>
  <c r="AP242" i="5"/>
  <c r="AP154" i="5"/>
  <c r="AP157" i="5"/>
  <c r="AP153" i="5"/>
  <c r="AP155" i="5"/>
  <c r="AP78" i="5"/>
  <c r="AP92" i="5"/>
  <c r="AP115" i="5" s="1"/>
  <c r="AP215" i="5"/>
  <c r="AP241" i="5"/>
  <c r="AQ6" i="5"/>
  <c r="AQ148" i="5" s="1"/>
  <c r="AP243" i="5"/>
  <c r="AP156" i="5"/>
  <c r="AP86" i="5"/>
  <c r="AP85" i="5"/>
  <c r="AR103" i="5"/>
  <c r="AR105" i="5"/>
  <c r="AR106" i="5"/>
  <c r="AR107" i="5"/>
  <c r="AR104" i="5"/>
  <c r="AP245" i="5"/>
  <c r="AP91" i="5"/>
  <c r="AP114" i="5" s="1"/>
  <c r="AO159" i="5"/>
  <c r="BV131" i="5"/>
  <c r="AO127" i="5"/>
  <c r="AN203" i="5"/>
  <c r="BX7" i="2"/>
  <c r="BW5" i="12"/>
  <c r="BW6" i="12" s="1"/>
  <c r="BW5" i="5"/>
  <c r="AC12" i="12"/>
  <c r="Y121" i="5"/>
  <c r="AD10" i="12"/>
  <c r="AO130" i="5"/>
  <c r="AO133" i="5" s="1"/>
  <c r="AO206" i="5" s="1"/>
  <c r="AH197" i="5"/>
  <c r="AH198" i="5" s="1"/>
  <c r="AH199" i="5" s="1"/>
  <c r="AH72" i="12" s="1"/>
  <c r="AA64" i="5"/>
  <c r="AA177" i="5" s="1"/>
  <c r="AA34" i="12" s="1"/>
  <c r="AB61" i="5"/>
  <c r="AC57" i="5"/>
  <c r="AC60" i="5" s="1"/>
  <c r="Z164" i="5"/>
  <c r="Z119" i="5"/>
  <c r="AI194" i="5"/>
  <c r="AD4" i="6"/>
  <c r="AC2" i="5"/>
  <c r="AC2" i="6"/>
  <c r="L77" i="4"/>
  <c r="AS96" i="5"/>
  <c r="AR100" i="5"/>
  <c r="AK46" i="5"/>
  <c r="AN110" i="5"/>
  <c r="AN169" i="5" s="1"/>
  <c r="AN171" i="5" s="1"/>
  <c r="AN36" i="12" s="1"/>
  <c r="AA97" i="5"/>
  <c r="AA99" i="5" s="1"/>
  <c r="AA81" i="5"/>
  <c r="AA82" i="5"/>
  <c r="AA31" i="12" s="1"/>
  <c r="AO109" i="5"/>
  <c r="AO168" i="5" s="1"/>
  <c r="AC5" i="4"/>
  <c r="AC30" i="4" s="1"/>
  <c r="AC66" i="4" s="1"/>
  <c r="AC6" i="4"/>
  <c r="AC62" i="4" s="1"/>
  <c r="AC63" i="4" s="1"/>
  <c r="AB65" i="4" s="1"/>
  <c r="AB98" i="5" s="1"/>
  <c r="AB7" i="4"/>
  <c r="AB80" i="5"/>
  <c r="AB71" i="4"/>
  <c r="AB30" i="4"/>
  <c r="AB66" i="4" s="1"/>
  <c r="AA74" i="4"/>
  <c r="AA81" i="4"/>
  <c r="AA79" i="4"/>
  <c r="AA78" i="4"/>
  <c r="AA80" i="4"/>
  <c r="AA73" i="4"/>
  <c r="AA108" i="4" s="1"/>
  <c r="AA77" i="4"/>
  <c r="AA82" i="4"/>
  <c r="AA83" i="4"/>
  <c r="AA75" i="4"/>
  <c r="AA76" i="4"/>
  <c r="AA84" i="4"/>
  <c r="AD4" i="4"/>
  <c r="AD113" i="4" s="1"/>
  <c r="AD4" i="5"/>
  <c r="AD56" i="5" s="1"/>
  <c r="AA66" i="4"/>
  <c r="AA67" i="4" s="1"/>
  <c r="AA68" i="4" s="1"/>
  <c r="AC2" i="4"/>
  <c r="AE4" i="2"/>
  <c r="AE4" i="12" s="1"/>
  <c r="AD2" i="2"/>
  <c r="AD2" i="12" s="1"/>
  <c r="AS231" i="5" l="1"/>
  <c r="AS101" i="5"/>
  <c r="BL236" i="6"/>
  <c r="BL261" i="6" s="1"/>
  <c r="AB5" i="6"/>
  <c r="AB92" i="6" s="1"/>
  <c r="AB24" i="4"/>
  <c r="AB25" i="4" s="1"/>
  <c r="AO37" i="12"/>
  <c r="AO179" i="5"/>
  <c r="AO38" i="12"/>
  <c r="AS230" i="5"/>
  <c r="AS229" i="5"/>
  <c r="AS228" i="5"/>
  <c r="AS227" i="5"/>
  <c r="AP238" i="5"/>
  <c r="AP77" i="12" s="1"/>
  <c r="AP75" i="12"/>
  <c r="AP117" i="5"/>
  <c r="AP173" i="5" s="1"/>
  <c r="AQ93" i="5"/>
  <c r="AQ219" i="5"/>
  <c r="AQ234" i="5" s="1"/>
  <c r="AQ221" i="5"/>
  <c r="AQ236" i="5" s="1"/>
  <c r="AQ222" i="5"/>
  <c r="AQ218" i="5"/>
  <c r="AQ233" i="5" s="1"/>
  <c r="AQ220" i="5"/>
  <c r="AQ235" i="5" s="1"/>
  <c r="AQ241" i="5"/>
  <c r="AQ244" i="5"/>
  <c r="AQ243" i="5"/>
  <c r="AQ87" i="5"/>
  <c r="AQ86" i="5"/>
  <c r="AQ242" i="5"/>
  <c r="AR6" i="5"/>
  <c r="AR148" i="5" s="1"/>
  <c r="AP159" i="5"/>
  <c r="AQ245" i="5"/>
  <c r="AQ215" i="5"/>
  <c r="AQ85" i="5"/>
  <c r="AQ89" i="5"/>
  <c r="AQ112" i="5" s="1"/>
  <c r="AQ90" i="5"/>
  <c r="AQ113" i="5" s="1"/>
  <c r="AP247" i="5"/>
  <c r="AP78" i="12" s="1"/>
  <c r="AQ153" i="5"/>
  <c r="AQ157" i="5"/>
  <c r="AQ155" i="5"/>
  <c r="AQ78" i="5"/>
  <c r="AS103" i="5"/>
  <c r="AS107" i="5"/>
  <c r="AS106" i="5"/>
  <c r="AS105" i="5"/>
  <c r="AS104" i="5"/>
  <c r="AQ156" i="5"/>
  <c r="AQ92" i="5"/>
  <c r="AQ115" i="5" s="1"/>
  <c r="AQ77" i="5"/>
  <c r="AQ154" i="5"/>
  <c r="AQ91" i="5"/>
  <c r="AQ114" i="5" s="1"/>
  <c r="BW131" i="5"/>
  <c r="AP127" i="5"/>
  <c r="AO203" i="5"/>
  <c r="Z121" i="5"/>
  <c r="BY7" i="2"/>
  <c r="BX5" i="12"/>
  <c r="BX6" i="12" s="1"/>
  <c r="BX5" i="5"/>
  <c r="AE10" i="12"/>
  <c r="AE11" i="12" s="1"/>
  <c r="AD11" i="12"/>
  <c r="AP130" i="5"/>
  <c r="AP133" i="5" s="1"/>
  <c r="AP206" i="5" s="1"/>
  <c r="AI197" i="5"/>
  <c r="AI198" i="5" s="1"/>
  <c r="AI199" i="5" s="1"/>
  <c r="AI72" i="12" s="1"/>
  <c r="AB64" i="5"/>
  <c r="AB177" i="5" s="1"/>
  <c r="AB34" i="12" s="1"/>
  <c r="AC61" i="5"/>
  <c r="AC64" i="5" s="1"/>
  <c r="AC177" i="5" s="1"/>
  <c r="AC34" i="12" s="1"/>
  <c r="AD57" i="5"/>
  <c r="AD60" i="5" s="1"/>
  <c r="AA164" i="5"/>
  <c r="AA119" i="5"/>
  <c r="AJ194" i="5"/>
  <c r="AE4" i="6"/>
  <c r="AD2" i="5"/>
  <c r="AD2" i="6"/>
  <c r="L78" i="4"/>
  <c r="AL46" i="5"/>
  <c r="AT96" i="5"/>
  <c r="AS100" i="5"/>
  <c r="AO110" i="5"/>
  <c r="AO169" i="5" s="1"/>
  <c r="AO171" i="5" s="1"/>
  <c r="AO36" i="12" s="1"/>
  <c r="AB97" i="5"/>
  <c r="AB99" i="5" s="1"/>
  <c r="AB82" i="5"/>
  <c r="AB31" i="12" s="1"/>
  <c r="AB81" i="5"/>
  <c r="AP109" i="5"/>
  <c r="AP168" i="5" s="1"/>
  <c r="AC71" i="4"/>
  <c r="AC77" i="4" s="1"/>
  <c r="AC80" i="5"/>
  <c r="AC7" i="4"/>
  <c r="AD6" i="4"/>
  <c r="AD62" i="4" s="1"/>
  <c r="AD63" i="4" s="1"/>
  <c r="AC65" i="4" s="1"/>
  <c r="AC98" i="5" s="1"/>
  <c r="AB73" i="4"/>
  <c r="AB108" i="4" s="1"/>
  <c r="AB84" i="4"/>
  <c r="AB77" i="4"/>
  <c r="AB75" i="4"/>
  <c r="AB78" i="4"/>
  <c r="AB80" i="4"/>
  <c r="AB83" i="4"/>
  <c r="AB82" i="4"/>
  <c r="AB74" i="4"/>
  <c r="AB79" i="4"/>
  <c r="AB81" i="4"/>
  <c r="AB76" i="4"/>
  <c r="AE4" i="4"/>
  <c r="AE113" i="4" s="1"/>
  <c r="AE4" i="5"/>
  <c r="AE56" i="5" s="1"/>
  <c r="AB67" i="4"/>
  <c r="AB68" i="4" s="1"/>
  <c r="AD5" i="4"/>
  <c r="AD71" i="4" s="1"/>
  <c r="AD74" i="4" s="1"/>
  <c r="AD2" i="4"/>
  <c r="AF4" i="2"/>
  <c r="AF4" i="12" s="1"/>
  <c r="AE2" i="2"/>
  <c r="AE2" i="12" s="1"/>
  <c r="AT231" i="5" l="1"/>
  <c r="AT101" i="5"/>
  <c r="AR86" i="5"/>
  <c r="AR91" i="5"/>
  <c r="AR114" i="5" s="1"/>
  <c r="AR90" i="5"/>
  <c r="AR113" i="5" s="1"/>
  <c r="BM236" i="6"/>
  <c r="BM261" i="6" s="1"/>
  <c r="AC5" i="6"/>
  <c r="AC92" i="6" s="1"/>
  <c r="AC24" i="4"/>
  <c r="AC25" i="4" s="1"/>
  <c r="AP37" i="12"/>
  <c r="AP179" i="5"/>
  <c r="AP38" i="12"/>
  <c r="AT230" i="5"/>
  <c r="AT229" i="5"/>
  <c r="AT228" i="5"/>
  <c r="AT227" i="5"/>
  <c r="AQ238" i="5"/>
  <c r="AQ77" i="12" s="1"/>
  <c r="AQ117" i="5"/>
  <c r="AQ173" i="5" s="1"/>
  <c r="AQ75" i="12"/>
  <c r="AR93" i="5"/>
  <c r="AR218" i="5"/>
  <c r="AR233" i="5" s="1"/>
  <c r="AR220" i="5"/>
  <c r="AR235" i="5" s="1"/>
  <c r="AR222" i="5"/>
  <c r="AR219" i="5"/>
  <c r="AR234" i="5" s="1"/>
  <c r="AR221" i="5"/>
  <c r="AR236" i="5" s="1"/>
  <c r="AR92" i="5"/>
  <c r="AR115" i="5" s="1"/>
  <c r="AR154" i="5"/>
  <c r="AR155" i="5"/>
  <c r="AR153" i="5"/>
  <c r="AR156" i="5"/>
  <c r="AR78" i="5"/>
  <c r="AR157" i="5"/>
  <c r="AR77" i="5"/>
  <c r="AR87" i="5"/>
  <c r="AR85" i="5"/>
  <c r="AR243" i="5"/>
  <c r="AR245" i="5"/>
  <c r="AS6" i="5"/>
  <c r="AS148" i="5" s="1"/>
  <c r="AQ247" i="5"/>
  <c r="AQ78" i="12" s="1"/>
  <c r="AR215" i="5"/>
  <c r="AR89" i="5"/>
  <c r="AR112" i="5" s="1"/>
  <c r="AR241" i="5"/>
  <c r="AR242" i="5"/>
  <c r="AR244" i="5"/>
  <c r="AQ159" i="5"/>
  <c r="AT103" i="5"/>
  <c r="AT107" i="5"/>
  <c r="AT106" i="5"/>
  <c r="AT104" i="5"/>
  <c r="AT105" i="5"/>
  <c r="BX131" i="5"/>
  <c r="AQ127" i="5"/>
  <c r="AP203" i="5"/>
  <c r="BZ7" i="2"/>
  <c r="BY5" i="12"/>
  <c r="BY6" i="12" s="1"/>
  <c r="BY5" i="5"/>
  <c r="AE12" i="12"/>
  <c r="AA121" i="5"/>
  <c r="AF10" i="12"/>
  <c r="AF11" i="12" s="1"/>
  <c r="AD12" i="12"/>
  <c r="AQ130" i="5"/>
  <c r="AQ133" i="5" s="1"/>
  <c r="AQ206" i="5" s="1"/>
  <c r="AJ197" i="5"/>
  <c r="AJ198" i="5" s="1"/>
  <c r="AJ199" i="5" s="1"/>
  <c r="AJ72" i="12" s="1"/>
  <c r="AD61" i="5"/>
  <c r="AE57" i="5"/>
  <c r="AE60" i="5" s="1"/>
  <c r="AB164" i="5"/>
  <c r="AB119" i="5"/>
  <c r="AK194" i="5"/>
  <c r="AF4" i="6"/>
  <c r="AE2" i="5"/>
  <c r="AE2" i="6"/>
  <c r="L79" i="4"/>
  <c r="AU96" i="5"/>
  <c r="AT100" i="5"/>
  <c r="AM46" i="5"/>
  <c r="AP110" i="5"/>
  <c r="AP169" i="5" s="1"/>
  <c r="AP171" i="5" s="1"/>
  <c r="AP36" i="12" s="1"/>
  <c r="AC97" i="5"/>
  <c r="AC99" i="5" s="1"/>
  <c r="AC82" i="5"/>
  <c r="AC31" i="12" s="1"/>
  <c r="AC81" i="5"/>
  <c r="AQ109" i="5"/>
  <c r="AQ168" i="5" s="1"/>
  <c r="AC75" i="4"/>
  <c r="AC80" i="4"/>
  <c r="AC83" i="4"/>
  <c r="AC74" i="4"/>
  <c r="AC81" i="4"/>
  <c r="AC79" i="4"/>
  <c r="AC73" i="4"/>
  <c r="AC108" i="4" s="1"/>
  <c r="AC76" i="4"/>
  <c r="AC78" i="4"/>
  <c r="AC84" i="4"/>
  <c r="AC82" i="4"/>
  <c r="AE5" i="4"/>
  <c r="AE30" i="4" s="1"/>
  <c r="AE66" i="4" s="1"/>
  <c r="AE6" i="4"/>
  <c r="AE62" i="4" s="1"/>
  <c r="AE63" i="4" s="1"/>
  <c r="AD65" i="4" s="1"/>
  <c r="AD98" i="5" s="1"/>
  <c r="AD76" i="4"/>
  <c r="AD83" i="4"/>
  <c r="AD77" i="4"/>
  <c r="AD30" i="4"/>
  <c r="AD80" i="4"/>
  <c r="AD81" i="4"/>
  <c r="AD73" i="4"/>
  <c r="AD108" i="4" s="1"/>
  <c r="AD82" i="4"/>
  <c r="AC67" i="4"/>
  <c r="AC68" i="4" s="1"/>
  <c r="AD78" i="4"/>
  <c r="AD75" i="4"/>
  <c r="AD80" i="5"/>
  <c r="AF4" i="4"/>
  <c r="AF113" i="4" s="1"/>
  <c r="AF4" i="5"/>
  <c r="AF56" i="5" s="1"/>
  <c r="AD84" i="4"/>
  <c r="AD79" i="4"/>
  <c r="AD7" i="4"/>
  <c r="AE2" i="4"/>
  <c r="AG4" i="2"/>
  <c r="AG4" i="12" s="1"/>
  <c r="AG10" i="12" s="1"/>
  <c r="AF2" i="2"/>
  <c r="AF2" i="12" s="1"/>
  <c r="AU231" i="5" l="1"/>
  <c r="AU101" i="5"/>
  <c r="BN236" i="6"/>
  <c r="BN261" i="6" s="1"/>
  <c r="AD5" i="6"/>
  <c r="AD92" i="6" s="1"/>
  <c r="AD24" i="4"/>
  <c r="AD25" i="4" s="1"/>
  <c r="AQ38" i="12"/>
  <c r="AQ37" i="12"/>
  <c r="AQ179" i="5"/>
  <c r="AR159" i="5"/>
  <c r="AU230" i="5"/>
  <c r="AU229" i="5"/>
  <c r="AU228" i="5"/>
  <c r="AU227" i="5"/>
  <c r="AR238" i="5"/>
  <c r="AR77" i="12" s="1"/>
  <c r="AR75" i="12"/>
  <c r="AS93" i="5"/>
  <c r="AS218" i="5"/>
  <c r="AS233" i="5" s="1"/>
  <c r="AS222" i="5"/>
  <c r="AS219" i="5"/>
  <c r="AS234" i="5" s="1"/>
  <c r="AS220" i="5"/>
  <c r="AS235" i="5" s="1"/>
  <c r="AS221" i="5"/>
  <c r="AS236" i="5" s="1"/>
  <c r="AR247" i="5"/>
  <c r="AR78" i="12" s="1"/>
  <c r="AR117" i="5"/>
  <c r="AR173" i="5" s="1"/>
  <c r="AS244" i="5"/>
  <c r="AS245" i="5"/>
  <c r="AS215" i="5"/>
  <c r="AS242" i="5"/>
  <c r="AS91" i="5"/>
  <c r="AS114" i="5" s="1"/>
  <c r="AS153" i="5"/>
  <c r="AS89" i="5"/>
  <c r="AS112" i="5" s="1"/>
  <c r="AS154" i="5"/>
  <c r="AS155" i="5"/>
  <c r="AS86" i="5"/>
  <c r="AS87" i="5"/>
  <c r="AS85" i="5"/>
  <c r="AS243" i="5"/>
  <c r="AT6" i="5"/>
  <c r="AT148" i="5" s="1"/>
  <c r="AS241" i="5"/>
  <c r="AS78" i="5"/>
  <c r="AS156" i="5"/>
  <c r="AS92" i="5"/>
  <c r="AS115" i="5" s="1"/>
  <c r="AS77" i="5"/>
  <c r="AS157" i="5"/>
  <c r="AS90" i="5"/>
  <c r="AS113" i="5" s="1"/>
  <c r="AU107" i="5"/>
  <c r="AU106" i="5"/>
  <c r="AU104" i="5"/>
  <c r="AU103" i="5"/>
  <c r="AU105" i="5"/>
  <c r="BY131" i="5"/>
  <c r="AR127" i="5"/>
  <c r="AQ203" i="5"/>
  <c r="CA7" i="2"/>
  <c r="BZ5" i="12"/>
  <c r="BZ6" i="12" s="1"/>
  <c r="BZ5" i="5"/>
  <c r="AG11" i="12"/>
  <c r="AB121" i="5"/>
  <c r="AF12" i="12"/>
  <c r="AR130" i="5"/>
  <c r="AR133" i="5" s="1"/>
  <c r="AR206" i="5" s="1"/>
  <c r="AK197" i="5"/>
  <c r="AK198" i="5" s="1"/>
  <c r="AK199" i="5" s="1"/>
  <c r="AK72" i="12" s="1"/>
  <c r="AD64" i="5"/>
  <c r="AD177" i="5" s="1"/>
  <c r="AD34" i="12" s="1"/>
  <c r="AE61" i="5"/>
  <c r="AF57" i="5"/>
  <c r="AF60" i="5" s="1"/>
  <c r="AC164" i="5"/>
  <c r="AC119" i="5"/>
  <c r="AL194" i="5"/>
  <c r="AG4" i="6"/>
  <c r="AF2" i="5"/>
  <c r="AF2" i="6"/>
  <c r="L80" i="4"/>
  <c r="AN46" i="5"/>
  <c r="AV96" i="5"/>
  <c r="AU100" i="5"/>
  <c r="AQ110" i="5"/>
  <c r="AQ169" i="5" s="1"/>
  <c r="AQ171" i="5" s="1"/>
  <c r="AQ36" i="12" s="1"/>
  <c r="AD97" i="5"/>
  <c r="AD99" i="5" s="1"/>
  <c r="AD81" i="5"/>
  <c r="AD82" i="5"/>
  <c r="AD31" i="12" s="1"/>
  <c r="AR109" i="5"/>
  <c r="AR168" i="5" s="1"/>
  <c r="AE71" i="4"/>
  <c r="AE78" i="4" s="1"/>
  <c r="AE80" i="5"/>
  <c r="AE7" i="4"/>
  <c r="AD66" i="4"/>
  <c r="AD67" i="4" s="1"/>
  <c r="AD68" i="4" s="1"/>
  <c r="AF6" i="4"/>
  <c r="AF62" i="4" s="1"/>
  <c r="AF63" i="4" s="1"/>
  <c r="AE65" i="4" s="1"/>
  <c r="AE98" i="5" s="1"/>
  <c r="AF5" i="4"/>
  <c r="AF71" i="4" s="1"/>
  <c r="AF78" i="4" s="1"/>
  <c r="AG4" i="4"/>
  <c r="AG113" i="4" s="1"/>
  <c r="AG4" i="5"/>
  <c r="AG56" i="5" s="1"/>
  <c r="AF2" i="4"/>
  <c r="AH4" i="2"/>
  <c r="AH4" i="12" s="1"/>
  <c r="AH10" i="12" s="1"/>
  <c r="AG2" i="2"/>
  <c r="AG2" i="12" s="1"/>
  <c r="AV231" i="5" l="1"/>
  <c r="AV101" i="5"/>
  <c r="BO236" i="6"/>
  <c r="BO261" i="6" s="1"/>
  <c r="AE5" i="6"/>
  <c r="AE92" i="6" s="1"/>
  <c r="AE24" i="4"/>
  <c r="AE25" i="4" s="1"/>
  <c r="AR38" i="12"/>
  <c r="AR37" i="12"/>
  <c r="AR179" i="5"/>
  <c r="AS117" i="5"/>
  <c r="AS173" i="5" s="1"/>
  <c r="AV228" i="5"/>
  <c r="AV230" i="5"/>
  <c r="AV229" i="5"/>
  <c r="AV227" i="5"/>
  <c r="AS247" i="5"/>
  <c r="AS78" i="12" s="1"/>
  <c r="AS75" i="12"/>
  <c r="AS238" i="5"/>
  <c r="AS77" i="12" s="1"/>
  <c r="AT93" i="5"/>
  <c r="AT218" i="5"/>
  <c r="AT233" i="5" s="1"/>
  <c r="AT219" i="5"/>
  <c r="AT234" i="5" s="1"/>
  <c r="AT220" i="5"/>
  <c r="AT235" i="5" s="1"/>
  <c r="AT222" i="5"/>
  <c r="AT221" i="5"/>
  <c r="AT236" i="5" s="1"/>
  <c r="AT242" i="5"/>
  <c r="AT89" i="5"/>
  <c r="AT112" i="5" s="1"/>
  <c r="AT243" i="5"/>
  <c r="AT155" i="5"/>
  <c r="AS159" i="5"/>
  <c r="AT92" i="5"/>
  <c r="AT115" i="5" s="1"/>
  <c r="AT156" i="5"/>
  <c r="AT153" i="5"/>
  <c r="AT78" i="5"/>
  <c r="AT90" i="5"/>
  <c r="AT113" i="5" s="1"/>
  <c r="AT87" i="5"/>
  <c r="AT154" i="5"/>
  <c r="AU6" i="5"/>
  <c r="AU148" i="5" s="1"/>
  <c r="AT91" i="5"/>
  <c r="AT114" i="5" s="1"/>
  <c r="AT157" i="5"/>
  <c r="AT85" i="5"/>
  <c r="AT215" i="5"/>
  <c r="AT77" i="5"/>
  <c r="AT86" i="5"/>
  <c r="AT245" i="5"/>
  <c r="AT244" i="5"/>
  <c r="AT241" i="5"/>
  <c r="AV107" i="5"/>
  <c r="AV106" i="5"/>
  <c r="AV105" i="5"/>
  <c r="AV104" i="5"/>
  <c r="AV103" i="5"/>
  <c r="BZ131" i="5"/>
  <c r="AS127" i="5"/>
  <c r="AR203" i="5"/>
  <c r="AC121" i="5"/>
  <c r="CB7" i="2"/>
  <c r="CA5" i="12"/>
  <c r="CA6" i="12" s="1"/>
  <c r="CA5" i="5"/>
  <c r="AH11" i="12"/>
  <c r="AG12" i="12"/>
  <c r="AS130" i="5"/>
  <c r="AS133" i="5" s="1"/>
  <c r="AS206" i="5" s="1"/>
  <c r="AL197" i="5"/>
  <c r="AL198" i="5" s="1"/>
  <c r="AL199" i="5" s="1"/>
  <c r="AL72" i="12" s="1"/>
  <c r="AE64" i="5"/>
  <c r="AE177" i="5" s="1"/>
  <c r="AE34" i="12" s="1"/>
  <c r="AF61" i="5"/>
  <c r="AF64" i="5" s="1"/>
  <c r="AF177" i="5" s="1"/>
  <c r="AF34" i="12" s="1"/>
  <c r="AG57" i="5"/>
  <c r="AG60" i="5" s="1"/>
  <c r="AD164" i="5"/>
  <c r="AD119" i="5"/>
  <c r="AM194" i="5"/>
  <c r="AH4" i="6"/>
  <c r="AG2" i="5"/>
  <c r="AG2" i="6"/>
  <c r="AE83" i="4"/>
  <c r="AE81" i="4"/>
  <c r="AE74" i="4"/>
  <c r="AE84" i="4"/>
  <c r="AE80" i="4"/>
  <c r="AE79" i="4"/>
  <c r="AE73" i="4"/>
  <c r="AE108" i="4" s="1"/>
  <c r="AE77" i="4"/>
  <c r="AE76" i="4"/>
  <c r="AE75" i="4"/>
  <c r="L81" i="4"/>
  <c r="AW96" i="5"/>
  <c r="AV100" i="5"/>
  <c r="AO46" i="5"/>
  <c r="AR110" i="5"/>
  <c r="AR169" i="5" s="1"/>
  <c r="AR171" i="5" s="1"/>
  <c r="AR36" i="12" s="1"/>
  <c r="AE97" i="5"/>
  <c r="AE99" i="5" s="1"/>
  <c r="AE81" i="5"/>
  <c r="AE82" i="5"/>
  <c r="AE31" i="12" s="1"/>
  <c r="AS109" i="5"/>
  <c r="AS168" i="5" s="1"/>
  <c r="AS110" i="5"/>
  <c r="AS169" i="5" s="1"/>
  <c r="AE82" i="4"/>
  <c r="AF83" i="4"/>
  <c r="AF81" i="4"/>
  <c r="AE67" i="4"/>
  <c r="AE68" i="4" s="1"/>
  <c r="AF84" i="4"/>
  <c r="AG6" i="4"/>
  <c r="AG62" i="4" s="1"/>
  <c r="AG63" i="4" s="1"/>
  <c r="AF65" i="4" s="1"/>
  <c r="AF98" i="5" s="1"/>
  <c r="AF75" i="4"/>
  <c r="AF79" i="4"/>
  <c r="AF77" i="4"/>
  <c r="AF80" i="5"/>
  <c r="AF80" i="4"/>
  <c r="AF73" i="4"/>
  <c r="AF108" i="4" s="1"/>
  <c r="AF30" i="4"/>
  <c r="AF66" i="4" s="1"/>
  <c r="AF74" i="4"/>
  <c r="AF7" i="4"/>
  <c r="AF82" i="4"/>
  <c r="AF76" i="4"/>
  <c r="AG5" i="4"/>
  <c r="AG71" i="4" s="1"/>
  <c r="AG75" i="4" s="1"/>
  <c r="AH4" i="4"/>
  <c r="AH113" i="4" s="1"/>
  <c r="AH4" i="5"/>
  <c r="AH56" i="5" s="1"/>
  <c r="AG2" i="4"/>
  <c r="AI4" i="2"/>
  <c r="AI4" i="12" s="1"/>
  <c r="AH2" i="2"/>
  <c r="AH2" i="12" s="1"/>
  <c r="AW231" i="5" l="1"/>
  <c r="AW101" i="5"/>
  <c r="BP236" i="6"/>
  <c r="BP261" i="6" s="1"/>
  <c r="AF5" i="6"/>
  <c r="AF92" i="6" s="1"/>
  <c r="AF24" i="4"/>
  <c r="AF25" i="4" s="1"/>
  <c r="AS38" i="12"/>
  <c r="AS37" i="12"/>
  <c r="AS179" i="5"/>
  <c r="AW230" i="5"/>
  <c r="AW229" i="5"/>
  <c r="AW228" i="5"/>
  <c r="AW227" i="5"/>
  <c r="AT238" i="5"/>
  <c r="AT77" i="12" s="1"/>
  <c r="AT75" i="12"/>
  <c r="AU93" i="5"/>
  <c r="AU218" i="5"/>
  <c r="AU233" i="5" s="1"/>
  <c r="AU219" i="5"/>
  <c r="AU234" i="5" s="1"/>
  <c r="AU222" i="5"/>
  <c r="AU221" i="5"/>
  <c r="AU236" i="5" s="1"/>
  <c r="AU220" i="5"/>
  <c r="AU235" i="5" s="1"/>
  <c r="AU89" i="5"/>
  <c r="AU112" i="5" s="1"/>
  <c r="AT117" i="5"/>
  <c r="AT173" i="5" s="1"/>
  <c r="AU92" i="5"/>
  <c r="AU115" i="5" s="1"/>
  <c r="AU244" i="5"/>
  <c r="AU243" i="5"/>
  <c r="AT159" i="5"/>
  <c r="AV6" i="5"/>
  <c r="AV90" i="5" s="1"/>
  <c r="AV113" i="5" s="1"/>
  <c r="AU156" i="5"/>
  <c r="AU85" i="5"/>
  <c r="AU155" i="5"/>
  <c r="AU91" i="5"/>
  <c r="AU114" i="5" s="1"/>
  <c r="AU86" i="5"/>
  <c r="AT247" i="5"/>
  <c r="AT78" i="12" s="1"/>
  <c r="AU153" i="5"/>
  <c r="AU242" i="5"/>
  <c r="AU157" i="5"/>
  <c r="AU90" i="5"/>
  <c r="AU113" i="5" s="1"/>
  <c r="AU215" i="5"/>
  <c r="AU241" i="5"/>
  <c r="AU154" i="5"/>
  <c r="AU77" i="5"/>
  <c r="AU78" i="5"/>
  <c r="AU87" i="5"/>
  <c r="AU245" i="5"/>
  <c r="AW107" i="5"/>
  <c r="AW105" i="5"/>
  <c r="AW103" i="5"/>
  <c r="AW104" i="5"/>
  <c r="AW106" i="5"/>
  <c r="AS203" i="5"/>
  <c r="AT127" i="5"/>
  <c r="CA131" i="5"/>
  <c r="AD121" i="5"/>
  <c r="AH12" i="12"/>
  <c r="AI10" i="12"/>
  <c r="AI11" i="12" s="1"/>
  <c r="CC7" i="2"/>
  <c r="CB5" i="12"/>
  <c r="CB6" i="12" s="1"/>
  <c r="CB5" i="5"/>
  <c r="AT130" i="5"/>
  <c r="AT133" i="5" s="1"/>
  <c r="AT206" i="5" s="1"/>
  <c r="AS171" i="5"/>
  <c r="AS36" i="12" s="1"/>
  <c r="AM197" i="5"/>
  <c r="AM198" i="5" s="1"/>
  <c r="AM199" i="5" s="1"/>
  <c r="AM72" i="12" s="1"/>
  <c r="AG61" i="5"/>
  <c r="AH57" i="5"/>
  <c r="AH60" i="5" s="1"/>
  <c r="AE164" i="5"/>
  <c r="AE119" i="5"/>
  <c r="AN194" i="5"/>
  <c r="AI4" i="6"/>
  <c r="AH2" i="5"/>
  <c r="AH2" i="6"/>
  <c r="L82" i="4"/>
  <c r="AP46" i="5"/>
  <c r="AX96" i="5"/>
  <c r="AW100" i="5"/>
  <c r="AF97" i="5"/>
  <c r="AF99" i="5" s="1"/>
  <c r="AF81" i="5"/>
  <c r="AF82" i="5"/>
  <c r="AF31" i="12" s="1"/>
  <c r="AT109" i="5"/>
  <c r="AT168" i="5" s="1"/>
  <c r="AF67" i="4"/>
  <c r="AF68" i="4" s="1"/>
  <c r="AG7" i="4"/>
  <c r="AG79" i="4"/>
  <c r="AG80" i="4"/>
  <c r="AG80" i="5"/>
  <c r="AG77" i="4"/>
  <c r="AG78" i="4"/>
  <c r="AG84" i="4"/>
  <c r="AG74" i="4"/>
  <c r="AG81" i="4"/>
  <c r="AG30" i="4"/>
  <c r="AG66" i="4" s="1"/>
  <c r="AG76" i="4"/>
  <c r="AG82" i="4"/>
  <c r="AG83" i="4"/>
  <c r="AG73" i="4"/>
  <c r="AG108" i="4" s="1"/>
  <c r="AH5" i="4"/>
  <c r="AH30" i="4" s="1"/>
  <c r="AH66" i="4" s="1"/>
  <c r="AI4" i="4"/>
  <c r="AI113" i="4" s="1"/>
  <c r="AI4" i="5"/>
  <c r="AI56" i="5" s="1"/>
  <c r="AH6" i="4"/>
  <c r="AH62" i="4" s="1"/>
  <c r="AH63" i="4" s="1"/>
  <c r="AG65" i="4" s="1"/>
  <c r="AG98" i="5" s="1"/>
  <c r="AH2" i="4"/>
  <c r="AJ4" i="2"/>
  <c r="AJ4" i="12" s="1"/>
  <c r="AI2" i="2"/>
  <c r="AI2" i="12" s="1"/>
  <c r="AX231" i="5" l="1"/>
  <c r="AX101" i="5"/>
  <c r="BQ236" i="6"/>
  <c r="BQ261" i="6" s="1"/>
  <c r="AG5" i="6"/>
  <c r="AG92" i="6" s="1"/>
  <c r="AG24" i="4"/>
  <c r="AG25" i="4" s="1"/>
  <c r="AV153" i="5"/>
  <c r="AV148" i="5"/>
  <c r="AT37" i="12"/>
  <c r="AT179" i="5"/>
  <c r="AT38" i="12"/>
  <c r="AX230" i="5"/>
  <c r="AX229" i="5"/>
  <c r="AX228" i="5"/>
  <c r="AX227" i="5"/>
  <c r="AU238" i="5"/>
  <c r="AU77" i="12" s="1"/>
  <c r="AV93" i="5"/>
  <c r="AV222" i="5"/>
  <c r="AV221" i="5"/>
  <c r="AV236" i="5" s="1"/>
  <c r="AV220" i="5"/>
  <c r="AV235" i="5" s="1"/>
  <c r="AV219" i="5"/>
  <c r="AV234" i="5" s="1"/>
  <c r="AV218" i="5"/>
  <c r="AV233" i="5" s="1"/>
  <c r="AV157" i="5"/>
  <c r="AV155" i="5"/>
  <c r="AU75" i="12"/>
  <c r="AV78" i="5"/>
  <c r="AV77" i="5"/>
  <c r="AV92" i="5"/>
  <c r="AV115" i="5" s="1"/>
  <c r="AV156" i="5"/>
  <c r="AV91" i="5"/>
  <c r="AV114" i="5" s="1"/>
  <c r="AU117" i="5"/>
  <c r="AU173" i="5" s="1"/>
  <c r="AV85" i="5"/>
  <c r="AV154" i="5"/>
  <c r="AW6" i="5"/>
  <c r="AV243" i="5"/>
  <c r="AV87" i="5"/>
  <c r="AV86" i="5"/>
  <c r="AV89" i="5"/>
  <c r="AV112" i="5" s="1"/>
  <c r="AU159" i="5"/>
  <c r="AV241" i="5"/>
  <c r="AV245" i="5"/>
  <c r="AV242" i="5"/>
  <c r="AV215" i="5"/>
  <c r="AV244" i="5"/>
  <c r="AU247" i="5"/>
  <c r="AU78" i="12" s="1"/>
  <c r="AX107" i="5"/>
  <c r="AX106" i="5"/>
  <c r="AX104" i="5"/>
  <c r="AX105" i="5"/>
  <c r="AX103" i="5"/>
  <c r="AT203" i="5"/>
  <c r="AU127" i="5"/>
  <c r="CB131" i="5"/>
  <c r="AI12" i="12"/>
  <c r="CD7" i="2"/>
  <c r="CC5" i="12"/>
  <c r="CC6" i="12" s="1"/>
  <c r="CC5" i="5"/>
  <c r="AE121" i="5"/>
  <c r="AJ10" i="12"/>
  <c r="AJ11" i="12" s="1"/>
  <c r="AU130" i="5"/>
  <c r="AU133" i="5" s="1"/>
  <c r="AU206" i="5" s="1"/>
  <c r="AN197" i="5"/>
  <c r="AN198" i="5" s="1"/>
  <c r="AN199" i="5" s="1"/>
  <c r="AN72" i="12" s="1"/>
  <c r="AG64" i="5"/>
  <c r="AG177" i="5" s="1"/>
  <c r="AG34" i="12" s="1"/>
  <c r="AH61" i="5"/>
  <c r="AI57" i="5"/>
  <c r="AI60" i="5" s="1"/>
  <c r="AF164" i="5"/>
  <c r="AF119" i="5"/>
  <c r="AO194" i="5"/>
  <c r="AJ4" i="6"/>
  <c r="AI2" i="5"/>
  <c r="AI2" i="6"/>
  <c r="L83" i="4"/>
  <c r="AY96" i="5"/>
  <c r="AX100" i="5"/>
  <c r="AQ46" i="5"/>
  <c r="AG97" i="5"/>
  <c r="AG99" i="5" s="1"/>
  <c r="AG82" i="5"/>
  <c r="AG31" i="12" s="1"/>
  <c r="AG81" i="5"/>
  <c r="AT110" i="5"/>
  <c r="AT169" i="5" s="1"/>
  <c r="AT171" i="5" s="1"/>
  <c r="AT36" i="12" s="1"/>
  <c r="AU109" i="5"/>
  <c r="AU168" i="5" s="1"/>
  <c r="AG67" i="4"/>
  <c r="AG68" i="4" s="1"/>
  <c r="AH71" i="4"/>
  <c r="AH79" i="4" s="1"/>
  <c r="AH7" i="4"/>
  <c r="AI6" i="4"/>
  <c r="AI62" i="4" s="1"/>
  <c r="AI63" i="4" s="1"/>
  <c r="AH65" i="4" s="1"/>
  <c r="AH98" i="5" s="1"/>
  <c r="AI5" i="4"/>
  <c r="AI71" i="4" s="1"/>
  <c r="AI78" i="4" s="1"/>
  <c r="AJ4" i="4"/>
  <c r="AJ113" i="4" s="1"/>
  <c r="AJ4" i="5"/>
  <c r="AJ56" i="5" s="1"/>
  <c r="AI2" i="4"/>
  <c r="AK4" i="2"/>
  <c r="AK4" i="12" s="1"/>
  <c r="AK10" i="12" s="1"/>
  <c r="AJ2" i="2"/>
  <c r="AJ2" i="12" s="1"/>
  <c r="AY231" i="5" l="1"/>
  <c r="AY101" i="5"/>
  <c r="BR236" i="6"/>
  <c r="BR261" i="6" s="1"/>
  <c r="AH5" i="6"/>
  <c r="AH92" i="6" s="1"/>
  <c r="AH24" i="4"/>
  <c r="AH25" i="4" s="1"/>
  <c r="AW155" i="5"/>
  <c r="AW148" i="5"/>
  <c r="AW90" i="5"/>
  <c r="AW113" i="5" s="1"/>
  <c r="AU38" i="12"/>
  <c r="AU37" i="12"/>
  <c r="AU179" i="5"/>
  <c r="AW92" i="5"/>
  <c r="AW115" i="5" s="1"/>
  <c r="AW91" i="5"/>
  <c r="AW114" i="5" s="1"/>
  <c r="AY229" i="5"/>
  <c r="AY227" i="5"/>
  <c r="AY228" i="5"/>
  <c r="AY230" i="5"/>
  <c r="AV238" i="5"/>
  <c r="AV77" i="12" s="1"/>
  <c r="AV247" i="5"/>
  <c r="AV78" i="12" s="1"/>
  <c r="AW93" i="5"/>
  <c r="AW220" i="5"/>
  <c r="AW235" i="5" s="1"/>
  <c r="AW222" i="5"/>
  <c r="AW218" i="5"/>
  <c r="AW233" i="5" s="1"/>
  <c r="AW221" i="5"/>
  <c r="AW236" i="5" s="1"/>
  <c r="AW219" i="5"/>
  <c r="AW234" i="5" s="1"/>
  <c r="AW78" i="5"/>
  <c r="AW215" i="5"/>
  <c r="AW245" i="5"/>
  <c r="AV159" i="5"/>
  <c r="AW77" i="5"/>
  <c r="AW242" i="5"/>
  <c r="AV75" i="12"/>
  <c r="AW243" i="5"/>
  <c r="AW154" i="5"/>
  <c r="AW157" i="5"/>
  <c r="AX6" i="5"/>
  <c r="AW89" i="5"/>
  <c r="AW112" i="5" s="1"/>
  <c r="AW153" i="5"/>
  <c r="AW87" i="5"/>
  <c r="AW86" i="5"/>
  <c r="AW244" i="5"/>
  <c r="AW241" i="5"/>
  <c r="AV117" i="5"/>
  <c r="AV173" i="5" s="1"/>
  <c r="AW156" i="5"/>
  <c r="AW85" i="5"/>
  <c r="AY107" i="5"/>
  <c r="AY106" i="5"/>
  <c r="AY105" i="5"/>
  <c r="AY104" i="5"/>
  <c r="AY103" i="5"/>
  <c r="AU203" i="5"/>
  <c r="AV127" i="5"/>
  <c r="CC131" i="5"/>
  <c r="CE7" i="2"/>
  <c r="CD5" i="12"/>
  <c r="CD6" i="12" s="1"/>
  <c r="CD5" i="5"/>
  <c r="AK11" i="12"/>
  <c r="AF121" i="5"/>
  <c r="AJ12" i="12"/>
  <c r="AV130" i="5"/>
  <c r="AV133" i="5" s="1"/>
  <c r="AV206" i="5" s="1"/>
  <c r="AO197" i="5"/>
  <c r="AO198" i="5" s="1"/>
  <c r="AO199" i="5" s="1"/>
  <c r="AO72" i="12" s="1"/>
  <c r="AH64" i="5"/>
  <c r="AH177" i="5" s="1"/>
  <c r="AH34" i="12" s="1"/>
  <c r="AI61" i="5"/>
  <c r="AI64" i="5" s="1"/>
  <c r="AI177" i="5" s="1"/>
  <c r="AI34" i="12" s="1"/>
  <c r="AJ57" i="5"/>
  <c r="AJ60" i="5" s="1"/>
  <c r="AG164" i="5"/>
  <c r="AG119" i="5"/>
  <c r="AP194" i="5"/>
  <c r="AK4" i="6"/>
  <c r="AJ2" i="5"/>
  <c r="AJ2" i="6"/>
  <c r="L84" i="4"/>
  <c r="L108" i="4" s="1"/>
  <c r="AR46" i="5"/>
  <c r="AZ96" i="5"/>
  <c r="AY100" i="5"/>
  <c r="AH67" i="4"/>
  <c r="AH68" i="4" s="1"/>
  <c r="AU110" i="5"/>
  <c r="AU169" i="5" s="1"/>
  <c r="AU171" i="5" s="1"/>
  <c r="AU36" i="12" s="1"/>
  <c r="AV109" i="5"/>
  <c r="AV168" i="5" s="1"/>
  <c r="AV110" i="5"/>
  <c r="AV169" i="5" s="1"/>
  <c r="AJ5" i="4"/>
  <c r="AJ71" i="4" s="1"/>
  <c r="AJ73" i="4" s="1"/>
  <c r="AJ108" i="4" s="1"/>
  <c r="AH76" i="4"/>
  <c r="AH80" i="4"/>
  <c r="AH73" i="4"/>
  <c r="AH108" i="4" s="1"/>
  <c r="AH81" i="4"/>
  <c r="AH78" i="4"/>
  <c r="AH75" i="4"/>
  <c r="AH84" i="4"/>
  <c r="AH77" i="4"/>
  <c r="AH74" i="4"/>
  <c r="AH80" i="5"/>
  <c r="AH82" i="4"/>
  <c r="AH83" i="4"/>
  <c r="AJ6" i="4"/>
  <c r="AI30" i="4"/>
  <c r="AI66" i="4" s="1"/>
  <c r="AI75" i="4"/>
  <c r="AI83" i="4"/>
  <c r="AI73" i="4"/>
  <c r="AI108" i="4" s="1"/>
  <c r="AI81" i="4"/>
  <c r="AI79" i="4"/>
  <c r="AI74" i="4"/>
  <c r="AI77" i="4"/>
  <c r="AI76" i="4"/>
  <c r="AI80" i="4"/>
  <c r="AI84" i="4"/>
  <c r="AI82" i="4"/>
  <c r="AI7" i="4"/>
  <c r="AI80" i="5"/>
  <c r="AK4" i="4"/>
  <c r="AK113" i="4" s="1"/>
  <c r="AK4" i="5"/>
  <c r="AK56" i="5" s="1"/>
  <c r="AJ2" i="4"/>
  <c r="AL4" i="2"/>
  <c r="AL4" i="12" s="1"/>
  <c r="AL10" i="12" s="1"/>
  <c r="AK2" i="2"/>
  <c r="AK2" i="12" s="1"/>
  <c r="AZ231" i="5" l="1"/>
  <c r="AZ101" i="5"/>
  <c r="BS236" i="6"/>
  <c r="BS261" i="6" s="1"/>
  <c r="AW117" i="5"/>
  <c r="AW173" i="5" s="1"/>
  <c r="AI5" i="6"/>
  <c r="AI92" i="6" s="1"/>
  <c r="AI24" i="4"/>
  <c r="AI25" i="4" s="1"/>
  <c r="AX156" i="5"/>
  <c r="AX148" i="5"/>
  <c r="AX245" i="5"/>
  <c r="AX242" i="5"/>
  <c r="AX91" i="5"/>
  <c r="AX114" i="5" s="1"/>
  <c r="AW38" i="12"/>
  <c r="AX90" i="5"/>
  <c r="AX113" i="5" s="1"/>
  <c r="AV37" i="12"/>
  <c r="AV179" i="5"/>
  <c r="AV38" i="12"/>
  <c r="AX244" i="5"/>
  <c r="AX215" i="5"/>
  <c r="AX75" i="12" s="1"/>
  <c r="AZ227" i="5"/>
  <c r="AZ229" i="5"/>
  <c r="AZ228" i="5"/>
  <c r="AZ230" i="5"/>
  <c r="AX89" i="5"/>
  <c r="AX112" i="5" s="1"/>
  <c r="AX92" i="5"/>
  <c r="AX115" i="5" s="1"/>
  <c r="AX78" i="5"/>
  <c r="AX155" i="5"/>
  <c r="AX77" i="5"/>
  <c r="AX154" i="5"/>
  <c r="AX86" i="5"/>
  <c r="AX85" i="5"/>
  <c r="AY6" i="5"/>
  <c r="AX87" i="5"/>
  <c r="AX157" i="5"/>
  <c r="AX153" i="5"/>
  <c r="AW159" i="5"/>
  <c r="AW247" i="5"/>
  <c r="AW78" i="12" s="1"/>
  <c r="AW238" i="5"/>
  <c r="AW77" i="12" s="1"/>
  <c r="AW75" i="12"/>
  <c r="AX93" i="5"/>
  <c r="AX220" i="5"/>
  <c r="AX235" i="5" s="1"/>
  <c r="AX219" i="5"/>
  <c r="AX234" i="5" s="1"/>
  <c r="AX218" i="5"/>
  <c r="AX233" i="5" s="1"/>
  <c r="AX221" i="5"/>
  <c r="AX236" i="5" s="1"/>
  <c r="AX222" i="5"/>
  <c r="AX243" i="5"/>
  <c r="AX241" i="5"/>
  <c r="AZ106" i="5"/>
  <c r="AZ103" i="5"/>
  <c r="AZ105" i="5"/>
  <c r="AZ104" i="5"/>
  <c r="AZ107" i="5"/>
  <c r="AV203" i="5"/>
  <c r="AW127" i="5"/>
  <c r="CD131" i="5"/>
  <c r="AG121" i="5"/>
  <c r="AL11" i="12"/>
  <c r="CF7" i="2"/>
  <c r="CE5" i="12"/>
  <c r="CE6" i="12" s="1"/>
  <c r="CE5" i="5"/>
  <c r="AK12" i="12"/>
  <c r="AW130" i="5"/>
  <c r="AW133" i="5" s="1"/>
  <c r="AW206" i="5" s="1"/>
  <c r="AV171" i="5"/>
  <c r="AV36" i="12" s="1"/>
  <c r="AP197" i="5"/>
  <c r="AP198" i="5" s="1"/>
  <c r="AP199" i="5" s="1"/>
  <c r="AP72" i="12" s="1"/>
  <c r="AJ61" i="5"/>
  <c r="AK57" i="5"/>
  <c r="AK60" i="5" s="1"/>
  <c r="AQ194" i="5"/>
  <c r="AL4" i="6"/>
  <c r="AJ83" i="4"/>
  <c r="AJ74" i="4"/>
  <c r="AJ30" i="4"/>
  <c r="AJ66" i="4" s="1"/>
  <c r="AJ84" i="4"/>
  <c r="AK2" i="5"/>
  <c r="AK2" i="6"/>
  <c r="AJ76" i="4"/>
  <c r="AJ82" i="4"/>
  <c r="AJ78" i="4"/>
  <c r="AJ81" i="4"/>
  <c r="AJ79" i="4"/>
  <c r="AJ80" i="4"/>
  <c r="AJ77" i="4"/>
  <c r="AJ75" i="4"/>
  <c r="AJ7" i="4"/>
  <c r="AJ62" i="4"/>
  <c r="AJ63" i="4" s="1"/>
  <c r="M73" i="4"/>
  <c r="M108" i="4" s="1"/>
  <c r="AI67" i="4"/>
  <c r="BA96" i="5"/>
  <c r="AZ100" i="5"/>
  <c r="AS46" i="5"/>
  <c r="AH97" i="5"/>
  <c r="AH99" i="5" s="1"/>
  <c r="AH82" i="5"/>
  <c r="AH31" i="12" s="1"/>
  <c r="AH81" i="5"/>
  <c r="AI97" i="5"/>
  <c r="AI82" i="5"/>
  <c r="AI31" i="12" s="1"/>
  <c r="AI81" i="5"/>
  <c r="AW109" i="5"/>
  <c r="AW168" i="5" s="1"/>
  <c r="AK6" i="4"/>
  <c r="AK62" i="4" s="1"/>
  <c r="AK63" i="4" s="1"/>
  <c r="AK5" i="4"/>
  <c r="AK30" i="4" s="1"/>
  <c r="AK66" i="4" s="1"/>
  <c r="AL4" i="4"/>
  <c r="AL113" i="4" s="1"/>
  <c r="AL4" i="5"/>
  <c r="AL56" i="5" s="1"/>
  <c r="AK2" i="4"/>
  <c r="AM4" i="2"/>
  <c r="AM4" i="12" s="1"/>
  <c r="AM10" i="12" s="1"/>
  <c r="AL2" i="2"/>
  <c r="AL2" i="12" s="1"/>
  <c r="BA231" i="5" l="1"/>
  <c r="BA101" i="5"/>
  <c r="AJ80" i="5"/>
  <c r="AI65" i="4"/>
  <c r="AI98" i="5" s="1"/>
  <c r="AI99" i="5" s="1"/>
  <c r="BT236" i="6"/>
  <c r="BT261" i="6" s="1"/>
  <c r="AJ5" i="6"/>
  <c r="AJ92" i="6" s="1"/>
  <c r="AJ24" i="4"/>
  <c r="AJ25" i="4" s="1"/>
  <c r="AY244" i="5"/>
  <c r="AY148" i="5"/>
  <c r="AW37" i="12"/>
  <c r="AW179" i="5"/>
  <c r="AX159" i="5"/>
  <c r="AY243" i="5"/>
  <c r="AY242" i="5"/>
  <c r="BA229" i="5"/>
  <c r="BA228" i="5"/>
  <c r="BA227" i="5"/>
  <c r="BA230" i="5"/>
  <c r="AY90" i="5"/>
  <c r="AY113" i="5" s="1"/>
  <c r="AY218" i="5"/>
  <c r="AY233" i="5" s="1"/>
  <c r="AY89" i="5"/>
  <c r="AY112" i="5" s="1"/>
  <c r="AY154" i="5"/>
  <c r="AY222" i="5"/>
  <c r="AX117" i="5"/>
  <c r="AX173" i="5" s="1"/>
  <c r="AY91" i="5"/>
  <c r="AY114" i="5" s="1"/>
  <c r="AY157" i="5"/>
  <c r="AY156" i="5"/>
  <c r="AY93" i="5"/>
  <c r="AY220" i="5"/>
  <c r="AY235" i="5" s="1"/>
  <c r="AY155" i="5"/>
  <c r="AY87" i="5"/>
  <c r="AY153" i="5"/>
  <c r="AY221" i="5"/>
  <c r="AY236" i="5" s="1"/>
  <c r="AY86" i="5"/>
  <c r="AY245" i="5"/>
  <c r="AZ6" i="5"/>
  <c r="AZ155" i="5" s="1"/>
  <c r="AY241" i="5"/>
  <c r="AY92" i="5"/>
  <c r="AY115" i="5" s="1"/>
  <c r="AY77" i="5"/>
  <c r="AY219" i="5"/>
  <c r="AY234" i="5" s="1"/>
  <c r="AY78" i="5"/>
  <c r="AY85" i="5"/>
  <c r="AY215" i="5"/>
  <c r="AY75" i="12" s="1"/>
  <c r="AX247" i="5"/>
  <c r="AX78" i="12" s="1"/>
  <c r="AX238" i="5"/>
  <c r="AX77" i="12" s="1"/>
  <c r="BA106" i="5"/>
  <c r="BA105" i="5"/>
  <c r="BA103" i="5"/>
  <c r="BA104" i="5"/>
  <c r="BA107" i="5"/>
  <c r="AW203" i="5"/>
  <c r="AX127" i="5"/>
  <c r="AM11" i="12"/>
  <c r="CE131" i="5"/>
  <c r="CG7" i="2"/>
  <c r="CF5" i="12"/>
  <c r="CF6" i="12" s="1"/>
  <c r="CF5" i="5"/>
  <c r="AL12" i="12"/>
  <c r="AX130" i="5"/>
  <c r="AX133" i="5" s="1"/>
  <c r="AX206" i="5" s="1"/>
  <c r="AQ197" i="5"/>
  <c r="AQ198" i="5" s="1"/>
  <c r="AQ199" i="5" s="1"/>
  <c r="AQ72" i="12" s="1"/>
  <c r="AJ64" i="5"/>
  <c r="AJ177" i="5" s="1"/>
  <c r="AJ34" i="12" s="1"/>
  <c r="AK61" i="5"/>
  <c r="AL57" i="5"/>
  <c r="AL60" i="5" s="1"/>
  <c r="AI164" i="5"/>
  <c r="AI119" i="5"/>
  <c r="AH164" i="5"/>
  <c r="AH119" i="5"/>
  <c r="AR194" i="5"/>
  <c r="AM4" i="6"/>
  <c r="AJ67" i="4"/>
  <c r="AJ68" i="4" s="1"/>
  <c r="AL2" i="5"/>
  <c r="AL2" i="6"/>
  <c r="AI68" i="4"/>
  <c r="M74" i="4"/>
  <c r="AT46" i="5"/>
  <c r="BB96" i="5"/>
  <c r="BA100" i="5"/>
  <c r="AJ97" i="5"/>
  <c r="AJ81" i="5"/>
  <c r="AJ82" i="5"/>
  <c r="AJ31" i="12" s="1"/>
  <c r="AW110" i="5"/>
  <c r="AW169" i="5" s="1"/>
  <c r="AW171" i="5" s="1"/>
  <c r="AW36" i="12" s="1"/>
  <c r="AX109" i="5"/>
  <c r="AX168" i="5" s="1"/>
  <c r="AK71" i="4"/>
  <c r="AK79" i="4" s="1"/>
  <c r="AK7" i="4"/>
  <c r="AL5" i="4"/>
  <c r="AL71" i="4" s="1"/>
  <c r="AL77" i="4" s="1"/>
  <c r="AM4" i="4"/>
  <c r="AM113" i="4" s="1"/>
  <c r="AM4" i="5"/>
  <c r="AM56" i="5" s="1"/>
  <c r="AL6" i="4"/>
  <c r="AL62" i="4" s="1"/>
  <c r="AL63" i="4" s="1"/>
  <c r="AL2" i="4"/>
  <c r="AN4" i="2"/>
  <c r="AN4" i="12" s="1"/>
  <c r="AM2" i="2"/>
  <c r="AM2" i="12" s="1"/>
  <c r="AJ65" i="4" l="1"/>
  <c r="AJ98" i="5" s="1"/>
  <c r="AJ99" i="5" s="1"/>
  <c r="BB231" i="5"/>
  <c r="BB101" i="5"/>
  <c r="BU236" i="6"/>
  <c r="BU261" i="6" s="1"/>
  <c r="AK5" i="6"/>
  <c r="AK92" i="6" s="1"/>
  <c r="AK24" i="4"/>
  <c r="AK25" i="4" s="1"/>
  <c r="AZ92" i="5"/>
  <c r="AZ115" i="5" s="1"/>
  <c r="AZ148" i="5"/>
  <c r="AY247" i="5"/>
  <c r="AY78" i="12" s="1"/>
  <c r="AX38" i="12"/>
  <c r="AY159" i="5"/>
  <c r="AX37" i="12"/>
  <c r="AX179" i="5"/>
  <c r="BA6" i="5"/>
  <c r="BB6" i="5" s="1"/>
  <c r="BB148" i="5" s="1"/>
  <c r="AZ245" i="5"/>
  <c r="AZ241" i="5"/>
  <c r="AZ91" i="5"/>
  <c r="AZ114" i="5" s="1"/>
  <c r="AZ215" i="5"/>
  <c r="AZ75" i="12" s="1"/>
  <c r="AY117" i="5"/>
  <c r="AY173" i="5" s="1"/>
  <c r="AZ90" i="5"/>
  <c r="AZ113" i="5" s="1"/>
  <c r="AZ156" i="5"/>
  <c r="AY238" i="5"/>
  <c r="AY77" i="12" s="1"/>
  <c r="AZ154" i="5"/>
  <c r="AZ85" i="5"/>
  <c r="AZ86" i="5"/>
  <c r="AZ157" i="5"/>
  <c r="AZ219" i="5"/>
  <c r="AZ234" i="5" s="1"/>
  <c r="AZ222" i="5"/>
  <c r="AZ221" i="5"/>
  <c r="AZ236" i="5" s="1"/>
  <c r="AZ244" i="5"/>
  <c r="AZ220" i="5"/>
  <c r="AZ235" i="5" s="1"/>
  <c r="AZ243" i="5"/>
  <c r="AZ93" i="5"/>
  <c r="BB228" i="5"/>
  <c r="BB227" i="5"/>
  <c r="BB230" i="5"/>
  <c r="BB229" i="5"/>
  <c r="AZ218" i="5"/>
  <c r="AZ233" i="5" s="1"/>
  <c r="AZ242" i="5"/>
  <c r="AZ78" i="5"/>
  <c r="AZ89" i="5"/>
  <c r="AZ112" i="5" s="1"/>
  <c r="AZ77" i="5"/>
  <c r="AZ87" i="5"/>
  <c r="AZ153" i="5"/>
  <c r="BB106" i="5"/>
  <c r="BB105" i="5"/>
  <c r="BB104" i="5"/>
  <c r="BB103" i="5"/>
  <c r="BB107" i="5"/>
  <c r="AX203" i="5"/>
  <c r="AY127" i="5"/>
  <c r="AI121" i="5"/>
  <c r="CH7" i="2"/>
  <c r="CG5" i="12"/>
  <c r="CG6" i="12" s="1"/>
  <c r="CG5" i="5"/>
  <c r="AM12" i="12"/>
  <c r="AN10" i="12"/>
  <c r="AN11" i="12" s="1"/>
  <c r="AH121" i="5"/>
  <c r="CF131" i="5"/>
  <c r="AY130" i="5"/>
  <c r="AY133" i="5" s="1"/>
  <c r="AY206" i="5" s="1"/>
  <c r="AR197" i="5"/>
  <c r="AR198" i="5" s="1"/>
  <c r="AR199" i="5" s="1"/>
  <c r="AR72" i="12" s="1"/>
  <c r="AK64" i="5"/>
  <c r="AK177" i="5" s="1"/>
  <c r="AK34" i="12" s="1"/>
  <c r="AL61" i="5"/>
  <c r="AM57" i="5"/>
  <c r="AM60" i="5" s="1"/>
  <c r="AJ164" i="5"/>
  <c r="AJ119" i="5"/>
  <c r="AS194" i="5"/>
  <c r="AN4" i="6"/>
  <c r="AK67" i="4"/>
  <c r="AK68" i="4" s="1"/>
  <c r="AM2" i="5"/>
  <c r="AM2" i="6"/>
  <c r="M75" i="4"/>
  <c r="BC96" i="5"/>
  <c r="BB100" i="5"/>
  <c r="AU46" i="5"/>
  <c r="AX110" i="5"/>
  <c r="AX169" i="5" s="1"/>
  <c r="AX171" i="5" s="1"/>
  <c r="AX36" i="12" s="1"/>
  <c r="AY109" i="5"/>
  <c r="AY168" i="5" s="1"/>
  <c r="AL81" i="4"/>
  <c r="AL74" i="4"/>
  <c r="AK80" i="5"/>
  <c r="AL75" i="4"/>
  <c r="AL83" i="4"/>
  <c r="AK78" i="4"/>
  <c r="AK81" i="4"/>
  <c r="AK82" i="4"/>
  <c r="AK76" i="4"/>
  <c r="AK84" i="4"/>
  <c r="AK77" i="4"/>
  <c r="AK73" i="4"/>
  <c r="AK108" i="4" s="1"/>
  <c r="AK75" i="4"/>
  <c r="AK74" i="4"/>
  <c r="AK83" i="4"/>
  <c r="AK80" i="4"/>
  <c r="AL76" i="4"/>
  <c r="AM5" i="4"/>
  <c r="AM71" i="4" s="1"/>
  <c r="AM74" i="4" s="1"/>
  <c r="AL78" i="4"/>
  <c r="AL73" i="4"/>
  <c r="AL108" i="4" s="1"/>
  <c r="AL79" i="4"/>
  <c r="AL80" i="4"/>
  <c r="AL82" i="4"/>
  <c r="AL30" i="4"/>
  <c r="AL66" i="4" s="1"/>
  <c r="AL80" i="5"/>
  <c r="AL84" i="4"/>
  <c r="AN4" i="4"/>
  <c r="AN113" i="4" s="1"/>
  <c r="AN4" i="5"/>
  <c r="AN56" i="5" s="1"/>
  <c r="AL7" i="4"/>
  <c r="AM6" i="4"/>
  <c r="AM62" i="4" s="1"/>
  <c r="AM63" i="4" s="1"/>
  <c r="AM2" i="4"/>
  <c r="AO4" i="2"/>
  <c r="AO4" i="12" s="1"/>
  <c r="AN2" i="2"/>
  <c r="AN2" i="12" s="1"/>
  <c r="AK65" i="4" l="1"/>
  <c r="AK98" i="5" s="1"/>
  <c r="BC231" i="5"/>
  <c r="BC101" i="5"/>
  <c r="BA89" i="5"/>
  <c r="BA112" i="5" s="1"/>
  <c r="BV236" i="6"/>
  <c r="BV261" i="6" s="1"/>
  <c r="AL5" i="6"/>
  <c r="AL92" i="6" s="1"/>
  <c r="AL24" i="4"/>
  <c r="AL25" i="4" s="1"/>
  <c r="BA153" i="5"/>
  <c r="BA148" i="5"/>
  <c r="BA245" i="5"/>
  <c r="BA220" i="5"/>
  <c r="BA235" i="5" s="1"/>
  <c r="BA221" i="5"/>
  <c r="BA236" i="5" s="1"/>
  <c r="BA222" i="5"/>
  <c r="BA218" i="5"/>
  <c r="BA233" i="5" s="1"/>
  <c r="BA93" i="5"/>
  <c r="BA86" i="5"/>
  <c r="BA156" i="5"/>
  <c r="BA157" i="5"/>
  <c r="BA155" i="5"/>
  <c r="BA85" i="5"/>
  <c r="BA219" i="5"/>
  <c r="BA234" i="5" s="1"/>
  <c r="BA241" i="5"/>
  <c r="BA215" i="5"/>
  <c r="BA75" i="12" s="1"/>
  <c r="BA244" i="5"/>
  <c r="BA242" i="5"/>
  <c r="BA243" i="5"/>
  <c r="AY38" i="12"/>
  <c r="BA91" i="5"/>
  <c r="BA114" i="5" s="1"/>
  <c r="BA77" i="5"/>
  <c r="BA92" i="5"/>
  <c r="BA115" i="5" s="1"/>
  <c r="AY37" i="12"/>
  <c r="AY179" i="5"/>
  <c r="BA154" i="5"/>
  <c r="BA90" i="5"/>
  <c r="BA113" i="5" s="1"/>
  <c r="AZ117" i="5"/>
  <c r="AZ173" i="5" s="1"/>
  <c r="AZ159" i="5"/>
  <c r="BA78" i="5"/>
  <c r="BA87" i="5"/>
  <c r="AZ238" i="5"/>
  <c r="AZ77" i="12" s="1"/>
  <c r="AZ247" i="5"/>
  <c r="AZ78" i="12" s="1"/>
  <c r="BC228" i="5"/>
  <c r="BC227" i="5"/>
  <c r="BC230" i="5"/>
  <c r="BC229" i="5"/>
  <c r="BB93" i="5"/>
  <c r="BB220" i="5"/>
  <c r="BB235" i="5" s="1"/>
  <c r="BB218" i="5"/>
  <c r="BB233" i="5" s="1"/>
  <c r="BB219" i="5"/>
  <c r="BB234" i="5" s="1"/>
  <c r="BB222" i="5"/>
  <c r="BB221" i="5"/>
  <c r="BB236" i="5" s="1"/>
  <c r="BC105" i="5"/>
  <c r="BC104" i="5"/>
  <c r="BC103" i="5"/>
  <c r="BC107" i="5"/>
  <c r="BC106" i="5"/>
  <c r="BB90" i="5"/>
  <c r="BB113" i="5" s="1"/>
  <c r="BB92" i="5"/>
  <c r="BB115" i="5" s="1"/>
  <c r="BB91" i="5"/>
  <c r="BB114" i="5" s="1"/>
  <c r="BB89" i="5"/>
  <c r="BB112" i="5" s="1"/>
  <c r="BB242" i="5"/>
  <c r="BB243" i="5"/>
  <c r="BB241" i="5"/>
  <c r="BB244" i="5"/>
  <c r="BB245" i="5"/>
  <c r="AY203" i="5"/>
  <c r="AZ127" i="5"/>
  <c r="BB157" i="5"/>
  <c r="BB154" i="5"/>
  <c r="BB153" i="5"/>
  <c r="BB155" i="5"/>
  <c r="BB156" i="5"/>
  <c r="CG131" i="5"/>
  <c r="AO10" i="12"/>
  <c r="AO11" i="12" s="1"/>
  <c r="AN12" i="12"/>
  <c r="AJ121" i="5"/>
  <c r="CI7" i="2"/>
  <c r="CH5" i="12"/>
  <c r="CH6" i="12" s="1"/>
  <c r="CH5" i="5"/>
  <c r="BB215" i="5"/>
  <c r="AZ130" i="5"/>
  <c r="AZ133" i="5" s="1"/>
  <c r="AZ206" i="5" s="1"/>
  <c r="AS197" i="5"/>
  <c r="AS198" i="5" s="1"/>
  <c r="AS199" i="5" s="1"/>
  <c r="AS72" i="12" s="1"/>
  <c r="AL64" i="5"/>
  <c r="AL177" i="5" s="1"/>
  <c r="AL34" i="12" s="1"/>
  <c r="AM61" i="5"/>
  <c r="AN57" i="5"/>
  <c r="AN60" i="5" s="1"/>
  <c r="AT194" i="5"/>
  <c r="AL67" i="4"/>
  <c r="AL68" i="4" s="1"/>
  <c r="AO4" i="6"/>
  <c r="AN2" i="5"/>
  <c r="AN2" i="6"/>
  <c r="M76" i="4"/>
  <c r="BD96" i="5"/>
  <c r="BC100" i="5"/>
  <c r="AV46" i="5"/>
  <c r="BC6" i="5"/>
  <c r="BC148" i="5" s="1"/>
  <c r="BB85" i="5"/>
  <c r="BB86" i="5"/>
  <c r="BB87" i="5"/>
  <c r="BB77" i="5"/>
  <c r="BB78" i="5"/>
  <c r="AY110" i="5"/>
  <c r="AY169" i="5" s="1"/>
  <c r="AY171" i="5" s="1"/>
  <c r="AY36" i="12" s="1"/>
  <c r="AK97" i="5"/>
  <c r="AK99" i="5" s="1"/>
  <c r="AK82" i="5"/>
  <c r="AK31" i="12" s="1"/>
  <c r="AK81" i="5"/>
  <c r="AL97" i="5"/>
  <c r="AL82" i="5"/>
  <c r="AL31" i="12" s="1"/>
  <c r="AL81" i="5"/>
  <c r="AZ109" i="5"/>
  <c r="AZ168" i="5" s="1"/>
  <c r="AM30" i="4"/>
  <c r="AM66" i="4" s="1"/>
  <c r="AM7" i="4"/>
  <c r="AM83" i="4"/>
  <c r="AM77" i="4"/>
  <c r="AM75" i="4"/>
  <c r="AM76" i="4"/>
  <c r="AM80" i="4"/>
  <c r="AM73" i="4"/>
  <c r="AM108" i="4" s="1"/>
  <c r="AM78" i="4"/>
  <c r="AM82" i="4"/>
  <c r="AM79" i="4"/>
  <c r="AM84" i="4"/>
  <c r="AM81" i="4"/>
  <c r="AM80" i="5"/>
  <c r="AN6" i="4"/>
  <c r="AN62" i="4" s="1"/>
  <c r="AN63" i="4" s="1"/>
  <c r="AN5" i="4"/>
  <c r="AN30" i="4" s="1"/>
  <c r="AN66" i="4" s="1"/>
  <c r="AO4" i="4"/>
  <c r="AO113" i="4" s="1"/>
  <c r="AO4" i="5"/>
  <c r="AO56" i="5" s="1"/>
  <c r="AN2" i="4"/>
  <c r="AP4" i="2"/>
  <c r="AP4" i="12" s="1"/>
  <c r="AO2" i="2"/>
  <c r="AO2" i="12" s="1"/>
  <c r="AL65" i="4" l="1"/>
  <c r="AL98" i="5" s="1"/>
  <c r="AL99" i="5" s="1"/>
  <c r="BD231" i="5"/>
  <c r="BD101" i="5"/>
  <c r="BA238" i="5"/>
  <c r="BA77" i="12" s="1"/>
  <c r="BW236" i="6"/>
  <c r="BW261" i="6" s="1"/>
  <c r="AM5" i="6"/>
  <c r="AM92" i="6" s="1"/>
  <c r="AM24" i="4"/>
  <c r="AM25" i="4" s="1"/>
  <c r="BA247" i="5"/>
  <c r="BA78" i="12" s="1"/>
  <c r="BA159" i="5"/>
  <c r="BA37" i="12" s="1"/>
  <c r="BA117" i="5"/>
  <c r="BA173" i="5" s="1"/>
  <c r="BA38" i="12" s="1"/>
  <c r="AZ38" i="12"/>
  <c r="AZ37" i="12"/>
  <c r="AZ179" i="5"/>
  <c r="BB117" i="5"/>
  <c r="BB173" i="5" s="1"/>
  <c r="BD228" i="5"/>
  <c r="BD227" i="5"/>
  <c r="BD230" i="5"/>
  <c r="BD229" i="5"/>
  <c r="BB238" i="5"/>
  <c r="BB77" i="12" s="1"/>
  <c r="BC93" i="5"/>
  <c r="BC218" i="5"/>
  <c r="BC233" i="5" s="1"/>
  <c r="BC220" i="5"/>
  <c r="BC235" i="5" s="1"/>
  <c r="BC221" i="5"/>
  <c r="BC236" i="5" s="1"/>
  <c r="BC219" i="5"/>
  <c r="BC234" i="5" s="1"/>
  <c r="BC222" i="5"/>
  <c r="BB75" i="12"/>
  <c r="BD105" i="5"/>
  <c r="BD104" i="5"/>
  <c r="BD103" i="5"/>
  <c r="BD107" i="5"/>
  <c r="BD106" i="5"/>
  <c r="BC90" i="5"/>
  <c r="BC113" i="5" s="1"/>
  <c r="BC92" i="5"/>
  <c r="BC115" i="5" s="1"/>
  <c r="BC91" i="5"/>
  <c r="BC114" i="5" s="1"/>
  <c r="BC89" i="5"/>
  <c r="BC112" i="5" s="1"/>
  <c r="BC242" i="5"/>
  <c r="BC244" i="5"/>
  <c r="BC243" i="5"/>
  <c r="BC245" i="5"/>
  <c r="BC241" i="5"/>
  <c r="BB247" i="5"/>
  <c r="BB78" i="12" s="1"/>
  <c r="AZ203" i="5"/>
  <c r="BA127" i="5"/>
  <c r="BB159" i="5"/>
  <c r="BC157" i="5"/>
  <c r="BC154" i="5"/>
  <c r="BC156" i="5"/>
  <c r="BC155" i="5"/>
  <c r="BC153" i="5"/>
  <c r="CH131" i="5"/>
  <c r="AP10" i="12"/>
  <c r="AP11" i="12" s="1"/>
  <c r="CJ7" i="2"/>
  <c r="CI5" i="12"/>
  <c r="CI6" i="12" s="1"/>
  <c r="CI5" i="5"/>
  <c r="AO12" i="12"/>
  <c r="BC215" i="5"/>
  <c r="BA130" i="5"/>
  <c r="BA133" i="5" s="1"/>
  <c r="BA206" i="5" s="1"/>
  <c r="AT197" i="5"/>
  <c r="AT198" i="5" s="1"/>
  <c r="AT199" i="5" s="1"/>
  <c r="AT72" i="12" s="1"/>
  <c r="AM64" i="5"/>
  <c r="AM177" i="5" s="1"/>
  <c r="AM34" i="12" s="1"/>
  <c r="AN61" i="5"/>
  <c r="AN64" i="5" s="1"/>
  <c r="AN177" i="5" s="1"/>
  <c r="AN34" i="12" s="1"/>
  <c r="AO57" i="5"/>
  <c r="AO60" i="5" s="1"/>
  <c r="AL164" i="5"/>
  <c r="AL119" i="5"/>
  <c r="AK164" i="5"/>
  <c r="AK119" i="5"/>
  <c r="AM67" i="4"/>
  <c r="AN67" i="4" s="1"/>
  <c r="AU194" i="5"/>
  <c r="AP4" i="6"/>
  <c r="AO2" i="5"/>
  <c r="AO2" i="6"/>
  <c r="M77" i="4"/>
  <c r="AW46" i="5"/>
  <c r="BE96" i="5"/>
  <c r="BD100" i="5"/>
  <c r="BD6" i="5"/>
  <c r="BD148" i="5" s="1"/>
  <c r="BC86" i="5"/>
  <c r="BC85" i="5"/>
  <c r="BC87" i="5"/>
  <c r="BC78" i="5"/>
  <c r="BC77" i="5"/>
  <c r="AZ110" i="5"/>
  <c r="AZ169" i="5" s="1"/>
  <c r="AZ171" i="5" s="1"/>
  <c r="AZ36" i="12" s="1"/>
  <c r="AM97" i="5"/>
  <c r="AM82" i="5"/>
  <c r="AM31" i="12" s="1"/>
  <c r="AM81" i="5"/>
  <c r="BA109" i="5"/>
  <c r="BA168" i="5" s="1"/>
  <c r="AN80" i="5"/>
  <c r="AN7" i="4"/>
  <c r="AN71" i="4"/>
  <c r="AN80" i="4" s="1"/>
  <c r="AO6" i="4"/>
  <c r="AO62" i="4" s="1"/>
  <c r="AO63" i="4" s="1"/>
  <c r="AO5" i="4"/>
  <c r="AO71" i="4" s="1"/>
  <c r="AO73" i="4" s="1"/>
  <c r="AO108" i="4" s="1"/>
  <c r="AP4" i="4"/>
  <c r="AP113" i="4" s="1"/>
  <c r="AP4" i="5"/>
  <c r="AP56" i="5" s="1"/>
  <c r="AO2" i="4"/>
  <c r="AQ4" i="2"/>
  <c r="AQ4" i="12" s="1"/>
  <c r="AP2" i="2"/>
  <c r="AP2" i="12" s="1"/>
  <c r="AM65" i="4" l="1"/>
  <c r="AM98" i="5" s="1"/>
  <c r="AM99" i="5" s="1"/>
  <c r="BE231" i="5"/>
  <c r="BE101" i="5"/>
  <c r="BX236" i="6"/>
  <c r="BX261" i="6" s="1"/>
  <c r="AN5" i="6"/>
  <c r="AN92" i="6" s="1"/>
  <c r="AN24" i="4"/>
  <c r="AN25" i="4" s="1"/>
  <c r="BA179" i="5"/>
  <c r="BC117" i="5"/>
  <c r="BC173" i="5" s="1"/>
  <c r="BC38" i="12" s="1"/>
  <c r="BB38" i="12"/>
  <c r="BB37" i="12"/>
  <c r="BB179" i="5"/>
  <c r="BE227" i="5"/>
  <c r="BE230" i="5"/>
  <c r="BE228" i="5"/>
  <c r="BE229" i="5"/>
  <c r="BC238" i="5"/>
  <c r="BC77" i="12" s="1"/>
  <c r="BC75" i="12"/>
  <c r="BD93" i="5"/>
  <c r="BD222" i="5"/>
  <c r="BD218" i="5"/>
  <c r="BD233" i="5" s="1"/>
  <c r="BD219" i="5"/>
  <c r="BD234" i="5" s="1"/>
  <c r="BD221" i="5"/>
  <c r="BD236" i="5" s="1"/>
  <c r="BD220" i="5"/>
  <c r="BD235" i="5" s="1"/>
  <c r="BE105" i="5"/>
  <c r="BE107" i="5"/>
  <c r="BE104" i="5"/>
  <c r="BE103" i="5"/>
  <c r="BE106" i="5"/>
  <c r="BD90" i="5"/>
  <c r="BD113" i="5" s="1"/>
  <c r="BD92" i="5"/>
  <c r="BD115" i="5" s="1"/>
  <c r="BD91" i="5"/>
  <c r="BD114" i="5" s="1"/>
  <c r="BD89" i="5"/>
  <c r="BD112" i="5" s="1"/>
  <c r="BC247" i="5"/>
  <c r="BC78" i="12" s="1"/>
  <c r="BD242" i="5"/>
  <c r="BD244" i="5"/>
  <c r="BD245" i="5"/>
  <c r="BD243" i="5"/>
  <c r="BD241" i="5"/>
  <c r="BA203" i="5"/>
  <c r="BB127" i="5"/>
  <c r="BC159" i="5"/>
  <c r="BD154" i="5"/>
  <c r="BD156" i="5"/>
  <c r="BD155" i="5"/>
  <c r="BD157" i="5"/>
  <c r="BD153" i="5"/>
  <c r="AP12" i="12"/>
  <c r="AQ10" i="12"/>
  <c r="AQ11" i="12" s="1"/>
  <c r="AK121" i="5"/>
  <c r="AL121" i="5"/>
  <c r="CK7" i="2"/>
  <c r="CJ5" i="12"/>
  <c r="CJ6" i="12" s="1"/>
  <c r="CJ5" i="5"/>
  <c r="CI131" i="5"/>
  <c r="BD215" i="5"/>
  <c r="BB130" i="5"/>
  <c r="BB133" i="5" s="1"/>
  <c r="BB206" i="5" s="1"/>
  <c r="AU197" i="5"/>
  <c r="AU198" i="5" s="1"/>
  <c r="AU199" i="5" s="1"/>
  <c r="AU72" i="12" s="1"/>
  <c r="AO61" i="5"/>
  <c r="AP57" i="5"/>
  <c r="AP60" i="5" s="1"/>
  <c r="AM164" i="5"/>
  <c r="AM119" i="5"/>
  <c r="AM68" i="4"/>
  <c r="AV194" i="5"/>
  <c r="AQ4" i="6"/>
  <c r="AP2" i="5"/>
  <c r="AP2" i="6"/>
  <c r="AN68" i="4"/>
  <c r="M78" i="4"/>
  <c r="BF96" i="5"/>
  <c r="BE100" i="5"/>
  <c r="AX46" i="5"/>
  <c r="BE6" i="5"/>
  <c r="BE148" i="5" s="1"/>
  <c r="BD86" i="5"/>
  <c r="BD85" i="5"/>
  <c r="BD87" i="5"/>
  <c r="BD77" i="5"/>
  <c r="BD78" i="5"/>
  <c r="AN97" i="5"/>
  <c r="AN81" i="5"/>
  <c r="AN82" i="5"/>
  <c r="AN31" i="12" s="1"/>
  <c r="BA110" i="5"/>
  <c r="BA169" i="5" s="1"/>
  <c r="BA171" i="5" s="1"/>
  <c r="BA36" i="12" s="1"/>
  <c r="BB109" i="5"/>
  <c r="BB168" i="5" s="1"/>
  <c r="AN73" i="4"/>
  <c r="AN108" i="4" s="1"/>
  <c r="AN79" i="4"/>
  <c r="AN78" i="4"/>
  <c r="AO75" i="4"/>
  <c r="AN75" i="4"/>
  <c r="AN84" i="4"/>
  <c r="AN76" i="4"/>
  <c r="AN83" i="4"/>
  <c r="AN81" i="4"/>
  <c r="AN82" i="4"/>
  <c r="AO80" i="5"/>
  <c r="AN77" i="4"/>
  <c r="AN74" i="4"/>
  <c r="AO81" i="4"/>
  <c r="AO84" i="4"/>
  <c r="AO7" i="4"/>
  <c r="AO82" i="4"/>
  <c r="AO83" i="4"/>
  <c r="AO76" i="4"/>
  <c r="AO78" i="4"/>
  <c r="AO74" i="4"/>
  <c r="AO79" i="4"/>
  <c r="AO77" i="4"/>
  <c r="AO80" i="4"/>
  <c r="AO30" i="4"/>
  <c r="AP6" i="4"/>
  <c r="AP62" i="4" s="1"/>
  <c r="AP63" i="4" s="1"/>
  <c r="AQ4" i="4"/>
  <c r="AQ113" i="4" s="1"/>
  <c r="AQ4" i="5"/>
  <c r="AQ56" i="5" s="1"/>
  <c r="AP5" i="4"/>
  <c r="AP71" i="4" s="1"/>
  <c r="AP79" i="4" s="1"/>
  <c r="AP2" i="4"/>
  <c r="AR4" i="2"/>
  <c r="AR4" i="12" s="1"/>
  <c r="AQ2" i="2"/>
  <c r="AQ2" i="12" s="1"/>
  <c r="AN65" i="4" l="1"/>
  <c r="AN98" i="5" s="1"/>
  <c r="AN99" i="5" s="1"/>
  <c r="BF231" i="5"/>
  <c r="BF101" i="5"/>
  <c r="BY236" i="6"/>
  <c r="BY261" i="6" s="1"/>
  <c r="AO5" i="6"/>
  <c r="AO92" i="6" s="1"/>
  <c r="AO24" i="4"/>
  <c r="AO25" i="4" s="1"/>
  <c r="BC37" i="12"/>
  <c r="BC179" i="5"/>
  <c r="BF227" i="5"/>
  <c r="BF230" i="5"/>
  <c r="BF229" i="5"/>
  <c r="BF228" i="5"/>
  <c r="BD117" i="5"/>
  <c r="BD173" i="5" s="1"/>
  <c r="BD238" i="5"/>
  <c r="BD77" i="12" s="1"/>
  <c r="BE93" i="5"/>
  <c r="BE218" i="5"/>
  <c r="BE233" i="5" s="1"/>
  <c r="BE219" i="5"/>
  <c r="BE234" i="5" s="1"/>
  <c r="BE220" i="5"/>
  <c r="BE235" i="5" s="1"/>
  <c r="BE221" i="5"/>
  <c r="BE236" i="5" s="1"/>
  <c r="BE222" i="5"/>
  <c r="BD75" i="12"/>
  <c r="BF104" i="5"/>
  <c r="BF107" i="5"/>
  <c r="BF103" i="5"/>
  <c r="BF106" i="5"/>
  <c r="BF105" i="5"/>
  <c r="BE90" i="5"/>
  <c r="BE113" i="5" s="1"/>
  <c r="BE92" i="5"/>
  <c r="BE115" i="5" s="1"/>
  <c r="BE91" i="5"/>
  <c r="BE114" i="5" s="1"/>
  <c r="BE89" i="5"/>
  <c r="BE112" i="5" s="1"/>
  <c r="BD247" i="5"/>
  <c r="BD78" i="12" s="1"/>
  <c r="BE245" i="5"/>
  <c r="BE241" i="5"/>
  <c r="BE243" i="5"/>
  <c r="BE244" i="5"/>
  <c r="BE242" i="5"/>
  <c r="BB203" i="5"/>
  <c r="BC127" i="5"/>
  <c r="BD159" i="5"/>
  <c r="BE153" i="5"/>
  <c r="BE156" i="5"/>
  <c r="BE157" i="5"/>
  <c r="BE155" i="5"/>
  <c r="BE154" i="5"/>
  <c r="CJ131" i="5"/>
  <c r="AR10" i="12"/>
  <c r="AR11" i="12" s="1"/>
  <c r="AM121" i="5"/>
  <c r="AQ12" i="12"/>
  <c r="CL7" i="2"/>
  <c r="CK5" i="12"/>
  <c r="CK6" i="12" s="1"/>
  <c r="CK5" i="5"/>
  <c r="BE215" i="5"/>
  <c r="BC130" i="5"/>
  <c r="BC133" i="5" s="1"/>
  <c r="BC206" i="5" s="1"/>
  <c r="AV197" i="5"/>
  <c r="AV198" i="5" s="1"/>
  <c r="AV199" i="5" s="1"/>
  <c r="AV72" i="12" s="1"/>
  <c r="AO64" i="5"/>
  <c r="AO177" i="5" s="1"/>
  <c r="AO34" i="12" s="1"/>
  <c r="AP61" i="5"/>
  <c r="AP64" i="5" s="1"/>
  <c r="AP177" i="5" s="1"/>
  <c r="AP34" i="12" s="1"/>
  <c r="AQ57" i="5"/>
  <c r="AQ60" i="5" s="1"/>
  <c r="AN164" i="5"/>
  <c r="AN119" i="5"/>
  <c r="AW194" i="5"/>
  <c r="AR4" i="6"/>
  <c r="AQ2" i="5"/>
  <c r="AQ2" i="6"/>
  <c r="M79" i="4"/>
  <c r="AY46" i="5"/>
  <c r="BG96" i="5"/>
  <c r="BF100" i="5"/>
  <c r="BF6" i="5"/>
  <c r="BF148" i="5" s="1"/>
  <c r="BE86" i="5"/>
  <c r="BE85" i="5"/>
  <c r="BE87" i="5"/>
  <c r="BE77" i="5"/>
  <c r="BE78" i="5"/>
  <c r="AO97" i="5"/>
  <c r="AO81" i="5"/>
  <c r="AO82" i="5"/>
  <c r="AO31" i="12" s="1"/>
  <c r="BB110" i="5"/>
  <c r="BB169" i="5" s="1"/>
  <c r="BB171" i="5" s="1"/>
  <c r="BB36" i="12" s="1"/>
  <c r="BC109" i="5"/>
  <c r="BC168" i="5" s="1"/>
  <c r="AO66" i="4"/>
  <c r="AO67" i="4" s="1"/>
  <c r="AO68" i="4" s="1"/>
  <c r="AQ5" i="4"/>
  <c r="AQ71" i="4" s="1"/>
  <c r="AQ75" i="4" s="1"/>
  <c r="AQ6" i="4"/>
  <c r="AQ62" i="4" s="1"/>
  <c r="AQ63" i="4" s="1"/>
  <c r="AP78" i="4"/>
  <c r="AP83" i="4"/>
  <c r="AR4" i="4"/>
  <c r="AR113" i="4" s="1"/>
  <c r="AR4" i="5"/>
  <c r="AR56" i="5" s="1"/>
  <c r="AP75" i="4"/>
  <c r="AP77" i="4"/>
  <c r="AP73" i="4"/>
  <c r="AP108" i="4" s="1"/>
  <c r="AP76" i="4"/>
  <c r="AP30" i="4"/>
  <c r="AP80" i="5"/>
  <c r="AP82" i="4"/>
  <c r="AP7" i="4"/>
  <c r="AP84" i="4"/>
  <c r="AP80" i="4"/>
  <c r="AP81" i="4"/>
  <c r="AP74" i="4"/>
  <c r="AQ2" i="4"/>
  <c r="AS4" i="2"/>
  <c r="AS4" i="12" s="1"/>
  <c r="AR2" i="2"/>
  <c r="AR2" i="12" s="1"/>
  <c r="AO65" i="4" l="1"/>
  <c r="AO98" i="5" s="1"/>
  <c r="AO99" i="5" s="1"/>
  <c r="AP65" i="4"/>
  <c r="AP98" i="5" s="1"/>
  <c r="BG231" i="5"/>
  <c r="BG101" i="5"/>
  <c r="BZ236" i="6"/>
  <c r="BZ261" i="6" s="1"/>
  <c r="AP5" i="6"/>
  <c r="AP92" i="6" s="1"/>
  <c r="AP24" i="4"/>
  <c r="AP25" i="4" s="1"/>
  <c r="BD37" i="12"/>
  <c r="BD179" i="5"/>
  <c r="BD38" i="12"/>
  <c r="BG230" i="5"/>
  <c r="BG227" i="5"/>
  <c r="BG229" i="5"/>
  <c r="BG228" i="5"/>
  <c r="BE117" i="5"/>
  <c r="BE173" i="5" s="1"/>
  <c r="BE238" i="5"/>
  <c r="BE77" i="12" s="1"/>
  <c r="BF93" i="5"/>
  <c r="BF222" i="5"/>
  <c r="BF218" i="5"/>
  <c r="BF233" i="5" s="1"/>
  <c r="BF220" i="5"/>
  <c r="BF235" i="5" s="1"/>
  <c r="BF219" i="5"/>
  <c r="BF234" i="5" s="1"/>
  <c r="BF221" i="5"/>
  <c r="BF236" i="5" s="1"/>
  <c r="BE75" i="12"/>
  <c r="BG104" i="5"/>
  <c r="BG103" i="5"/>
  <c r="BG107" i="5"/>
  <c r="BG106" i="5"/>
  <c r="BG105" i="5"/>
  <c r="BF90" i="5"/>
  <c r="BF113" i="5" s="1"/>
  <c r="BF92" i="5"/>
  <c r="BF115" i="5" s="1"/>
  <c r="BF91" i="5"/>
  <c r="BF114" i="5" s="1"/>
  <c r="BF89" i="5"/>
  <c r="BF112" i="5" s="1"/>
  <c r="BF242" i="5"/>
  <c r="BF245" i="5"/>
  <c r="BF243" i="5"/>
  <c r="BF244" i="5"/>
  <c r="BF241" i="5"/>
  <c r="BE247" i="5"/>
  <c r="BE78" i="12" s="1"/>
  <c r="BC203" i="5"/>
  <c r="BD127" i="5"/>
  <c r="BE159" i="5"/>
  <c r="BF156" i="5"/>
  <c r="BF153" i="5"/>
  <c r="BF157" i="5"/>
  <c r="BF154" i="5"/>
  <c r="BF155" i="5"/>
  <c r="AS10" i="12"/>
  <c r="AS11" i="12" s="1"/>
  <c r="AR12" i="12"/>
  <c r="AN121" i="5"/>
  <c r="CM7" i="2"/>
  <c r="CL5" i="12"/>
  <c r="CL6" i="12" s="1"/>
  <c r="CL5" i="5"/>
  <c r="CK131" i="5"/>
  <c r="BF215" i="5"/>
  <c r="BD130" i="5"/>
  <c r="BD133" i="5" s="1"/>
  <c r="BD206" i="5" s="1"/>
  <c r="AW197" i="5"/>
  <c r="AW198" i="5" s="1"/>
  <c r="AW199" i="5" s="1"/>
  <c r="AW72" i="12" s="1"/>
  <c r="AQ61" i="5"/>
  <c r="AR57" i="5"/>
  <c r="AR60" i="5" s="1"/>
  <c r="AO164" i="5"/>
  <c r="AO119" i="5"/>
  <c r="AX194" i="5"/>
  <c r="AS4" i="6"/>
  <c r="AR2" i="5"/>
  <c r="AR2" i="6"/>
  <c r="AQ80" i="4"/>
  <c r="M80" i="4"/>
  <c r="AR6" i="4"/>
  <c r="AR62" i="4" s="1"/>
  <c r="AR63" i="4" s="1"/>
  <c r="AQ65" i="4" s="1"/>
  <c r="AQ98" i="5" s="1"/>
  <c r="BH96" i="5"/>
  <c r="BG100" i="5"/>
  <c r="AZ46" i="5"/>
  <c r="BG6" i="5"/>
  <c r="BG148" i="5" s="1"/>
  <c r="BF85" i="5"/>
  <c r="BF86" i="5"/>
  <c r="BF87" i="5"/>
  <c r="BF77" i="5"/>
  <c r="BF78" i="5"/>
  <c r="AP97" i="5"/>
  <c r="AP99" i="5" s="1"/>
  <c r="AP82" i="5"/>
  <c r="AP31" i="12" s="1"/>
  <c r="AP81" i="5"/>
  <c r="BC110" i="5"/>
  <c r="BC169" i="5" s="1"/>
  <c r="BC171" i="5" s="1"/>
  <c r="BC36" i="12" s="1"/>
  <c r="BD109" i="5"/>
  <c r="BD168" i="5" s="1"/>
  <c r="AQ81" i="4"/>
  <c r="AQ79" i="4"/>
  <c r="AQ84" i="4"/>
  <c r="AQ80" i="5"/>
  <c r="AQ78" i="4"/>
  <c r="AQ82" i="4"/>
  <c r="AQ73" i="4"/>
  <c r="AQ108" i="4" s="1"/>
  <c r="AQ7" i="4"/>
  <c r="AQ74" i="4"/>
  <c r="AQ30" i="4"/>
  <c r="AQ66" i="4" s="1"/>
  <c r="AQ77" i="4"/>
  <c r="AQ76" i="4"/>
  <c r="AR5" i="4"/>
  <c r="AR71" i="4" s="1"/>
  <c r="AR73" i="4" s="1"/>
  <c r="AR108" i="4" s="1"/>
  <c r="AQ83" i="4"/>
  <c r="AP66" i="4"/>
  <c r="AP67" i="4" s="1"/>
  <c r="AP68" i="4" s="1"/>
  <c r="AS4" i="4"/>
  <c r="AS113" i="4" s="1"/>
  <c r="AS4" i="5"/>
  <c r="AS56" i="5" s="1"/>
  <c r="AR2" i="4"/>
  <c r="AT4" i="2"/>
  <c r="AT4" i="12" s="1"/>
  <c r="AT10" i="12" s="1"/>
  <c r="AS2" i="2"/>
  <c r="AS2" i="12" s="1"/>
  <c r="BH231" i="5" l="1"/>
  <c r="BH101" i="5"/>
  <c r="CA236" i="6"/>
  <c r="CA261" i="6" s="1"/>
  <c r="AQ5" i="6"/>
  <c r="AQ92" i="6" s="1"/>
  <c r="AQ24" i="4"/>
  <c r="AQ25" i="4" s="1"/>
  <c r="BF117" i="5"/>
  <c r="BF173" i="5" s="1"/>
  <c r="BF38" i="12" s="1"/>
  <c r="BE38" i="12"/>
  <c r="BE37" i="12"/>
  <c r="BE179" i="5"/>
  <c r="BH230" i="5"/>
  <c r="BH229" i="5"/>
  <c r="BH227" i="5"/>
  <c r="BH228" i="5"/>
  <c r="BG93" i="5"/>
  <c r="BG221" i="5"/>
  <c r="BG236" i="5" s="1"/>
  <c r="BG222" i="5"/>
  <c r="BG220" i="5"/>
  <c r="BG235" i="5" s="1"/>
  <c r="BG219" i="5"/>
  <c r="BG234" i="5" s="1"/>
  <c r="BG218" i="5"/>
  <c r="BG233" i="5" s="1"/>
  <c r="BF238" i="5"/>
  <c r="BF77" i="12" s="1"/>
  <c r="BF75" i="12"/>
  <c r="BH105" i="5"/>
  <c r="BH103" i="5"/>
  <c r="BH106" i="5"/>
  <c r="BH107" i="5"/>
  <c r="BH104" i="5"/>
  <c r="BG90" i="5"/>
  <c r="BG113" i="5" s="1"/>
  <c r="BG92" i="5"/>
  <c r="BG115" i="5" s="1"/>
  <c r="BG91" i="5"/>
  <c r="BG114" i="5" s="1"/>
  <c r="BG89" i="5"/>
  <c r="BG112" i="5" s="1"/>
  <c r="BF247" i="5"/>
  <c r="BF78" i="12" s="1"/>
  <c r="BG242" i="5"/>
  <c r="BG241" i="5"/>
  <c r="BG243" i="5"/>
  <c r="BG244" i="5"/>
  <c r="BG245" i="5"/>
  <c r="BD203" i="5"/>
  <c r="BE127" i="5"/>
  <c r="BF159" i="5"/>
  <c r="BG153" i="5"/>
  <c r="BG155" i="5"/>
  <c r="BG154" i="5"/>
  <c r="BG156" i="5"/>
  <c r="BG157" i="5"/>
  <c r="AS12" i="12"/>
  <c r="AO121" i="5"/>
  <c r="CN7" i="2"/>
  <c r="CM5" i="12"/>
  <c r="CM6" i="12" s="1"/>
  <c r="CM5" i="5"/>
  <c r="AT11" i="12"/>
  <c r="CL131" i="5"/>
  <c r="BG215" i="5"/>
  <c r="BE130" i="5"/>
  <c r="BE133" i="5" s="1"/>
  <c r="BE206" i="5" s="1"/>
  <c r="AX197" i="5"/>
  <c r="AX198" i="5" s="1"/>
  <c r="AX199" i="5" s="1"/>
  <c r="AX72" i="12" s="1"/>
  <c r="AQ64" i="5"/>
  <c r="AQ177" i="5" s="1"/>
  <c r="AQ34" i="12" s="1"/>
  <c r="AR61" i="5"/>
  <c r="AR64" i="5" s="1"/>
  <c r="AR177" i="5" s="1"/>
  <c r="AR34" i="12" s="1"/>
  <c r="AS57" i="5"/>
  <c r="AS60" i="5" s="1"/>
  <c r="AP164" i="5"/>
  <c r="AP119" i="5"/>
  <c r="AY194" i="5"/>
  <c r="AT4" i="6"/>
  <c r="AS2" i="5"/>
  <c r="AS2" i="6"/>
  <c r="M81" i="4"/>
  <c r="BA46" i="5"/>
  <c r="BI96" i="5"/>
  <c r="BI101" i="5" s="1"/>
  <c r="BH100" i="5"/>
  <c r="BH6" i="5"/>
  <c r="BH148" i="5" s="1"/>
  <c r="BG86" i="5"/>
  <c r="BG85" i="5"/>
  <c r="BG87" i="5"/>
  <c r="BG77" i="5"/>
  <c r="BG78" i="5"/>
  <c r="AQ97" i="5"/>
  <c r="AQ99" i="5" s="1"/>
  <c r="AQ81" i="5"/>
  <c r="AQ82" i="5"/>
  <c r="AQ31" i="12" s="1"/>
  <c r="BD110" i="5"/>
  <c r="BD169" i="5" s="1"/>
  <c r="BD171" i="5" s="1"/>
  <c r="BD36" i="12" s="1"/>
  <c r="BE109" i="5"/>
  <c r="BE168" i="5" s="1"/>
  <c r="AR80" i="5"/>
  <c r="AR7" i="4"/>
  <c r="AR30" i="4"/>
  <c r="AR66" i="4" s="1"/>
  <c r="AR83" i="4"/>
  <c r="AR79" i="4"/>
  <c r="AR75" i="4"/>
  <c r="AR82" i="4"/>
  <c r="AR84" i="4"/>
  <c r="AR81" i="4"/>
  <c r="AR77" i="4"/>
  <c r="AR76" i="4"/>
  <c r="AR78" i="4"/>
  <c r="AR74" i="4"/>
  <c r="AR80" i="4"/>
  <c r="AQ67" i="4"/>
  <c r="AQ68" i="4" s="1"/>
  <c r="AS6" i="4"/>
  <c r="AS62" i="4" s="1"/>
  <c r="AS63" i="4" s="1"/>
  <c r="AR65" i="4" s="1"/>
  <c r="AR98" i="5" s="1"/>
  <c r="AS5" i="4"/>
  <c r="AS30" i="4" s="1"/>
  <c r="AS66" i="4" s="1"/>
  <c r="AT4" i="4"/>
  <c r="AT113" i="4" s="1"/>
  <c r="AT4" i="5"/>
  <c r="AT56" i="5" s="1"/>
  <c r="AS2" i="4"/>
  <c r="AU4" i="2"/>
  <c r="AU4" i="12" s="1"/>
  <c r="AT2" i="2"/>
  <c r="AT2" i="12" s="1"/>
  <c r="CB236" i="6" l="1"/>
  <c r="CB261" i="6" s="1"/>
  <c r="AR5" i="6"/>
  <c r="AR92" i="6" s="1"/>
  <c r="AR24" i="4"/>
  <c r="AR25" i="4" s="1"/>
  <c r="BF37" i="12"/>
  <c r="BF179" i="5"/>
  <c r="BG117" i="5"/>
  <c r="BG173" i="5" s="1"/>
  <c r="BI229" i="5"/>
  <c r="BI231" i="5"/>
  <c r="BI230" i="5"/>
  <c r="BI228" i="5"/>
  <c r="BI227" i="5"/>
  <c r="BG238" i="5"/>
  <c r="BG77" i="12" s="1"/>
  <c r="BH93" i="5"/>
  <c r="BH221" i="5"/>
  <c r="BH236" i="5" s="1"/>
  <c r="BH222" i="5"/>
  <c r="BH218" i="5"/>
  <c r="BH233" i="5" s="1"/>
  <c r="BH220" i="5"/>
  <c r="BH235" i="5" s="1"/>
  <c r="BH219" i="5"/>
  <c r="BH234" i="5" s="1"/>
  <c r="BG75" i="12"/>
  <c r="BI103" i="5"/>
  <c r="BI106" i="5"/>
  <c r="BI107" i="5"/>
  <c r="BI105" i="5"/>
  <c r="BI104" i="5"/>
  <c r="BH90" i="5"/>
  <c r="BH113" i="5" s="1"/>
  <c r="BH91" i="5"/>
  <c r="BH114" i="5" s="1"/>
  <c r="BH92" i="5"/>
  <c r="BH115" i="5" s="1"/>
  <c r="BH89" i="5"/>
  <c r="BH112" i="5" s="1"/>
  <c r="BH242" i="5"/>
  <c r="BH241" i="5"/>
  <c r="BH243" i="5"/>
  <c r="BH245" i="5"/>
  <c r="BH244" i="5"/>
  <c r="BG247" i="5"/>
  <c r="BG78" i="12" s="1"/>
  <c r="BE203" i="5"/>
  <c r="BF127" i="5"/>
  <c r="BG159" i="5"/>
  <c r="BH155" i="5"/>
  <c r="BH157" i="5"/>
  <c r="BH156" i="5"/>
  <c r="BH153" i="5"/>
  <c r="BH154" i="5"/>
  <c r="CM131" i="5"/>
  <c r="AT12" i="12"/>
  <c r="CO7" i="2"/>
  <c r="CN5" i="12"/>
  <c r="CN6" i="12" s="1"/>
  <c r="CN5" i="5"/>
  <c r="AP121" i="5"/>
  <c r="AU10" i="12"/>
  <c r="AU11" i="12" s="1"/>
  <c r="BH215" i="5"/>
  <c r="BF130" i="5"/>
  <c r="BF133" i="5" s="1"/>
  <c r="BF206" i="5" s="1"/>
  <c r="AY197" i="5"/>
  <c r="AY198" i="5" s="1"/>
  <c r="AY199" i="5" s="1"/>
  <c r="AY72" i="12" s="1"/>
  <c r="AS61" i="5"/>
  <c r="AT57" i="5"/>
  <c r="AT60" i="5" s="1"/>
  <c r="AQ164" i="5"/>
  <c r="AQ119" i="5"/>
  <c r="AZ194" i="5"/>
  <c r="AU4" i="6"/>
  <c r="AT2" i="5"/>
  <c r="AT2" i="6"/>
  <c r="M82" i="4"/>
  <c r="BJ96" i="5"/>
  <c r="BJ101" i="5" s="1"/>
  <c r="BI100" i="5"/>
  <c r="BB46" i="5"/>
  <c r="BI6" i="5"/>
  <c r="BI148" i="5" s="1"/>
  <c r="BH85" i="5"/>
  <c r="BH86" i="5"/>
  <c r="BH87" i="5"/>
  <c r="BH77" i="5"/>
  <c r="BH78" i="5"/>
  <c r="AR97" i="5"/>
  <c r="AR99" i="5" s="1"/>
  <c r="AR82" i="5"/>
  <c r="AR31" i="12" s="1"/>
  <c r="AR81" i="5"/>
  <c r="BE110" i="5"/>
  <c r="BE169" i="5" s="1"/>
  <c r="BE171" i="5" s="1"/>
  <c r="BE36" i="12" s="1"/>
  <c r="BF109" i="5"/>
  <c r="BF168" i="5" s="1"/>
  <c r="AR67" i="4"/>
  <c r="AR68" i="4" s="1"/>
  <c r="AT6" i="4"/>
  <c r="AT62" i="4" s="1"/>
  <c r="AT63" i="4" s="1"/>
  <c r="AS65" i="4" s="1"/>
  <c r="AS98" i="5" s="1"/>
  <c r="AS7" i="4"/>
  <c r="AU4" i="4"/>
  <c r="AU113" i="4" s="1"/>
  <c r="AU4" i="5"/>
  <c r="AU56" i="5" s="1"/>
  <c r="AT5" i="4"/>
  <c r="AT30" i="4" s="1"/>
  <c r="AT66" i="4" s="1"/>
  <c r="AS71" i="4"/>
  <c r="AS77" i="4" s="1"/>
  <c r="AT2" i="4"/>
  <c r="AV4" i="2"/>
  <c r="AV4" i="12" s="1"/>
  <c r="AV10" i="12" s="1"/>
  <c r="AU2" i="2"/>
  <c r="AU2" i="12" s="1"/>
  <c r="CC236" i="6" l="1"/>
  <c r="CC261" i="6" s="1"/>
  <c r="AS5" i="6"/>
  <c r="AS92" i="6" s="1"/>
  <c r="AS24" i="4"/>
  <c r="AS25" i="4" s="1"/>
  <c r="BH117" i="5"/>
  <c r="BH173" i="5" s="1"/>
  <c r="BG37" i="12"/>
  <c r="BG179" i="5"/>
  <c r="BG38" i="12"/>
  <c r="BH38" i="12"/>
  <c r="BJ231" i="5"/>
  <c r="BJ230" i="5"/>
  <c r="BJ229" i="5"/>
  <c r="BJ228" i="5"/>
  <c r="BJ227" i="5"/>
  <c r="BH75" i="12"/>
  <c r="BH238" i="5"/>
  <c r="BH77" i="12" s="1"/>
  <c r="BI93" i="5"/>
  <c r="BI218" i="5"/>
  <c r="BI233" i="5" s="1"/>
  <c r="BI220" i="5"/>
  <c r="BI235" i="5" s="1"/>
  <c r="BI222" i="5"/>
  <c r="BI219" i="5"/>
  <c r="BI234" i="5" s="1"/>
  <c r="BI221" i="5"/>
  <c r="BI236" i="5" s="1"/>
  <c r="BJ103" i="5"/>
  <c r="BJ106" i="5"/>
  <c r="BJ107" i="5"/>
  <c r="BJ105" i="5"/>
  <c r="BJ104" i="5"/>
  <c r="BI90" i="5"/>
  <c r="BI113" i="5" s="1"/>
  <c r="BI92" i="5"/>
  <c r="BI115" i="5" s="1"/>
  <c r="BI91" i="5"/>
  <c r="BI114" i="5" s="1"/>
  <c r="BI89" i="5"/>
  <c r="BI112" i="5" s="1"/>
  <c r="BH247" i="5"/>
  <c r="BH78" i="12" s="1"/>
  <c r="BI242" i="5"/>
  <c r="BI243" i="5"/>
  <c r="BI241" i="5"/>
  <c r="BI244" i="5"/>
  <c r="BI245" i="5"/>
  <c r="BF203" i="5"/>
  <c r="BG127" i="5"/>
  <c r="BH159" i="5"/>
  <c r="BI155" i="5"/>
  <c r="BI157" i="5"/>
  <c r="BI156" i="5"/>
  <c r="BI153" i="5"/>
  <c r="BI154" i="5"/>
  <c r="AU12" i="12"/>
  <c r="AV11" i="12"/>
  <c r="AQ121" i="5"/>
  <c r="CP7" i="2"/>
  <c r="CQ7" i="2" s="1"/>
  <c r="CR7" i="2" s="1"/>
  <c r="CS7" i="2" s="1"/>
  <c r="CT7" i="2" s="1"/>
  <c r="CU7" i="2" s="1"/>
  <c r="CV7" i="2" s="1"/>
  <c r="CW7" i="2" s="1"/>
  <c r="CX7" i="2" s="1"/>
  <c r="CY7" i="2" s="1"/>
  <c r="CZ7" i="2" s="1"/>
  <c r="DA7" i="2" s="1"/>
  <c r="DB7" i="2" s="1"/>
  <c r="DC7" i="2" s="1"/>
  <c r="DD7" i="2" s="1"/>
  <c r="DE7" i="2" s="1"/>
  <c r="DF7" i="2" s="1"/>
  <c r="DG7" i="2" s="1"/>
  <c r="DH7" i="2" s="1"/>
  <c r="DI7" i="2" s="1"/>
  <c r="DJ7" i="2" s="1"/>
  <c r="DK7" i="2" s="1"/>
  <c r="DL7" i="2" s="1"/>
  <c r="DM7" i="2" s="1"/>
  <c r="DN7" i="2" s="1"/>
  <c r="DO7" i="2" s="1"/>
  <c r="DP7" i="2" s="1"/>
  <c r="DQ7" i="2" s="1"/>
  <c r="DR7" i="2" s="1"/>
  <c r="DS7" i="2" s="1"/>
  <c r="DT7" i="2" s="1"/>
  <c r="DU7" i="2" s="1"/>
  <c r="DV7" i="2" s="1"/>
  <c r="DW7" i="2" s="1"/>
  <c r="DX7" i="2" s="1"/>
  <c r="DY7" i="2" s="1"/>
  <c r="DZ7" i="2" s="1"/>
  <c r="EA7" i="2" s="1"/>
  <c r="EB7" i="2" s="1"/>
  <c r="EC7" i="2" s="1"/>
  <c r="ED7" i="2" s="1"/>
  <c r="EE7" i="2" s="1"/>
  <c r="EF7" i="2" s="1"/>
  <c r="EG7" i="2" s="1"/>
  <c r="EH7" i="2" s="1"/>
  <c r="EI7" i="2" s="1"/>
  <c r="EJ7" i="2" s="1"/>
  <c r="EK7" i="2" s="1"/>
  <c r="EL7" i="2" s="1"/>
  <c r="EM7" i="2" s="1"/>
  <c r="EN7" i="2" s="1"/>
  <c r="EO7" i="2" s="1"/>
  <c r="EP7" i="2" s="1"/>
  <c r="EQ7" i="2" s="1"/>
  <c r="ER7" i="2" s="1"/>
  <c r="ES7" i="2" s="1"/>
  <c r="ET7" i="2" s="1"/>
  <c r="EU7" i="2" s="1"/>
  <c r="EV7" i="2" s="1"/>
  <c r="EW7" i="2" s="1"/>
  <c r="EX7" i="2" s="1"/>
  <c r="EY7" i="2" s="1"/>
  <c r="EZ7" i="2" s="1"/>
  <c r="FA7" i="2" s="1"/>
  <c r="FB7" i="2" s="1"/>
  <c r="FC7" i="2" s="1"/>
  <c r="FD7" i="2" s="1"/>
  <c r="FE7" i="2" s="1"/>
  <c r="FF7" i="2" s="1"/>
  <c r="FG7" i="2" s="1"/>
  <c r="FH7" i="2" s="1"/>
  <c r="FI7" i="2" s="1"/>
  <c r="FJ7" i="2" s="1"/>
  <c r="FK7" i="2" s="1"/>
  <c r="FL7" i="2" s="1"/>
  <c r="FM7" i="2" s="1"/>
  <c r="FN7" i="2" s="1"/>
  <c r="FO7" i="2" s="1"/>
  <c r="FP7" i="2" s="1"/>
  <c r="FQ7" i="2" s="1"/>
  <c r="FR7" i="2" s="1"/>
  <c r="FS7" i="2" s="1"/>
  <c r="FT7" i="2" s="1"/>
  <c r="FU7" i="2" s="1"/>
  <c r="FV7" i="2" s="1"/>
  <c r="FW7" i="2" s="1"/>
  <c r="FX7" i="2" s="1"/>
  <c r="FY7" i="2" s="1"/>
  <c r="FZ7" i="2" s="1"/>
  <c r="GA7" i="2" s="1"/>
  <c r="GB7" i="2" s="1"/>
  <c r="GC7" i="2" s="1"/>
  <c r="GD7" i="2" s="1"/>
  <c r="GE7" i="2" s="1"/>
  <c r="GF7" i="2" s="1"/>
  <c r="GG7" i="2" s="1"/>
  <c r="GH7" i="2" s="1"/>
  <c r="GI7" i="2" s="1"/>
  <c r="GJ7" i="2" s="1"/>
  <c r="GK7" i="2" s="1"/>
  <c r="GL7" i="2" s="1"/>
  <c r="GM7" i="2" s="1"/>
  <c r="GN7" i="2" s="1"/>
  <c r="GO7" i="2" s="1"/>
  <c r="GP7" i="2" s="1"/>
  <c r="GQ7" i="2" s="1"/>
  <c r="GR7" i="2" s="1"/>
  <c r="GS7" i="2" s="1"/>
  <c r="GT7" i="2" s="1"/>
  <c r="GU7" i="2" s="1"/>
  <c r="GV7" i="2" s="1"/>
  <c r="GW7" i="2" s="1"/>
  <c r="GX7" i="2" s="1"/>
  <c r="GY7" i="2" s="1"/>
  <c r="GZ7" i="2" s="1"/>
  <c r="HA7" i="2" s="1"/>
  <c r="HB7" i="2" s="1"/>
  <c r="HC7" i="2" s="1"/>
  <c r="CO5" i="12"/>
  <c r="CO6" i="12" s="1"/>
  <c r="CO5" i="5"/>
  <c r="CN131" i="5"/>
  <c r="BI215" i="5"/>
  <c r="BG130" i="5"/>
  <c r="BG133" i="5" s="1"/>
  <c r="BG206" i="5" s="1"/>
  <c r="AZ197" i="5"/>
  <c r="AZ198" i="5" s="1"/>
  <c r="AZ199" i="5" s="1"/>
  <c r="AZ72" i="12" s="1"/>
  <c r="AS64" i="5"/>
  <c r="AS177" i="5" s="1"/>
  <c r="AS34" i="12" s="1"/>
  <c r="AT61" i="5"/>
  <c r="AT64" i="5" s="1"/>
  <c r="AT177" i="5" s="1"/>
  <c r="AT34" i="12" s="1"/>
  <c r="AU57" i="5"/>
  <c r="AU60" i="5" s="1"/>
  <c r="AR164" i="5"/>
  <c r="AR119" i="5"/>
  <c r="BA194" i="5"/>
  <c r="AV4" i="6"/>
  <c r="AU2" i="5"/>
  <c r="AU2" i="6"/>
  <c r="M83" i="4"/>
  <c r="BC46" i="5"/>
  <c r="BK96" i="5"/>
  <c r="BK101" i="5" s="1"/>
  <c r="BJ100" i="5"/>
  <c r="BJ6" i="5"/>
  <c r="BJ148" i="5" s="1"/>
  <c r="BI85" i="5"/>
  <c r="BI86" i="5"/>
  <c r="BI87" i="5"/>
  <c r="BI78" i="5"/>
  <c r="BI77" i="5"/>
  <c r="BF110" i="5"/>
  <c r="BF169" i="5" s="1"/>
  <c r="BF171" i="5" s="1"/>
  <c r="BF36" i="12" s="1"/>
  <c r="BG109" i="5"/>
  <c r="BG168" i="5" s="1"/>
  <c r="AU6" i="4"/>
  <c r="AU62" i="4" s="1"/>
  <c r="AU63" i="4" s="1"/>
  <c r="AT65" i="4" s="1"/>
  <c r="AT98" i="5" s="1"/>
  <c r="AS67" i="4"/>
  <c r="AS68" i="4" s="1"/>
  <c r="AU5" i="4"/>
  <c r="AU71" i="4" s="1"/>
  <c r="AU77" i="4" s="1"/>
  <c r="AS80" i="5"/>
  <c r="AT7" i="4"/>
  <c r="AT71" i="4"/>
  <c r="AT76" i="4" s="1"/>
  <c r="AS82" i="4"/>
  <c r="AS83" i="4"/>
  <c r="AV4" i="4"/>
  <c r="AV113" i="4" s="1"/>
  <c r="AV4" i="5"/>
  <c r="AV56" i="5" s="1"/>
  <c r="AS73" i="4"/>
  <c r="AS108" i="4" s="1"/>
  <c r="AS78" i="4"/>
  <c r="AS75" i="4"/>
  <c r="AS81" i="4"/>
  <c r="AS74" i="4"/>
  <c r="AS79" i="4"/>
  <c r="AS76" i="4"/>
  <c r="AS80" i="4"/>
  <c r="AS84" i="4"/>
  <c r="AU2" i="4"/>
  <c r="AW4" i="2"/>
  <c r="AW4" i="12" s="1"/>
  <c r="AW10" i="12" s="1"/>
  <c r="AV2" i="2"/>
  <c r="AV2" i="12" s="1"/>
  <c r="CD236" i="6" l="1"/>
  <c r="CD261" i="6" s="1"/>
  <c r="AT5" i="6"/>
  <c r="AT92" i="6" s="1"/>
  <c r="AT24" i="4"/>
  <c r="AT25" i="4" s="1"/>
  <c r="BH37" i="12"/>
  <c r="BH179" i="5"/>
  <c r="BI117" i="5"/>
  <c r="BI173" i="5" s="1"/>
  <c r="BK230" i="5"/>
  <c r="BK229" i="5"/>
  <c r="BK228" i="5"/>
  <c r="BK227" i="5"/>
  <c r="BK231" i="5"/>
  <c r="BI238" i="5"/>
  <c r="BI77" i="12" s="1"/>
  <c r="BJ93" i="5"/>
  <c r="BJ221" i="5"/>
  <c r="BJ236" i="5" s="1"/>
  <c r="BJ218" i="5"/>
  <c r="BJ233" i="5" s="1"/>
  <c r="BJ219" i="5"/>
  <c r="BJ234" i="5" s="1"/>
  <c r="BJ222" i="5"/>
  <c r="BJ220" i="5"/>
  <c r="BJ235" i="5" s="1"/>
  <c r="BI75" i="12"/>
  <c r="BK107" i="5"/>
  <c r="BK106" i="5"/>
  <c r="BK105" i="5"/>
  <c r="BK104" i="5"/>
  <c r="BK103" i="5"/>
  <c r="BJ90" i="5"/>
  <c r="BJ113" i="5" s="1"/>
  <c r="BJ92" i="5"/>
  <c r="BJ115" i="5" s="1"/>
  <c r="BJ91" i="5"/>
  <c r="BJ114" i="5" s="1"/>
  <c r="BJ89" i="5"/>
  <c r="BJ112" i="5" s="1"/>
  <c r="BI247" i="5"/>
  <c r="BI78" i="12" s="1"/>
  <c r="BJ242" i="5"/>
  <c r="BJ243" i="5"/>
  <c r="BJ241" i="5"/>
  <c r="BJ245" i="5"/>
  <c r="BJ244" i="5"/>
  <c r="BG203" i="5"/>
  <c r="BH127" i="5"/>
  <c r="BI159" i="5"/>
  <c r="BJ157" i="5"/>
  <c r="BJ154" i="5"/>
  <c r="BJ153" i="5"/>
  <c r="BJ156" i="5"/>
  <c r="BJ155" i="5"/>
  <c r="CO131" i="5"/>
  <c r="AW11" i="12"/>
  <c r="AV12" i="12"/>
  <c r="AR121" i="5"/>
  <c r="BJ215" i="5"/>
  <c r="BH130" i="5"/>
  <c r="BH133" i="5" s="1"/>
  <c r="BH206" i="5" s="1"/>
  <c r="BA197" i="5"/>
  <c r="BA198" i="5" s="1"/>
  <c r="BA199" i="5" s="1"/>
  <c r="BA72" i="12" s="1"/>
  <c r="AU61" i="5"/>
  <c r="AV57" i="5"/>
  <c r="AV60" i="5" s="1"/>
  <c r="BB194" i="5"/>
  <c r="AW4" i="6"/>
  <c r="AV2" i="5"/>
  <c r="AV2" i="6"/>
  <c r="M84" i="4"/>
  <c r="BL96" i="5"/>
  <c r="BL101" i="5" s="1"/>
  <c r="BK100" i="5"/>
  <c r="BD46" i="5"/>
  <c r="BK6" i="5"/>
  <c r="BK148" i="5" s="1"/>
  <c r="BJ85" i="5"/>
  <c r="BJ86" i="5"/>
  <c r="BJ87" i="5"/>
  <c r="BJ78" i="5"/>
  <c r="BJ77" i="5"/>
  <c r="BG110" i="5"/>
  <c r="BG169" i="5" s="1"/>
  <c r="BG171" i="5" s="1"/>
  <c r="BG36" i="12" s="1"/>
  <c r="AS97" i="5"/>
  <c r="AS99" i="5" s="1"/>
  <c r="AS82" i="5"/>
  <c r="AS31" i="12" s="1"/>
  <c r="AS81" i="5"/>
  <c r="BH109" i="5"/>
  <c r="BH168" i="5" s="1"/>
  <c r="BH110" i="5"/>
  <c r="BH169" i="5" s="1"/>
  <c r="AU7" i="4"/>
  <c r="AU73" i="4"/>
  <c r="AU108" i="4" s="1"/>
  <c r="AU81" i="4"/>
  <c r="AU30" i="4"/>
  <c r="AU66" i="4" s="1"/>
  <c r="AU82" i="4"/>
  <c r="AU80" i="4"/>
  <c r="AT67" i="4"/>
  <c r="AT68" i="4" s="1"/>
  <c r="AU79" i="4"/>
  <c r="AU78" i="4"/>
  <c r="AU76" i="4"/>
  <c r="AU83" i="4"/>
  <c r="AU80" i="5"/>
  <c r="AU74" i="4"/>
  <c r="AU75" i="4"/>
  <c r="AU84" i="4"/>
  <c r="AT80" i="5"/>
  <c r="AV6" i="4"/>
  <c r="AV62" i="4" s="1"/>
  <c r="AV63" i="4" s="1"/>
  <c r="AU65" i="4" s="1"/>
  <c r="AU98" i="5" s="1"/>
  <c r="AT83" i="4"/>
  <c r="AT74" i="4"/>
  <c r="AT77" i="4"/>
  <c r="AT80" i="4"/>
  <c r="AT79" i="4"/>
  <c r="AT75" i="4"/>
  <c r="AT84" i="4"/>
  <c r="AT78" i="4"/>
  <c r="AT81" i="4"/>
  <c r="AT73" i="4"/>
  <c r="AT108" i="4" s="1"/>
  <c r="AT82" i="4"/>
  <c r="AV5" i="4"/>
  <c r="AW4" i="4"/>
  <c r="AW113" i="4" s="1"/>
  <c r="AW4" i="5"/>
  <c r="AW56" i="5" s="1"/>
  <c r="AV2" i="4"/>
  <c r="AX4" i="2"/>
  <c r="AX4" i="12" s="1"/>
  <c r="AW2" i="2"/>
  <c r="AW2" i="12" s="1"/>
  <c r="CE236" i="6" l="1"/>
  <c r="CE261" i="6" s="1"/>
  <c r="AU5" i="6"/>
  <c r="AU92" i="6" s="1"/>
  <c r="AU24" i="4"/>
  <c r="AU25" i="4" s="1"/>
  <c r="BJ117" i="5"/>
  <c r="BJ173" i="5" s="1"/>
  <c r="BJ38" i="12" s="1"/>
  <c r="BI38" i="12"/>
  <c r="BI37" i="12"/>
  <c r="BI179" i="5"/>
  <c r="BL230" i="5"/>
  <c r="BL228" i="5"/>
  <c r="BL229" i="5"/>
  <c r="BL227" i="5"/>
  <c r="BL231" i="5"/>
  <c r="BJ238" i="5"/>
  <c r="BJ77" i="12" s="1"/>
  <c r="BJ75" i="12"/>
  <c r="BK93" i="5"/>
  <c r="BK219" i="5"/>
  <c r="BK234" i="5" s="1"/>
  <c r="BK222" i="5"/>
  <c r="BK220" i="5"/>
  <c r="BK235" i="5" s="1"/>
  <c r="BK218" i="5"/>
  <c r="BK233" i="5" s="1"/>
  <c r="BK221" i="5"/>
  <c r="BK236" i="5" s="1"/>
  <c r="BL107" i="5"/>
  <c r="BL105" i="5"/>
  <c r="BL106" i="5"/>
  <c r="BL104" i="5"/>
  <c r="BL103" i="5"/>
  <c r="BK90" i="5"/>
  <c r="BK113" i="5" s="1"/>
  <c r="BK91" i="5"/>
  <c r="BK114" i="5" s="1"/>
  <c r="BK92" i="5"/>
  <c r="BK115" i="5" s="1"/>
  <c r="BK89" i="5"/>
  <c r="BK112" i="5" s="1"/>
  <c r="BK242" i="5"/>
  <c r="BK244" i="5"/>
  <c r="BK243" i="5"/>
  <c r="BK245" i="5"/>
  <c r="BK241" i="5"/>
  <c r="BJ247" i="5"/>
  <c r="BJ78" i="12" s="1"/>
  <c r="BH203" i="5"/>
  <c r="BI127" i="5"/>
  <c r="BJ159" i="5"/>
  <c r="BK157" i="5"/>
  <c r="BK154" i="5"/>
  <c r="BK156" i="5"/>
  <c r="BK155" i="5"/>
  <c r="BK153" i="5"/>
  <c r="AW12" i="12"/>
  <c r="AX10" i="12"/>
  <c r="AX11" i="12" s="1"/>
  <c r="BK215" i="5"/>
  <c r="BI130" i="5"/>
  <c r="BI133" i="5" s="1"/>
  <c r="BI206" i="5" s="1"/>
  <c r="BH171" i="5"/>
  <c r="BH36" i="12" s="1"/>
  <c r="BB197" i="5"/>
  <c r="BB198" i="5" s="1"/>
  <c r="BB199" i="5" s="1"/>
  <c r="BB72" i="12" s="1"/>
  <c r="AU64" i="5"/>
  <c r="AU177" i="5" s="1"/>
  <c r="AU34" i="12" s="1"/>
  <c r="AV61" i="5"/>
  <c r="AW57" i="5"/>
  <c r="AW60" i="5" s="1"/>
  <c r="AS164" i="5"/>
  <c r="AS119" i="5"/>
  <c r="BC194" i="5"/>
  <c r="AX4" i="6"/>
  <c r="AW2" i="5"/>
  <c r="AW2" i="6"/>
  <c r="N73" i="4"/>
  <c r="N108" i="4" s="1"/>
  <c r="BE46" i="5"/>
  <c r="BM96" i="5"/>
  <c r="BM101" i="5" s="1"/>
  <c r="BL100" i="5"/>
  <c r="BL6" i="5"/>
  <c r="BL148" i="5" s="1"/>
  <c r="BK86" i="5"/>
  <c r="BK85" i="5"/>
  <c r="BK87" i="5"/>
  <c r="BK78" i="5"/>
  <c r="BK77" i="5"/>
  <c r="AU97" i="5"/>
  <c r="AU99" i="5" s="1"/>
  <c r="AU81" i="5"/>
  <c r="AU82" i="5"/>
  <c r="AU31" i="12" s="1"/>
  <c r="AT97" i="5"/>
  <c r="AT99" i="5" s="1"/>
  <c r="AT82" i="5"/>
  <c r="AT31" i="12" s="1"/>
  <c r="AT81" i="5"/>
  <c r="BI109" i="5"/>
  <c r="BI168" i="5" s="1"/>
  <c r="AU67" i="4"/>
  <c r="AU68" i="4" s="1"/>
  <c r="AV7" i="4"/>
  <c r="AW6" i="4"/>
  <c r="AW62" i="4" s="1"/>
  <c r="AW63" i="4" s="1"/>
  <c r="AV65" i="4" s="1"/>
  <c r="AV98" i="5" s="1"/>
  <c r="AV80" i="5"/>
  <c r="AW5" i="4"/>
  <c r="AW71" i="4" s="1"/>
  <c r="AW77" i="4" s="1"/>
  <c r="AV71" i="4"/>
  <c r="AV30" i="4"/>
  <c r="AX4" i="4"/>
  <c r="AX113" i="4" s="1"/>
  <c r="AX4" i="5"/>
  <c r="AX56" i="5" s="1"/>
  <c r="AW2" i="4"/>
  <c r="AY4" i="2"/>
  <c r="AY4" i="12" s="1"/>
  <c r="AX2" i="2"/>
  <c r="AX2" i="12" s="1"/>
  <c r="CF236" i="6" l="1"/>
  <c r="CF261" i="6" s="1"/>
  <c r="AV5" i="6"/>
  <c r="AV92" i="6" s="1"/>
  <c r="AV24" i="4"/>
  <c r="AV25" i="4" s="1"/>
  <c r="BK117" i="5"/>
  <c r="BK173" i="5" s="1"/>
  <c r="BK38" i="12" s="1"/>
  <c r="BJ37" i="12"/>
  <c r="BJ179" i="5"/>
  <c r="BM230" i="5"/>
  <c r="BM229" i="5"/>
  <c r="BM228" i="5"/>
  <c r="BM227" i="5"/>
  <c r="BM231" i="5"/>
  <c r="BK238" i="5"/>
  <c r="BK77" i="12" s="1"/>
  <c r="BL93" i="5"/>
  <c r="BL220" i="5"/>
  <c r="BL235" i="5" s="1"/>
  <c r="BL222" i="5"/>
  <c r="BL221" i="5"/>
  <c r="BL236" i="5" s="1"/>
  <c r="BL219" i="5"/>
  <c r="BL234" i="5" s="1"/>
  <c r="BL218" i="5"/>
  <c r="BL233" i="5" s="1"/>
  <c r="BK75" i="12"/>
  <c r="BM103" i="5"/>
  <c r="BM107" i="5"/>
  <c r="BM106" i="5"/>
  <c r="BM105" i="5"/>
  <c r="BM104" i="5"/>
  <c r="BL90" i="5"/>
  <c r="BL113" i="5" s="1"/>
  <c r="BL92" i="5"/>
  <c r="BL115" i="5" s="1"/>
  <c r="BL91" i="5"/>
  <c r="BL114" i="5" s="1"/>
  <c r="BL89" i="5"/>
  <c r="BL112" i="5" s="1"/>
  <c r="BK247" i="5"/>
  <c r="BK78" i="12" s="1"/>
  <c r="BL242" i="5"/>
  <c r="BL244" i="5"/>
  <c r="BL243" i="5"/>
  <c r="BL241" i="5"/>
  <c r="BL245" i="5"/>
  <c r="BI203" i="5"/>
  <c r="BJ127" i="5"/>
  <c r="BK159" i="5"/>
  <c r="BL154" i="5"/>
  <c r="BL156" i="5"/>
  <c r="BL155" i="5"/>
  <c r="BL157" i="5"/>
  <c r="BL153" i="5"/>
  <c r="AS121" i="5"/>
  <c r="AX12" i="12"/>
  <c r="AY10" i="12"/>
  <c r="AY11" i="12" s="1"/>
  <c r="BL215" i="5"/>
  <c r="BJ130" i="5"/>
  <c r="BJ133" i="5" s="1"/>
  <c r="BJ206" i="5" s="1"/>
  <c r="BC197" i="5"/>
  <c r="BC198" i="5" s="1"/>
  <c r="BC199" i="5" s="1"/>
  <c r="BC72" i="12" s="1"/>
  <c r="AV64" i="5"/>
  <c r="AV177" i="5" s="1"/>
  <c r="AV34" i="12" s="1"/>
  <c r="AW61" i="5"/>
  <c r="AX57" i="5"/>
  <c r="AX60" i="5" s="1"/>
  <c r="AT164" i="5"/>
  <c r="AT119" i="5"/>
  <c r="AU164" i="5"/>
  <c r="AU119" i="5"/>
  <c r="BD194" i="5"/>
  <c r="AY4" i="6"/>
  <c r="AX2" i="5"/>
  <c r="AX2" i="6"/>
  <c r="N74" i="4"/>
  <c r="BN96" i="5"/>
  <c r="BN101" i="5" s="1"/>
  <c r="BM100" i="5"/>
  <c r="BF46" i="5"/>
  <c r="BM6" i="5"/>
  <c r="BM148" i="5" s="1"/>
  <c r="BL85" i="5"/>
  <c r="BL86" i="5"/>
  <c r="BL87" i="5"/>
  <c r="BL78" i="5"/>
  <c r="BL77" i="5"/>
  <c r="BI110" i="5"/>
  <c r="BI169" i="5" s="1"/>
  <c r="BI171" i="5" s="1"/>
  <c r="BI36" i="12" s="1"/>
  <c r="AV97" i="5"/>
  <c r="AV99" i="5" s="1"/>
  <c r="AV82" i="5"/>
  <c r="AV31" i="12" s="1"/>
  <c r="AV81" i="5"/>
  <c r="BJ109" i="5"/>
  <c r="BJ168" i="5" s="1"/>
  <c r="AX6" i="4"/>
  <c r="AX62" i="4" s="1"/>
  <c r="AX63" i="4" s="1"/>
  <c r="AW65" i="4" s="1"/>
  <c r="AW98" i="5" s="1"/>
  <c r="AW84" i="4"/>
  <c r="AW78" i="4"/>
  <c r="AW76" i="4"/>
  <c r="AW82" i="4"/>
  <c r="AW79" i="4"/>
  <c r="AW81" i="4"/>
  <c r="AW83" i="4"/>
  <c r="AW73" i="4"/>
  <c r="AW108" i="4" s="1"/>
  <c r="AW80" i="5"/>
  <c r="AW74" i="4"/>
  <c r="AW7" i="4"/>
  <c r="AW80" i="4"/>
  <c r="AW75" i="4"/>
  <c r="AW30" i="4"/>
  <c r="AW66" i="4" s="1"/>
  <c r="AY4" i="4"/>
  <c r="AY113" i="4" s="1"/>
  <c r="AY4" i="5"/>
  <c r="AY56" i="5" s="1"/>
  <c r="AV76" i="4"/>
  <c r="AV84" i="4"/>
  <c r="AV79" i="4"/>
  <c r="AV74" i="4"/>
  <c r="AV75" i="4"/>
  <c r="AV82" i="4"/>
  <c r="AV78" i="4"/>
  <c r="AV81" i="4"/>
  <c r="AV73" i="4"/>
  <c r="AV108" i="4" s="1"/>
  <c r="AV83" i="4"/>
  <c r="AV77" i="4"/>
  <c r="AV80" i="4"/>
  <c r="AV66" i="4"/>
  <c r="AV67" i="4" s="1"/>
  <c r="AV68" i="4" s="1"/>
  <c r="AX5" i="4"/>
  <c r="AX2" i="4"/>
  <c r="AZ4" i="2"/>
  <c r="AZ4" i="12" s="1"/>
  <c r="AY2" i="2"/>
  <c r="AY2" i="12" s="1"/>
  <c r="CG236" i="6" l="1"/>
  <c r="CG261" i="6" s="1"/>
  <c r="AW5" i="6"/>
  <c r="AW92" i="6" s="1"/>
  <c r="AW24" i="4"/>
  <c r="AW25" i="4" s="1"/>
  <c r="BL117" i="5"/>
  <c r="BL173" i="5" s="1"/>
  <c r="BL38" i="12" s="1"/>
  <c r="BK37" i="12"/>
  <c r="BK179" i="5"/>
  <c r="BN229" i="5"/>
  <c r="BN228" i="5"/>
  <c r="BN227" i="5"/>
  <c r="BN230" i="5"/>
  <c r="BN231" i="5"/>
  <c r="BL238" i="5"/>
  <c r="BL77" i="12" s="1"/>
  <c r="BM93" i="5"/>
  <c r="BM221" i="5"/>
  <c r="BM236" i="5" s="1"/>
  <c r="BM218" i="5"/>
  <c r="BM233" i="5" s="1"/>
  <c r="BM220" i="5"/>
  <c r="BM235" i="5" s="1"/>
  <c r="BM222" i="5"/>
  <c r="BM219" i="5"/>
  <c r="BM234" i="5" s="1"/>
  <c r="BL75" i="12"/>
  <c r="BN107" i="5"/>
  <c r="BN106" i="5"/>
  <c r="BN105" i="5"/>
  <c r="BN104" i="5"/>
  <c r="BN103" i="5"/>
  <c r="BM90" i="5"/>
  <c r="BM113" i="5" s="1"/>
  <c r="BM91" i="5"/>
  <c r="BM114" i="5" s="1"/>
  <c r="BM92" i="5"/>
  <c r="BM115" i="5" s="1"/>
  <c r="BM89" i="5"/>
  <c r="BM112" i="5" s="1"/>
  <c r="BL247" i="5"/>
  <c r="BL78" i="12" s="1"/>
  <c r="BM245" i="5"/>
  <c r="BM241" i="5"/>
  <c r="BM244" i="5"/>
  <c r="BM243" i="5"/>
  <c r="BM242" i="5"/>
  <c r="BJ203" i="5"/>
  <c r="BK127" i="5"/>
  <c r="BL159" i="5"/>
  <c r="BM156" i="5"/>
  <c r="BM153" i="5"/>
  <c r="BM157" i="5"/>
  <c r="BM154" i="5"/>
  <c r="BM155" i="5"/>
  <c r="AT121" i="5"/>
  <c r="AU121" i="5"/>
  <c r="AZ10" i="12"/>
  <c r="AZ11" i="12" s="1"/>
  <c r="AY12" i="12"/>
  <c r="BM215" i="5"/>
  <c r="BK130" i="5"/>
  <c r="BK133" i="5" s="1"/>
  <c r="BK206" i="5" s="1"/>
  <c r="BD197" i="5"/>
  <c r="BD198" i="5" s="1"/>
  <c r="BD199" i="5" s="1"/>
  <c r="BD72" i="12" s="1"/>
  <c r="AW64" i="5"/>
  <c r="AW177" i="5" s="1"/>
  <c r="AW34" i="12" s="1"/>
  <c r="AX61" i="5"/>
  <c r="AX64" i="5" s="1"/>
  <c r="AX177" i="5" s="1"/>
  <c r="AX34" i="12" s="1"/>
  <c r="AY57" i="5"/>
  <c r="AY60" i="5" s="1"/>
  <c r="AV164" i="5"/>
  <c r="AV119" i="5"/>
  <c r="BE194" i="5"/>
  <c r="AZ4" i="6"/>
  <c r="AY2" i="5"/>
  <c r="AY2" i="6"/>
  <c r="AX80" i="5"/>
  <c r="AX81" i="5" s="1"/>
  <c r="N75" i="4"/>
  <c r="BG46" i="5"/>
  <c r="BO96" i="5"/>
  <c r="BO101" i="5" s="1"/>
  <c r="BN100" i="5"/>
  <c r="BN6" i="5"/>
  <c r="BN148" i="5" s="1"/>
  <c r="BM85" i="5"/>
  <c r="BM86" i="5"/>
  <c r="BM87" i="5"/>
  <c r="BM77" i="5"/>
  <c r="BM78" i="5"/>
  <c r="BJ110" i="5"/>
  <c r="BJ169" i="5" s="1"/>
  <c r="BJ171" i="5" s="1"/>
  <c r="BJ36" i="12" s="1"/>
  <c r="AW97" i="5"/>
  <c r="AW99" i="5" s="1"/>
  <c r="AW82" i="5"/>
  <c r="AW31" i="12" s="1"/>
  <c r="AW81" i="5"/>
  <c r="BK109" i="5"/>
  <c r="BK168" i="5" s="1"/>
  <c r="AY6" i="4"/>
  <c r="AY62" i="4" s="1"/>
  <c r="AY63" i="4" s="1"/>
  <c r="AX65" i="4" s="1"/>
  <c r="AX98" i="5" s="1"/>
  <c r="AX7" i="4"/>
  <c r="AY5" i="4"/>
  <c r="AY71" i="4" s="1"/>
  <c r="AY80" i="4" s="1"/>
  <c r="AX30" i="4"/>
  <c r="AX66" i="4" s="1"/>
  <c r="AX71" i="4"/>
  <c r="AZ4" i="4"/>
  <c r="AZ113" i="4" s="1"/>
  <c r="AZ4" i="5"/>
  <c r="AZ56" i="5" s="1"/>
  <c r="AW67" i="4"/>
  <c r="AW68" i="4" s="1"/>
  <c r="AY2" i="4"/>
  <c r="BA4" i="2"/>
  <c r="BA4" i="12" s="1"/>
  <c r="AZ2" i="2"/>
  <c r="AZ2" i="12" s="1"/>
  <c r="CH236" i="6" l="1"/>
  <c r="CH261" i="6" s="1"/>
  <c r="AX5" i="6"/>
  <c r="AX92" i="6" s="1"/>
  <c r="AX24" i="4"/>
  <c r="AX25" i="4" s="1"/>
  <c r="BM117" i="5"/>
  <c r="BM173" i="5" s="1"/>
  <c r="BM38" i="12" s="1"/>
  <c r="BL37" i="12"/>
  <c r="BL179" i="5"/>
  <c r="BO229" i="5"/>
  <c r="BO227" i="5"/>
  <c r="BO228" i="5"/>
  <c r="BO230" i="5"/>
  <c r="BO231" i="5"/>
  <c r="BN93" i="5"/>
  <c r="BN218" i="5"/>
  <c r="BN233" i="5" s="1"/>
  <c r="BN219" i="5"/>
  <c r="BN234" i="5" s="1"/>
  <c r="BN221" i="5"/>
  <c r="BN236" i="5" s="1"/>
  <c r="BN222" i="5"/>
  <c r="BN220" i="5"/>
  <c r="BN235" i="5" s="1"/>
  <c r="BM238" i="5"/>
  <c r="BM77" i="12" s="1"/>
  <c r="BM75" i="12"/>
  <c r="BO107" i="5"/>
  <c r="BO106" i="5"/>
  <c r="BO104" i="5"/>
  <c r="BO105" i="5"/>
  <c r="BO103" i="5"/>
  <c r="BN90" i="5"/>
  <c r="BN113" i="5" s="1"/>
  <c r="BN92" i="5"/>
  <c r="BN115" i="5" s="1"/>
  <c r="BN91" i="5"/>
  <c r="BN114" i="5" s="1"/>
  <c r="BN89" i="5"/>
  <c r="BN112" i="5" s="1"/>
  <c r="BN242" i="5"/>
  <c r="BN245" i="5"/>
  <c r="BN243" i="5"/>
  <c r="BN244" i="5"/>
  <c r="BN241" i="5"/>
  <c r="BM247" i="5"/>
  <c r="BM78" i="12" s="1"/>
  <c r="BK203" i="5"/>
  <c r="BL127" i="5"/>
  <c r="BM159" i="5"/>
  <c r="BN156" i="5"/>
  <c r="BN153" i="5"/>
  <c r="BN155" i="5"/>
  <c r="BN157" i="5"/>
  <c r="BN154" i="5"/>
  <c r="AZ12" i="12"/>
  <c r="BA10" i="12"/>
  <c r="BA11" i="12" s="1"/>
  <c r="AV121" i="5"/>
  <c r="BN215" i="5"/>
  <c r="BL130" i="5"/>
  <c r="BL133" i="5" s="1"/>
  <c r="BL206" i="5" s="1"/>
  <c r="BE197" i="5"/>
  <c r="BE198" i="5" s="1"/>
  <c r="BE199" i="5" s="1"/>
  <c r="BE72" i="12" s="1"/>
  <c r="AY61" i="5"/>
  <c r="AZ57" i="5"/>
  <c r="AZ60" i="5" s="1"/>
  <c r="AW164" i="5"/>
  <c r="AW119" i="5"/>
  <c r="BF194" i="5"/>
  <c r="BA4" i="6"/>
  <c r="AZ2" i="5"/>
  <c r="AZ2" i="6"/>
  <c r="AX82" i="5"/>
  <c r="AX31" i="12" s="1"/>
  <c r="AX97" i="5"/>
  <c r="AX99" i="5" s="1"/>
  <c r="N76" i="4"/>
  <c r="BP96" i="5"/>
  <c r="BP101" i="5" s="1"/>
  <c r="BO100" i="5"/>
  <c r="BH46" i="5"/>
  <c r="BO6" i="5"/>
  <c r="BO148" i="5" s="1"/>
  <c r="BN86" i="5"/>
  <c r="BN85" i="5"/>
  <c r="BN87" i="5"/>
  <c r="BN77" i="5"/>
  <c r="BN78" i="5"/>
  <c r="BK110" i="5"/>
  <c r="BK169" i="5" s="1"/>
  <c r="BK171" i="5" s="1"/>
  <c r="BK36" i="12" s="1"/>
  <c r="BL109" i="5"/>
  <c r="BL168" i="5" s="1"/>
  <c r="AY7" i="4"/>
  <c r="AY73" i="4"/>
  <c r="AY108" i="4" s="1"/>
  <c r="AY81" i="4"/>
  <c r="AY80" i="5"/>
  <c r="AY82" i="4"/>
  <c r="AY77" i="4"/>
  <c r="AY30" i="4"/>
  <c r="AY66" i="4" s="1"/>
  <c r="AY84" i="4"/>
  <c r="AY74" i="4"/>
  <c r="AY75" i="4"/>
  <c r="AY79" i="4"/>
  <c r="AY83" i="4"/>
  <c r="AY78" i="4"/>
  <c r="AY76" i="4"/>
  <c r="AZ6" i="4"/>
  <c r="AZ62" i="4" s="1"/>
  <c r="AZ63" i="4" s="1"/>
  <c r="AY65" i="4" s="1"/>
  <c r="AY98" i="5" s="1"/>
  <c r="AZ5" i="4"/>
  <c r="AZ30" i="4" s="1"/>
  <c r="AZ66" i="4" s="1"/>
  <c r="BA4" i="4"/>
  <c r="BA113" i="4" s="1"/>
  <c r="BA4" i="5"/>
  <c r="BA56" i="5" s="1"/>
  <c r="AX78" i="4"/>
  <c r="AX79" i="4"/>
  <c r="AX74" i="4"/>
  <c r="AX81" i="4"/>
  <c r="AX82" i="4"/>
  <c r="AX73" i="4"/>
  <c r="AX108" i="4" s="1"/>
  <c r="AX76" i="4"/>
  <c r="AX77" i="4"/>
  <c r="AX75" i="4"/>
  <c r="AX84" i="4"/>
  <c r="AX80" i="4"/>
  <c r="AX83" i="4"/>
  <c r="AX67" i="4"/>
  <c r="AX68" i="4" s="1"/>
  <c r="AZ2" i="4"/>
  <c r="BB4" i="2"/>
  <c r="BB4" i="12" s="1"/>
  <c r="BB10" i="12" s="1"/>
  <c r="BA2" i="2"/>
  <c r="BA2" i="12" s="1"/>
  <c r="CI236" i="6" l="1"/>
  <c r="CI261" i="6" s="1"/>
  <c r="AY5" i="6"/>
  <c r="AY92" i="6" s="1"/>
  <c r="AY24" i="4"/>
  <c r="AY25" i="4" s="1"/>
  <c r="BM37" i="12"/>
  <c r="BM179" i="5"/>
  <c r="BN117" i="5"/>
  <c r="BN173" i="5" s="1"/>
  <c r="BP229" i="5"/>
  <c r="BP227" i="5"/>
  <c r="BP228" i="5"/>
  <c r="BP231" i="5"/>
  <c r="BP230" i="5"/>
  <c r="BO93" i="5"/>
  <c r="BO218" i="5"/>
  <c r="BO233" i="5" s="1"/>
  <c r="BO222" i="5"/>
  <c r="BO220" i="5"/>
  <c r="BO235" i="5" s="1"/>
  <c r="BO219" i="5"/>
  <c r="BO234" i="5" s="1"/>
  <c r="BO221" i="5"/>
  <c r="BO236" i="5" s="1"/>
  <c r="BN75" i="12"/>
  <c r="BN238" i="5"/>
  <c r="BN77" i="12" s="1"/>
  <c r="BP103" i="5"/>
  <c r="BP106" i="5"/>
  <c r="BP105" i="5"/>
  <c r="BP104" i="5"/>
  <c r="BP107" i="5"/>
  <c r="BO90" i="5"/>
  <c r="BO113" i="5" s="1"/>
  <c r="BO91" i="5"/>
  <c r="BO114" i="5" s="1"/>
  <c r="BO92" i="5"/>
  <c r="BO115" i="5" s="1"/>
  <c r="BO89" i="5"/>
  <c r="BO112" i="5" s="1"/>
  <c r="BN247" i="5"/>
  <c r="BN78" i="12" s="1"/>
  <c r="BO242" i="5"/>
  <c r="BO244" i="5"/>
  <c r="BO241" i="5"/>
  <c r="BO243" i="5"/>
  <c r="BO245" i="5"/>
  <c r="BL203" i="5"/>
  <c r="BM127" i="5"/>
  <c r="BN159" i="5"/>
  <c r="BO153" i="5"/>
  <c r="BO155" i="5"/>
  <c r="BO154" i="5"/>
  <c r="BO156" i="5"/>
  <c r="BO157" i="5"/>
  <c r="BB11" i="12"/>
  <c r="AW121" i="5"/>
  <c r="BA12" i="12"/>
  <c r="BO215" i="5"/>
  <c r="BM130" i="5"/>
  <c r="BM133" i="5" s="1"/>
  <c r="BM206" i="5" s="1"/>
  <c r="BF197" i="5"/>
  <c r="BF198" i="5" s="1"/>
  <c r="BF199" i="5" s="1"/>
  <c r="BF72" i="12" s="1"/>
  <c r="AY64" i="5"/>
  <c r="AY177" i="5" s="1"/>
  <c r="AY34" i="12" s="1"/>
  <c r="AZ61" i="5"/>
  <c r="AZ64" i="5" s="1"/>
  <c r="AZ177" i="5" s="1"/>
  <c r="AZ34" i="12" s="1"/>
  <c r="BA57" i="5"/>
  <c r="BA60" i="5" s="1"/>
  <c r="AX164" i="5"/>
  <c r="AX119" i="5"/>
  <c r="BG194" i="5"/>
  <c r="BB4" i="6"/>
  <c r="BA2" i="5"/>
  <c r="BA2" i="6"/>
  <c r="N77" i="4"/>
  <c r="BI46" i="5"/>
  <c r="BQ96" i="5"/>
  <c r="BQ101" i="5" s="1"/>
  <c r="BP100" i="5"/>
  <c r="BP6" i="5"/>
  <c r="BP148" i="5" s="1"/>
  <c r="BO86" i="5"/>
  <c r="BO85" i="5"/>
  <c r="BO87" i="5"/>
  <c r="BO77" i="5"/>
  <c r="BO78" i="5"/>
  <c r="AY97" i="5"/>
  <c r="AY99" i="5" s="1"/>
  <c r="AY82" i="5"/>
  <c r="AY31" i="12" s="1"/>
  <c r="AY81" i="5"/>
  <c r="BL110" i="5"/>
  <c r="BL169" i="5" s="1"/>
  <c r="BL171" i="5" s="1"/>
  <c r="BL36" i="12" s="1"/>
  <c r="BM109" i="5"/>
  <c r="BM168" i="5" s="1"/>
  <c r="BA5" i="4"/>
  <c r="BA71" i="4" s="1"/>
  <c r="BA75" i="4" s="1"/>
  <c r="BA6" i="4"/>
  <c r="AZ7" i="4"/>
  <c r="AZ71" i="4"/>
  <c r="AZ75" i="4" s="1"/>
  <c r="AY67" i="4"/>
  <c r="AZ80" i="5"/>
  <c r="BB4" i="4"/>
  <c r="BB113" i="4" s="1"/>
  <c r="BB4" i="5"/>
  <c r="BB56" i="5" s="1"/>
  <c r="BA2" i="4"/>
  <c r="BC4" i="2"/>
  <c r="BC4" i="12" s="1"/>
  <c r="BC10" i="12" s="1"/>
  <c r="BB2" i="2"/>
  <c r="BB2" i="12" s="1"/>
  <c r="CJ236" i="6" l="1"/>
  <c r="CJ261" i="6" s="1"/>
  <c r="AZ5" i="6"/>
  <c r="AZ92" i="6" s="1"/>
  <c r="AZ24" i="4"/>
  <c r="AZ25" i="4" s="1"/>
  <c r="BO117" i="5"/>
  <c r="BO173" i="5" s="1"/>
  <c r="BO38" i="12" s="1"/>
  <c r="BN38" i="12"/>
  <c r="BN37" i="12"/>
  <c r="BN179" i="5"/>
  <c r="BQ229" i="5"/>
  <c r="BQ228" i="5"/>
  <c r="BQ227" i="5"/>
  <c r="BQ231" i="5"/>
  <c r="BQ230" i="5"/>
  <c r="BO75" i="12"/>
  <c r="BP93" i="5"/>
  <c r="BP220" i="5"/>
  <c r="BP235" i="5" s="1"/>
  <c r="BP222" i="5"/>
  <c r="BP221" i="5"/>
  <c r="BP236" i="5" s="1"/>
  <c r="BP219" i="5"/>
  <c r="BP234" i="5" s="1"/>
  <c r="BP218" i="5"/>
  <c r="BP233" i="5" s="1"/>
  <c r="BO238" i="5"/>
  <c r="BO77" i="12" s="1"/>
  <c r="BQ106" i="5"/>
  <c r="BQ103" i="5"/>
  <c r="BQ105" i="5"/>
  <c r="BQ104" i="5"/>
  <c r="BQ107" i="5"/>
  <c r="BP90" i="5"/>
  <c r="BP113" i="5" s="1"/>
  <c r="BP91" i="5"/>
  <c r="BP114" i="5" s="1"/>
  <c r="BP92" i="5"/>
  <c r="BP115" i="5" s="1"/>
  <c r="BP89" i="5"/>
  <c r="BP112" i="5" s="1"/>
  <c r="BO247" i="5"/>
  <c r="BO78" i="12" s="1"/>
  <c r="BP242" i="5"/>
  <c r="BP245" i="5"/>
  <c r="BP241" i="5"/>
  <c r="BP243" i="5"/>
  <c r="BP244" i="5"/>
  <c r="BM203" i="5"/>
  <c r="BN127" i="5"/>
  <c r="BO159" i="5"/>
  <c r="BP155" i="5"/>
  <c r="BP157" i="5"/>
  <c r="BP156" i="5"/>
  <c r="BP153" i="5"/>
  <c r="BP154" i="5"/>
  <c r="BB12" i="12"/>
  <c r="AX121" i="5"/>
  <c r="BC11" i="12"/>
  <c r="BP215" i="5"/>
  <c r="BN130" i="5"/>
  <c r="BN133" i="5" s="1"/>
  <c r="BN206" i="5" s="1"/>
  <c r="BG197" i="5"/>
  <c r="BG198" i="5" s="1"/>
  <c r="BG199" i="5" s="1"/>
  <c r="BG72" i="12" s="1"/>
  <c r="BA61" i="5"/>
  <c r="BA64" i="5" s="1"/>
  <c r="BA177" i="5" s="1"/>
  <c r="BA34" i="12" s="1"/>
  <c r="BB57" i="5"/>
  <c r="BB60" i="5" s="1"/>
  <c r="AY164" i="5"/>
  <c r="AY119" i="5"/>
  <c r="BH194" i="5"/>
  <c r="BC4" i="6"/>
  <c r="BB2" i="5"/>
  <c r="BB2" i="6"/>
  <c r="BA30" i="4"/>
  <c r="BA66" i="4" s="1"/>
  <c r="BA79" i="4"/>
  <c r="BA77" i="4"/>
  <c r="BA84" i="4"/>
  <c r="BA83" i="4"/>
  <c r="AZ83" i="4"/>
  <c r="BA82" i="4"/>
  <c r="BA78" i="4"/>
  <c r="BA80" i="4"/>
  <c r="BA81" i="4"/>
  <c r="BA73" i="4"/>
  <c r="BA108" i="4" s="1"/>
  <c r="BA76" i="4"/>
  <c r="BA74" i="4"/>
  <c r="BA62" i="4"/>
  <c r="BA63" i="4" s="1"/>
  <c r="N78" i="4"/>
  <c r="BR96" i="5"/>
  <c r="BR101" i="5" s="1"/>
  <c r="BQ100" i="5"/>
  <c r="BJ46" i="5"/>
  <c r="BQ6" i="5"/>
  <c r="BQ148" i="5" s="1"/>
  <c r="BP86" i="5"/>
  <c r="BP85" i="5"/>
  <c r="BP87" i="5"/>
  <c r="BP77" i="5"/>
  <c r="BP78" i="5"/>
  <c r="AZ97" i="5"/>
  <c r="AZ81" i="5"/>
  <c r="AZ82" i="5"/>
  <c r="AZ31" i="12" s="1"/>
  <c r="BM110" i="5"/>
  <c r="BM169" i="5" s="1"/>
  <c r="BM171" i="5" s="1"/>
  <c r="BM36" i="12" s="1"/>
  <c r="BN109" i="5"/>
  <c r="BN168" i="5" s="1"/>
  <c r="BA7" i="4"/>
  <c r="AZ78" i="4"/>
  <c r="AZ84" i="4"/>
  <c r="AZ79" i="4"/>
  <c r="AZ81" i="4"/>
  <c r="AZ74" i="4"/>
  <c r="AZ73" i="4"/>
  <c r="AZ108" i="4" s="1"/>
  <c r="AZ77" i="4"/>
  <c r="AZ76" i="4"/>
  <c r="AZ82" i="4"/>
  <c r="AZ80" i="4"/>
  <c r="BB6" i="4"/>
  <c r="BB62" i="4" s="1"/>
  <c r="BB63" i="4" s="1"/>
  <c r="AY68" i="4"/>
  <c r="AZ67" i="4"/>
  <c r="AZ68" i="4" s="1"/>
  <c r="BB5" i="4"/>
  <c r="BB30" i="4" s="1"/>
  <c r="BB66" i="4" s="1"/>
  <c r="BC4" i="4"/>
  <c r="BC113" i="4" s="1"/>
  <c r="BC4" i="5"/>
  <c r="BC56" i="5" s="1"/>
  <c r="BB2" i="4"/>
  <c r="BD4" i="2"/>
  <c r="BD4" i="12" s="1"/>
  <c r="BC2" i="2"/>
  <c r="BC2" i="12" s="1"/>
  <c r="BA80" i="5" l="1"/>
  <c r="BA97" i="5" s="1"/>
  <c r="AZ65" i="4"/>
  <c r="AZ98" i="5" s="1"/>
  <c r="AZ99" i="5" s="1"/>
  <c r="CK236" i="6"/>
  <c r="CK261" i="6" s="1"/>
  <c r="BA5" i="6"/>
  <c r="BA92" i="6" s="1"/>
  <c r="BA24" i="4"/>
  <c r="BA25" i="4" s="1"/>
  <c r="BO37" i="12"/>
  <c r="BO179" i="5"/>
  <c r="BR228" i="5"/>
  <c r="BR227" i="5"/>
  <c r="BR231" i="5"/>
  <c r="BR230" i="5"/>
  <c r="BR229" i="5"/>
  <c r="BP117" i="5"/>
  <c r="BP173" i="5" s="1"/>
  <c r="BP238" i="5"/>
  <c r="BP77" i="12" s="1"/>
  <c r="BP75" i="12"/>
  <c r="BQ93" i="5"/>
  <c r="BQ219" i="5"/>
  <c r="BQ234" i="5" s="1"/>
  <c r="BQ222" i="5"/>
  <c r="BQ221" i="5"/>
  <c r="BQ236" i="5" s="1"/>
  <c r="BQ220" i="5"/>
  <c r="BQ235" i="5" s="1"/>
  <c r="BQ218" i="5"/>
  <c r="BQ233" i="5" s="1"/>
  <c r="BR106" i="5"/>
  <c r="BR103" i="5"/>
  <c r="BR105" i="5"/>
  <c r="BR104" i="5"/>
  <c r="BR107" i="5"/>
  <c r="BQ90" i="5"/>
  <c r="BQ113" i="5" s="1"/>
  <c r="BQ91" i="5"/>
  <c r="BQ114" i="5" s="1"/>
  <c r="BQ92" i="5"/>
  <c r="BQ115" i="5" s="1"/>
  <c r="BQ89" i="5"/>
  <c r="BQ112" i="5" s="1"/>
  <c r="BQ243" i="5"/>
  <c r="BQ242" i="5"/>
  <c r="BQ241" i="5"/>
  <c r="BQ245" i="5"/>
  <c r="BQ244" i="5"/>
  <c r="BP247" i="5"/>
  <c r="BP78" i="12" s="1"/>
  <c r="BN203" i="5"/>
  <c r="BO127" i="5"/>
  <c r="BP159" i="5"/>
  <c r="BQ155" i="5"/>
  <c r="BQ157" i="5"/>
  <c r="BQ156" i="5"/>
  <c r="BQ153" i="5"/>
  <c r="BQ154" i="5"/>
  <c r="BD10" i="12"/>
  <c r="BD11" i="12" s="1"/>
  <c r="AY121" i="5"/>
  <c r="BC12" i="12"/>
  <c r="BQ215" i="5"/>
  <c r="BO130" i="5"/>
  <c r="BO133" i="5" s="1"/>
  <c r="BO206" i="5" s="1"/>
  <c r="BH197" i="5"/>
  <c r="BH198" i="5" s="1"/>
  <c r="BH199" i="5" s="1"/>
  <c r="BH72" i="12" s="1"/>
  <c r="BB61" i="5"/>
  <c r="BB64" i="5" s="1"/>
  <c r="BB177" i="5" s="1"/>
  <c r="BB34" i="12" s="1"/>
  <c r="BC57" i="5"/>
  <c r="BC60" i="5" s="1"/>
  <c r="AZ164" i="5"/>
  <c r="AZ119" i="5"/>
  <c r="BI194" i="5"/>
  <c r="BD4" i="6"/>
  <c r="BC2" i="5"/>
  <c r="BC2" i="6"/>
  <c r="N79" i="4"/>
  <c r="BK46" i="5"/>
  <c r="BS96" i="5"/>
  <c r="BS101" i="5" s="1"/>
  <c r="BR100" i="5"/>
  <c r="BR6" i="5"/>
  <c r="BR148" i="5" s="1"/>
  <c r="BQ85" i="5"/>
  <c r="BQ86" i="5"/>
  <c r="BQ87" i="5"/>
  <c r="BQ78" i="5"/>
  <c r="BQ77" i="5"/>
  <c r="BN110" i="5"/>
  <c r="BN169" i="5" s="1"/>
  <c r="BN171" i="5" s="1"/>
  <c r="BN36" i="12" s="1"/>
  <c r="BO109" i="5"/>
  <c r="BO168" i="5" s="1"/>
  <c r="BB80" i="5"/>
  <c r="BB7" i="4"/>
  <c r="BC6" i="4"/>
  <c r="BC62" i="4" s="1"/>
  <c r="BC63" i="4" s="1"/>
  <c r="BC5" i="4"/>
  <c r="BC71" i="4" s="1"/>
  <c r="BC74" i="4" s="1"/>
  <c r="BB71" i="4"/>
  <c r="BB75" i="4" s="1"/>
  <c r="BA67" i="4"/>
  <c r="BA68" i="4" s="1"/>
  <c r="BD4" i="4"/>
  <c r="BD113" i="4" s="1"/>
  <c r="BD4" i="5"/>
  <c r="BD56" i="5" s="1"/>
  <c r="BC2" i="4"/>
  <c r="BE4" i="2"/>
  <c r="BE4" i="12" s="1"/>
  <c r="BD2" i="2"/>
  <c r="BD2" i="12" s="1"/>
  <c r="BA65" i="4" l="1"/>
  <c r="BA98" i="5" s="1"/>
  <c r="BA99" i="5"/>
  <c r="BA81" i="5"/>
  <c r="BB65" i="4"/>
  <c r="BB98" i="5" s="1"/>
  <c r="BA82" i="5"/>
  <c r="BA31" i="12" s="1"/>
  <c r="CL236" i="6"/>
  <c r="CL261" i="6" s="1"/>
  <c r="BB5" i="6"/>
  <c r="BB92" i="6" s="1"/>
  <c r="BB24" i="4"/>
  <c r="BB25" i="4" s="1"/>
  <c r="BP37" i="12"/>
  <c r="BP179" i="5"/>
  <c r="BP38" i="12"/>
  <c r="BS228" i="5"/>
  <c r="BS231" i="5"/>
  <c r="BS227" i="5"/>
  <c r="BS230" i="5"/>
  <c r="BS229" i="5"/>
  <c r="BQ238" i="5"/>
  <c r="BQ77" i="12" s="1"/>
  <c r="BQ117" i="5"/>
  <c r="BQ173" i="5" s="1"/>
  <c r="BR93" i="5"/>
  <c r="BR219" i="5"/>
  <c r="BR234" i="5" s="1"/>
  <c r="BR220" i="5"/>
  <c r="BR235" i="5" s="1"/>
  <c r="BR222" i="5"/>
  <c r="BR221" i="5"/>
  <c r="BR236" i="5" s="1"/>
  <c r="BR218" i="5"/>
  <c r="BR233" i="5" s="1"/>
  <c r="BQ75" i="12"/>
  <c r="BS105" i="5"/>
  <c r="BS104" i="5"/>
  <c r="BS103" i="5"/>
  <c r="BS107" i="5"/>
  <c r="BS106" i="5"/>
  <c r="BR90" i="5"/>
  <c r="BR113" i="5" s="1"/>
  <c r="BR91" i="5"/>
  <c r="BR114" i="5" s="1"/>
  <c r="BR92" i="5"/>
  <c r="BR115" i="5" s="1"/>
  <c r="BR89" i="5"/>
  <c r="BR112" i="5" s="1"/>
  <c r="BR242" i="5"/>
  <c r="BR243" i="5"/>
  <c r="BR241" i="5"/>
  <c r="BR245" i="5"/>
  <c r="BR244" i="5"/>
  <c r="BQ247" i="5"/>
  <c r="BQ78" i="12" s="1"/>
  <c r="BO203" i="5"/>
  <c r="BP127" i="5"/>
  <c r="BQ159" i="5"/>
  <c r="BR157" i="5"/>
  <c r="BR154" i="5"/>
  <c r="BR153" i="5"/>
  <c r="BR155" i="5"/>
  <c r="BR156" i="5"/>
  <c r="AZ121" i="5"/>
  <c r="BD12" i="12"/>
  <c r="BE10" i="12"/>
  <c r="BE11" i="12" s="1"/>
  <c r="BR215" i="5"/>
  <c r="BP130" i="5"/>
  <c r="BP133" i="5" s="1"/>
  <c r="BP206" i="5" s="1"/>
  <c r="BI197" i="5"/>
  <c r="BI198" i="5" s="1"/>
  <c r="BI199" i="5" s="1"/>
  <c r="BI72" i="12" s="1"/>
  <c r="BC61" i="5"/>
  <c r="BD57" i="5"/>
  <c r="BD60" i="5" s="1"/>
  <c r="BA164" i="5"/>
  <c r="BA119" i="5"/>
  <c r="BJ194" i="5"/>
  <c r="BE4" i="6"/>
  <c r="BD2" i="5"/>
  <c r="BD2" i="6"/>
  <c r="N80" i="4"/>
  <c r="BT96" i="5"/>
  <c r="BT101" i="5" s="1"/>
  <c r="BS100" i="5"/>
  <c r="BL46" i="5"/>
  <c r="BB67" i="4"/>
  <c r="BB68" i="4" s="1"/>
  <c r="BS6" i="5"/>
  <c r="BS148" i="5" s="1"/>
  <c r="BR86" i="5"/>
  <c r="BR85" i="5"/>
  <c r="BR87" i="5"/>
  <c r="BR77" i="5"/>
  <c r="BR78" i="5"/>
  <c r="BO110" i="5"/>
  <c r="BO169" i="5" s="1"/>
  <c r="BO171" i="5" s="1"/>
  <c r="BO36" i="12" s="1"/>
  <c r="BB97" i="5"/>
  <c r="BB81" i="5"/>
  <c r="BB82" i="5"/>
  <c r="BB31" i="12" s="1"/>
  <c r="BP109" i="5"/>
  <c r="BP168" i="5" s="1"/>
  <c r="BP110" i="5"/>
  <c r="BP169" i="5" s="1"/>
  <c r="BC75" i="4"/>
  <c r="BC7" i="4"/>
  <c r="BC84" i="4"/>
  <c r="BC73" i="4"/>
  <c r="BC108" i="4" s="1"/>
  <c r="BC80" i="5"/>
  <c r="BB73" i="4"/>
  <c r="BB108" i="4" s="1"/>
  <c r="BB81" i="4"/>
  <c r="BB79" i="4"/>
  <c r="BB74" i="4"/>
  <c r="BC83" i="4"/>
  <c r="BC80" i="4"/>
  <c r="BC30" i="4"/>
  <c r="BC66" i="4" s="1"/>
  <c r="BB82" i="4"/>
  <c r="BC81" i="4"/>
  <c r="BB83" i="4"/>
  <c r="BD5" i="4"/>
  <c r="BD71" i="4" s="1"/>
  <c r="BD75" i="4" s="1"/>
  <c r="BB77" i="4"/>
  <c r="BB80" i="4"/>
  <c r="BD6" i="4"/>
  <c r="BD62" i="4" s="1"/>
  <c r="BD63" i="4" s="1"/>
  <c r="BC65" i="4" s="1"/>
  <c r="BC98" i="5" s="1"/>
  <c r="BC78" i="4"/>
  <c r="BB76" i="4"/>
  <c r="BB84" i="4"/>
  <c r="BC76" i="4"/>
  <c r="BC77" i="4"/>
  <c r="BC82" i="4"/>
  <c r="BC79" i="4"/>
  <c r="BB78" i="4"/>
  <c r="BE4" i="4"/>
  <c r="BE113" i="4" s="1"/>
  <c r="BE4" i="5"/>
  <c r="BE56" i="5" s="1"/>
  <c r="BD2" i="4"/>
  <c r="BF4" i="2"/>
  <c r="BF4" i="12" s="1"/>
  <c r="BE2" i="2"/>
  <c r="BE2" i="12" s="1"/>
  <c r="BB99" i="5" l="1"/>
  <c r="CM236" i="6"/>
  <c r="CM261" i="6" s="1"/>
  <c r="BC5" i="6"/>
  <c r="BC92" i="6" s="1"/>
  <c r="BC24" i="4"/>
  <c r="BC25" i="4" s="1"/>
  <c r="BR117" i="5"/>
  <c r="BR173" i="5" s="1"/>
  <c r="BR38" i="12" s="1"/>
  <c r="BQ37" i="12"/>
  <c r="BQ179" i="5"/>
  <c r="BQ38" i="12"/>
  <c r="BT227" i="5"/>
  <c r="BT228" i="5"/>
  <c r="BT231" i="5"/>
  <c r="BT230" i="5"/>
  <c r="BT229" i="5"/>
  <c r="BR238" i="5"/>
  <c r="BR77" i="12" s="1"/>
  <c r="BR75" i="12"/>
  <c r="BS93" i="5"/>
  <c r="BS220" i="5"/>
  <c r="BS235" i="5" s="1"/>
  <c r="BS221" i="5"/>
  <c r="BS236" i="5" s="1"/>
  <c r="BS219" i="5"/>
  <c r="BS234" i="5" s="1"/>
  <c r="BS222" i="5"/>
  <c r="BS218" i="5"/>
  <c r="BS233" i="5" s="1"/>
  <c r="BT105" i="5"/>
  <c r="BT104" i="5"/>
  <c r="BT103" i="5"/>
  <c r="BT107" i="5"/>
  <c r="BT106" i="5"/>
  <c r="BS90" i="5"/>
  <c r="BS113" i="5" s="1"/>
  <c r="BS92" i="5"/>
  <c r="BS115" i="5" s="1"/>
  <c r="BS91" i="5"/>
  <c r="BS114" i="5" s="1"/>
  <c r="BS89" i="5"/>
  <c r="BS112" i="5" s="1"/>
  <c r="BS242" i="5"/>
  <c r="BS244" i="5"/>
  <c r="BS243" i="5"/>
  <c r="BS245" i="5"/>
  <c r="BS241" i="5"/>
  <c r="BR247" i="5"/>
  <c r="BR78" i="12" s="1"/>
  <c r="BP203" i="5"/>
  <c r="BQ127" i="5"/>
  <c r="BR159" i="5"/>
  <c r="BS157" i="5"/>
  <c r="BS156" i="5"/>
  <c r="BS154" i="5"/>
  <c r="BS155" i="5"/>
  <c r="BS153" i="5"/>
  <c r="BA121" i="5"/>
  <c r="BE12" i="12"/>
  <c r="BF10" i="12"/>
  <c r="BF11" i="12" s="1"/>
  <c r="BS215" i="5"/>
  <c r="BQ130" i="5"/>
  <c r="BQ133" i="5" s="1"/>
  <c r="BQ206" i="5" s="1"/>
  <c r="BP171" i="5"/>
  <c r="BP36" i="12" s="1"/>
  <c r="BJ197" i="5"/>
  <c r="BJ198" i="5" s="1"/>
  <c r="BJ199" i="5" s="1"/>
  <c r="BJ72" i="12" s="1"/>
  <c r="BC64" i="5"/>
  <c r="BC177" i="5" s="1"/>
  <c r="BC34" i="12" s="1"/>
  <c r="BD61" i="5"/>
  <c r="BD64" i="5" s="1"/>
  <c r="BD177" i="5" s="1"/>
  <c r="BD34" i="12" s="1"/>
  <c r="BE57" i="5"/>
  <c r="BE60" i="5" s="1"/>
  <c r="BB164" i="5"/>
  <c r="BB119" i="5"/>
  <c r="BK194" i="5"/>
  <c r="BF4" i="6"/>
  <c r="BE2" i="5"/>
  <c r="BE2" i="6"/>
  <c r="BC67" i="4"/>
  <c r="BC68" i="4" s="1"/>
  <c r="N81" i="4"/>
  <c r="BM46" i="5"/>
  <c r="BU96" i="5"/>
  <c r="BU101" i="5" s="1"/>
  <c r="BT100" i="5"/>
  <c r="BT6" i="5"/>
  <c r="BT148" i="5" s="1"/>
  <c r="BS85" i="5"/>
  <c r="BS86" i="5"/>
  <c r="BS87" i="5"/>
  <c r="BS78" i="5"/>
  <c r="BS77" i="5"/>
  <c r="BC97" i="5"/>
  <c r="BC99" i="5" s="1"/>
  <c r="BC82" i="5"/>
  <c r="BC31" i="12" s="1"/>
  <c r="BC81" i="5"/>
  <c r="BQ109" i="5"/>
  <c r="BQ168" i="5" s="1"/>
  <c r="BE5" i="4"/>
  <c r="BE71" i="4" s="1"/>
  <c r="BE73" i="4" s="1"/>
  <c r="BE108" i="4" s="1"/>
  <c r="BE6" i="4"/>
  <c r="BD30" i="4"/>
  <c r="BD80" i="4"/>
  <c r="BD78" i="4"/>
  <c r="BD81" i="4"/>
  <c r="BD82" i="4"/>
  <c r="BD83" i="4"/>
  <c r="BD74" i="4"/>
  <c r="BD73" i="4"/>
  <c r="BD108" i="4" s="1"/>
  <c r="BD79" i="4"/>
  <c r="BD80" i="5"/>
  <c r="BD76" i="4"/>
  <c r="BD84" i="4"/>
  <c r="BD77" i="4"/>
  <c r="BD7" i="4"/>
  <c r="BF4" i="4"/>
  <c r="BF113" i="4" s="1"/>
  <c r="BF4" i="5"/>
  <c r="BF56" i="5" s="1"/>
  <c r="BE2" i="4"/>
  <c r="BG4" i="2"/>
  <c r="BG4" i="12" s="1"/>
  <c r="BF2" i="2"/>
  <c r="BF2" i="12" s="1"/>
  <c r="CN236" i="6" l="1"/>
  <c r="CN261" i="6" s="1"/>
  <c r="BD5" i="6"/>
  <c r="BD92" i="6" s="1"/>
  <c r="BD24" i="4"/>
  <c r="BD25" i="4" s="1"/>
  <c r="BR37" i="12"/>
  <c r="BR179" i="5"/>
  <c r="BU227" i="5"/>
  <c r="BU231" i="5"/>
  <c r="BU230" i="5"/>
  <c r="BU228" i="5"/>
  <c r="BU229" i="5"/>
  <c r="BS238" i="5"/>
  <c r="BS77" i="12" s="1"/>
  <c r="BS117" i="5"/>
  <c r="BS173" i="5" s="1"/>
  <c r="BT93" i="5"/>
  <c r="BT222" i="5"/>
  <c r="BT221" i="5"/>
  <c r="BT236" i="5" s="1"/>
  <c r="BT219" i="5"/>
  <c r="BT234" i="5" s="1"/>
  <c r="BT218" i="5"/>
  <c r="BT233" i="5" s="1"/>
  <c r="BT220" i="5"/>
  <c r="BT235" i="5" s="1"/>
  <c r="BS75" i="12"/>
  <c r="BU105" i="5"/>
  <c r="BU104" i="5"/>
  <c r="BU103" i="5"/>
  <c r="BU106" i="5"/>
  <c r="BU107" i="5"/>
  <c r="BT90" i="5"/>
  <c r="BT113" i="5" s="1"/>
  <c r="BT92" i="5"/>
  <c r="BT115" i="5" s="1"/>
  <c r="BT91" i="5"/>
  <c r="BT114" i="5" s="1"/>
  <c r="BT89" i="5"/>
  <c r="BT112" i="5" s="1"/>
  <c r="BS247" i="5"/>
  <c r="BS78" i="12" s="1"/>
  <c r="BT242" i="5"/>
  <c r="BT244" i="5"/>
  <c r="BT241" i="5"/>
  <c r="BT243" i="5"/>
  <c r="BT245" i="5"/>
  <c r="BQ203" i="5"/>
  <c r="BR127" i="5"/>
  <c r="BS159" i="5"/>
  <c r="BT154" i="5"/>
  <c r="BT156" i="5"/>
  <c r="BT155" i="5"/>
  <c r="BT157" i="5"/>
  <c r="BT153" i="5"/>
  <c r="BB121" i="5"/>
  <c r="BG10" i="12"/>
  <c r="BG11" i="12" s="1"/>
  <c r="BF12" i="12"/>
  <c r="BT215" i="5"/>
  <c r="BR130" i="5"/>
  <c r="BR133" i="5" s="1"/>
  <c r="BR206" i="5" s="1"/>
  <c r="BK197" i="5"/>
  <c r="BK198" i="5" s="1"/>
  <c r="BK199" i="5" s="1"/>
  <c r="BK72" i="12" s="1"/>
  <c r="BE61" i="5"/>
  <c r="BF57" i="5"/>
  <c r="BF60" i="5" s="1"/>
  <c r="BC164" i="5"/>
  <c r="BC119" i="5"/>
  <c r="BL194" i="5"/>
  <c r="BG4" i="6"/>
  <c r="BF2" i="5"/>
  <c r="BF2" i="6"/>
  <c r="BE81" i="4"/>
  <c r="BE79" i="4"/>
  <c r="BE75" i="4"/>
  <c r="BE80" i="4"/>
  <c r="BE30" i="4"/>
  <c r="BE66" i="4" s="1"/>
  <c r="BE74" i="4"/>
  <c r="BE83" i="4"/>
  <c r="BE84" i="4"/>
  <c r="BE77" i="4"/>
  <c r="BE82" i="4"/>
  <c r="BE78" i="4"/>
  <c r="BE7" i="4"/>
  <c r="BE62" i="4"/>
  <c r="BE63" i="4" s="1"/>
  <c r="N82" i="4"/>
  <c r="BV96" i="5"/>
  <c r="BV101" i="5" s="1"/>
  <c r="BU100" i="5"/>
  <c r="BN46" i="5"/>
  <c r="BU6" i="5"/>
  <c r="BU148" i="5" s="1"/>
  <c r="BT85" i="5"/>
  <c r="BT86" i="5"/>
  <c r="BT87" i="5"/>
  <c r="BT77" i="5"/>
  <c r="BT78" i="5"/>
  <c r="BQ110" i="5"/>
  <c r="BQ169" i="5" s="1"/>
  <c r="BQ171" i="5" s="1"/>
  <c r="BQ36" i="12" s="1"/>
  <c r="BD97" i="5"/>
  <c r="BD81" i="5"/>
  <c r="BD82" i="5"/>
  <c r="BD31" i="12" s="1"/>
  <c r="BR109" i="5"/>
  <c r="BR168" i="5" s="1"/>
  <c r="BE76" i="4"/>
  <c r="BD66" i="4"/>
  <c r="BD67" i="4" s="1"/>
  <c r="BD68" i="4" s="1"/>
  <c r="BF6" i="4"/>
  <c r="BF62" i="4" s="1"/>
  <c r="BF63" i="4" s="1"/>
  <c r="BF5" i="4"/>
  <c r="BF71" i="4" s="1"/>
  <c r="BF78" i="4" s="1"/>
  <c r="BG4" i="4"/>
  <c r="BG113" i="4" s="1"/>
  <c r="BG4" i="5"/>
  <c r="BG56" i="5" s="1"/>
  <c r="BF2" i="4"/>
  <c r="BH4" i="2"/>
  <c r="BH4" i="12" s="1"/>
  <c r="BG2" i="2"/>
  <c r="BG2" i="12" s="1"/>
  <c r="BE80" i="5" l="1"/>
  <c r="BD65" i="4"/>
  <c r="BD98" i="5" s="1"/>
  <c r="BD99" i="5" s="1"/>
  <c r="CO236" i="6"/>
  <c r="CO261" i="6" s="1"/>
  <c r="BE5" i="6"/>
  <c r="BE92" i="6" s="1"/>
  <c r="BE24" i="4"/>
  <c r="BE25" i="4" s="1"/>
  <c r="BS38" i="12"/>
  <c r="BS37" i="12"/>
  <c r="BS179" i="5"/>
  <c r="BV227" i="5"/>
  <c r="BV230" i="5"/>
  <c r="BV231" i="5"/>
  <c r="BV228" i="5"/>
  <c r="BV229" i="5"/>
  <c r="BT117" i="5"/>
  <c r="BT173" i="5" s="1"/>
  <c r="BT75" i="12"/>
  <c r="BU93" i="5"/>
  <c r="BU220" i="5"/>
  <c r="BU235" i="5" s="1"/>
  <c r="BU221" i="5"/>
  <c r="BU236" i="5" s="1"/>
  <c r="BU222" i="5"/>
  <c r="BU219" i="5"/>
  <c r="BU234" i="5" s="1"/>
  <c r="BU218" i="5"/>
  <c r="BU233" i="5" s="1"/>
  <c r="BT238" i="5"/>
  <c r="BT77" i="12" s="1"/>
  <c r="BV104" i="5"/>
  <c r="BV103" i="5"/>
  <c r="BV107" i="5"/>
  <c r="BV106" i="5"/>
  <c r="BV105" i="5"/>
  <c r="BU90" i="5"/>
  <c r="BU113" i="5" s="1"/>
  <c r="BU91" i="5"/>
  <c r="BU114" i="5" s="1"/>
  <c r="BU92" i="5"/>
  <c r="BU115" i="5" s="1"/>
  <c r="BU89" i="5"/>
  <c r="BU112" i="5" s="1"/>
  <c r="BU244" i="5"/>
  <c r="BU242" i="5"/>
  <c r="BU241" i="5"/>
  <c r="BU245" i="5"/>
  <c r="BU243" i="5"/>
  <c r="BT247" i="5"/>
  <c r="BT78" i="12" s="1"/>
  <c r="BR203" i="5"/>
  <c r="BS127" i="5"/>
  <c r="BT159" i="5"/>
  <c r="BU156" i="5"/>
  <c r="BU153" i="5"/>
  <c r="BU157" i="5"/>
  <c r="BU154" i="5"/>
  <c r="BU155" i="5"/>
  <c r="BC121" i="5"/>
  <c r="BG12" i="12"/>
  <c r="BH10" i="12"/>
  <c r="BH11" i="12" s="1"/>
  <c r="BU215" i="5"/>
  <c r="BS130" i="5"/>
  <c r="BS133" i="5" s="1"/>
  <c r="BS206" i="5" s="1"/>
  <c r="BL197" i="5"/>
  <c r="BL198" i="5" s="1"/>
  <c r="BL199" i="5" s="1"/>
  <c r="BL72" i="12" s="1"/>
  <c r="BE64" i="5"/>
  <c r="BE177" i="5" s="1"/>
  <c r="BE34" i="12" s="1"/>
  <c r="BF61" i="5"/>
  <c r="BF64" i="5" s="1"/>
  <c r="BF177" i="5" s="1"/>
  <c r="BF34" i="12" s="1"/>
  <c r="BG57" i="5"/>
  <c r="BG60" i="5" s="1"/>
  <c r="BD164" i="5"/>
  <c r="BD119" i="5"/>
  <c r="BM194" i="5"/>
  <c r="BH4" i="6"/>
  <c r="BG2" i="5"/>
  <c r="BG2" i="6"/>
  <c r="N83" i="4"/>
  <c r="BO46" i="5"/>
  <c r="BW96" i="5"/>
  <c r="BW101" i="5" s="1"/>
  <c r="BV100" i="5"/>
  <c r="BV6" i="5"/>
  <c r="BV148" i="5" s="1"/>
  <c r="BU86" i="5"/>
  <c r="BU85" i="5"/>
  <c r="BU87" i="5"/>
  <c r="BU77" i="5"/>
  <c r="BU78" i="5"/>
  <c r="BE97" i="5"/>
  <c r="BE81" i="5"/>
  <c r="BE82" i="5"/>
  <c r="BE31" i="12" s="1"/>
  <c r="BR110" i="5"/>
  <c r="BR169" i="5" s="1"/>
  <c r="BR171" i="5" s="1"/>
  <c r="BR36" i="12" s="1"/>
  <c r="BS109" i="5"/>
  <c r="BS168" i="5" s="1"/>
  <c r="BS110" i="5"/>
  <c r="BS169" i="5" s="1"/>
  <c r="BF79" i="4"/>
  <c r="BF7" i="4"/>
  <c r="BF76" i="4"/>
  <c r="BF77" i="4"/>
  <c r="BF30" i="4"/>
  <c r="BF75" i="4"/>
  <c r="BF80" i="4"/>
  <c r="BF81" i="4"/>
  <c r="BF82" i="4"/>
  <c r="BF80" i="5"/>
  <c r="BE67" i="4"/>
  <c r="BE68" i="4" s="1"/>
  <c r="BF74" i="4"/>
  <c r="BF73" i="4"/>
  <c r="BF108" i="4" s="1"/>
  <c r="BF83" i="4"/>
  <c r="BF84" i="4"/>
  <c r="BG5" i="4"/>
  <c r="BG71" i="4" s="1"/>
  <c r="BG78" i="4" s="1"/>
  <c r="BG6" i="4"/>
  <c r="BG62" i="4" s="1"/>
  <c r="BG63" i="4" s="1"/>
  <c r="BH4" i="4"/>
  <c r="BH113" i="4" s="1"/>
  <c r="BH4" i="5"/>
  <c r="BH56" i="5" s="1"/>
  <c r="BG2" i="4"/>
  <c r="BI4" i="2"/>
  <c r="BI4" i="12" s="1"/>
  <c r="BH2" i="2"/>
  <c r="BH2" i="12" s="1"/>
  <c r="BE65" i="4" l="1"/>
  <c r="BE98" i="5" s="1"/>
  <c r="BE99" i="5" s="1"/>
  <c r="BF5" i="6"/>
  <c r="BF92" i="6" s="1"/>
  <c r="BF24" i="4"/>
  <c r="BF25" i="4" s="1"/>
  <c r="BU117" i="5"/>
  <c r="BU173" i="5" s="1"/>
  <c r="BU38" i="12" s="1"/>
  <c r="BT37" i="12"/>
  <c r="BT179" i="5"/>
  <c r="BT38" i="12"/>
  <c r="BW227" i="5"/>
  <c r="BW230" i="5"/>
  <c r="BW231" i="5"/>
  <c r="BW229" i="5"/>
  <c r="BW228" i="5"/>
  <c r="BU238" i="5"/>
  <c r="BU77" i="12" s="1"/>
  <c r="BU75" i="12"/>
  <c r="BV93" i="5"/>
  <c r="BV220" i="5"/>
  <c r="BV235" i="5" s="1"/>
  <c r="BV221" i="5"/>
  <c r="BV236" i="5" s="1"/>
  <c r="BV222" i="5"/>
  <c r="BV219" i="5"/>
  <c r="BV234" i="5" s="1"/>
  <c r="BV218" i="5"/>
  <c r="BV233" i="5" s="1"/>
  <c r="BW104" i="5"/>
  <c r="BW103" i="5"/>
  <c r="BW107" i="5"/>
  <c r="BW106" i="5"/>
  <c r="BW105" i="5"/>
  <c r="BV90" i="5"/>
  <c r="BV113" i="5" s="1"/>
  <c r="BV92" i="5"/>
  <c r="BV115" i="5" s="1"/>
  <c r="BV91" i="5"/>
  <c r="BV114" i="5" s="1"/>
  <c r="BV89" i="5"/>
  <c r="BV112" i="5" s="1"/>
  <c r="BU247" i="5"/>
  <c r="BU78" i="12" s="1"/>
  <c r="BV245" i="5"/>
  <c r="BV241" i="5"/>
  <c r="BV242" i="5"/>
  <c r="BV243" i="5"/>
  <c r="BV244" i="5"/>
  <c r="BS203" i="5"/>
  <c r="BT127" i="5"/>
  <c r="BU159" i="5"/>
  <c r="BV156" i="5"/>
  <c r="BV155" i="5"/>
  <c r="BV153" i="5"/>
  <c r="BV157" i="5"/>
  <c r="BV154" i="5"/>
  <c r="BD121" i="5"/>
  <c r="BH12" i="12"/>
  <c r="BI10" i="12"/>
  <c r="BI11" i="12" s="1"/>
  <c r="BV215" i="5"/>
  <c r="BT130" i="5"/>
  <c r="BT133" i="5" s="1"/>
  <c r="BT206" i="5" s="1"/>
  <c r="BS171" i="5"/>
  <c r="BS36" i="12" s="1"/>
  <c r="BM197" i="5"/>
  <c r="BM198" i="5" s="1"/>
  <c r="BM199" i="5" s="1"/>
  <c r="BM72" i="12" s="1"/>
  <c r="BG61" i="5"/>
  <c r="BH57" i="5"/>
  <c r="BH60" i="5" s="1"/>
  <c r="BE164" i="5"/>
  <c r="BE119" i="5"/>
  <c r="BN194" i="5"/>
  <c r="BI4" i="6"/>
  <c r="BH2" i="5"/>
  <c r="BH2" i="6"/>
  <c r="N84" i="4"/>
  <c r="BX96" i="5"/>
  <c r="BX101" i="5" s="1"/>
  <c r="BW100" i="5"/>
  <c r="BP46" i="5"/>
  <c r="BW6" i="5"/>
  <c r="BW148" i="5" s="1"/>
  <c r="BV86" i="5"/>
  <c r="BV85" i="5"/>
  <c r="BV87" i="5"/>
  <c r="BV77" i="5"/>
  <c r="BV78" i="5"/>
  <c r="BF97" i="5"/>
  <c r="BF82" i="5"/>
  <c r="BF31" i="12" s="1"/>
  <c r="BF81" i="5"/>
  <c r="BT109" i="5"/>
  <c r="BT168" i="5" s="1"/>
  <c r="BF66" i="4"/>
  <c r="BF67" i="4" s="1"/>
  <c r="BF68" i="4" s="1"/>
  <c r="BG76" i="4"/>
  <c r="BG7" i="4"/>
  <c r="BG82" i="4"/>
  <c r="BG81" i="4"/>
  <c r="BG84" i="4"/>
  <c r="BG83" i="4"/>
  <c r="BG75" i="4"/>
  <c r="BG80" i="5"/>
  <c r="BG79" i="4"/>
  <c r="BG73" i="4"/>
  <c r="BG108" i="4" s="1"/>
  <c r="BG80" i="4"/>
  <c r="BG74" i="4"/>
  <c r="BG30" i="4"/>
  <c r="BG77" i="4"/>
  <c r="BH6" i="4"/>
  <c r="BH62" i="4" s="1"/>
  <c r="BH63" i="4" s="1"/>
  <c r="BI4" i="4"/>
  <c r="BI113" i="4" s="1"/>
  <c r="BI4" i="5"/>
  <c r="BI56" i="5" s="1"/>
  <c r="BH5" i="4"/>
  <c r="BH71" i="4" s="1"/>
  <c r="BH77" i="4" s="1"/>
  <c r="BH2" i="4"/>
  <c r="BJ4" i="2"/>
  <c r="BJ4" i="12" s="1"/>
  <c r="BI2" i="2"/>
  <c r="BI2" i="12" s="1"/>
  <c r="BF65" i="4" l="1"/>
  <c r="BF98" i="5" s="1"/>
  <c r="BF99" i="5" s="1"/>
  <c r="BG5" i="6"/>
  <c r="BG92" i="6" s="1"/>
  <c r="BG24" i="4"/>
  <c r="BG25" i="4" s="1"/>
  <c r="BV117" i="5"/>
  <c r="BV173" i="5" s="1"/>
  <c r="BV38" i="12" s="1"/>
  <c r="BU37" i="12"/>
  <c r="BU179" i="5"/>
  <c r="BX231" i="5"/>
  <c r="BX230" i="5"/>
  <c r="BX229" i="5"/>
  <c r="BX228" i="5"/>
  <c r="BX227" i="5"/>
  <c r="BV238" i="5"/>
  <c r="BV77" i="12" s="1"/>
  <c r="BW93" i="5"/>
  <c r="BW218" i="5"/>
  <c r="BW233" i="5" s="1"/>
  <c r="BW222" i="5"/>
  <c r="BW221" i="5"/>
  <c r="BW236" i="5" s="1"/>
  <c r="BW219" i="5"/>
  <c r="BW234" i="5" s="1"/>
  <c r="BW220" i="5"/>
  <c r="BW235" i="5" s="1"/>
  <c r="BV75" i="12"/>
  <c r="BX106" i="5"/>
  <c r="BX103" i="5"/>
  <c r="BX107" i="5"/>
  <c r="BX105" i="5"/>
  <c r="BX104" i="5"/>
  <c r="BW90" i="5"/>
  <c r="BW113" i="5" s="1"/>
  <c r="BW91" i="5"/>
  <c r="BW114" i="5" s="1"/>
  <c r="BW92" i="5"/>
  <c r="BW115" i="5" s="1"/>
  <c r="BW89" i="5"/>
  <c r="BW112" i="5" s="1"/>
  <c r="BV247" i="5"/>
  <c r="BV78" i="12" s="1"/>
  <c r="BW242" i="5"/>
  <c r="BW245" i="5"/>
  <c r="BW243" i="5"/>
  <c r="BW241" i="5"/>
  <c r="BW244" i="5"/>
  <c r="BT203" i="5"/>
  <c r="BU127" i="5"/>
  <c r="BV159" i="5"/>
  <c r="BW153" i="5"/>
  <c r="BW155" i="5"/>
  <c r="BW154" i="5"/>
  <c r="BW156" i="5"/>
  <c r="BW157" i="5"/>
  <c r="BI12" i="12"/>
  <c r="BE121" i="5"/>
  <c r="BJ10" i="12"/>
  <c r="BJ11" i="12" s="1"/>
  <c r="BW215" i="5"/>
  <c r="BU130" i="5"/>
  <c r="BU133" i="5" s="1"/>
  <c r="BU206" i="5" s="1"/>
  <c r="BN197" i="5"/>
  <c r="BN198" i="5" s="1"/>
  <c r="BN199" i="5" s="1"/>
  <c r="BN72" i="12" s="1"/>
  <c r="BG64" i="5"/>
  <c r="BG177" i="5" s="1"/>
  <c r="BG34" i="12" s="1"/>
  <c r="BH61" i="5"/>
  <c r="BI57" i="5"/>
  <c r="BI60" i="5" s="1"/>
  <c r="BF164" i="5"/>
  <c r="BF119" i="5"/>
  <c r="BO194" i="5"/>
  <c r="BJ4" i="6"/>
  <c r="BI2" i="5"/>
  <c r="BI2" i="6"/>
  <c r="O73" i="4"/>
  <c r="O108" i="4" s="1"/>
  <c r="BQ46" i="5"/>
  <c r="BY96" i="5"/>
  <c r="BY101" i="5" s="1"/>
  <c r="BX100" i="5"/>
  <c r="BX6" i="5"/>
  <c r="BX148" i="5" s="1"/>
  <c r="BW85" i="5"/>
  <c r="BW86" i="5"/>
  <c r="BW87" i="5"/>
  <c r="BW78" i="5"/>
  <c r="BW77" i="5"/>
  <c r="BG97" i="5"/>
  <c r="BG82" i="5"/>
  <c r="BG31" i="12" s="1"/>
  <c r="BG81" i="5"/>
  <c r="BT110" i="5"/>
  <c r="BT169" i="5" s="1"/>
  <c r="BT171" i="5" s="1"/>
  <c r="BT36" i="12" s="1"/>
  <c r="BU109" i="5"/>
  <c r="BU168" i="5" s="1"/>
  <c r="BH82" i="4"/>
  <c r="BG66" i="4"/>
  <c r="BG67" i="4" s="1"/>
  <c r="BG68" i="4" s="1"/>
  <c r="BI6" i="4"/>
  <c r="BI62" i="4" s="1"/>
  <c r="BI63" i="4" s="1"/>
  <c r="BH7" i="4"/>
  <c r="BH74" i="4"/>
  <c r="BH80" i="4"/>
  <c r="BH81" i="4"/>
  <c r="BH79" i="4"/>
  <c r="BH83" i="4"/>
  <c r="BH76" i="4"/>
  <c r="BH73" i="4"/>
  <c r="BH108" i="4" s="1"/>
  <c r="BH75" i="4"/>
  <c r="BI5" i="4"/>
  <c r="BI71" i="4" s="1"/>
  <c r="BI80" i="4" s="1"/>
  <c r="BJ4" i="4"/>
  <c r="BJ113" i="4" s="1"/>
  <c r="BJ4" i="5"/>
  <c r="BJ56" i="5" s="1"/>
  <c r="BH78" i="4"/>
  <c r="BH84" i="4"/>
  <c r="BH80" i="5"/>
  <c r="BH30" i="4"/>
  <c r="BH66" i="4" s="1"/>
  <c r="BI2" i="4"/>
  <c r="BK4" i="2"/>
  <c r="BK4" i="12" s="1"/>
  <c r="BJ2" i="2"/>
  <c r="BJ2" i="12" s="1"/>
  <c r="BG65" i="4" l="1"/>
  <c r="BG98" i="5" s="1"/>
  <c r="BG99" i="5" s="1"/>
  <c r="BH5" i="6"/>
  <c r="BH92" i="6" s="1"/>
  <c r="BH24" i="4"/>
  <c r="BH25" i="4" s="1"/>
  <c r="BW117" i="5"/>
  <c r="BW173" i="5" s="1"/>
  <c r="BW38" i="12" s="1"/>
  <c r="BV37" i="12"/>
  <c r="BV179" i="5"/>
  <c r="BY229" i="5"/>
  <c r="BY231" i="5"/>
  <c r="BY230" i="5"/>
  <c r="BY228" i="5"/>
  <c r="BY227" i="5"/>
  <c r="BX93" i="5"/>
  <c r="BX219" i="5"/>
  <c r="BX234" i="5" s="1"/>
  <c r="BX218" i="5"/>
  <c r="BX233" i="5" s="1"/>
  <c r="BX220" i="5"/>
  <c r="BX235" i="5" s="1"/>
  <c r="BX222" i="5"/>
  <c r="BX221" i="5"/>
  <c r="BX236" i="5" s="1"/>
  <c r="BW75" i="12"/>
  <c r="BW238" i="5"/>
  <c r="BW77" i="12" s="1"/>
  <c r="BY103" i="5"/>
  <c r="BY106" i="5"/>
  <c r="BY107" i="5"/>
  <c r="BY105" i="5"/>
  <c r="BY104" i="5"/>
  <c r="BX90" i="5"/>
  <c r="BX113" i="5" s="1"/>
  <c r="BX91" i="5"/>
  <c r="BX114" i="5" s="1"/>
  <c r="BX92" i="5"/>
  <c r="BX115" i="5" s="1"/>
  <c r="BX89" i="5"/>
  <c r="BX112" i="5" s="1"/>
  <c r="BW247" i="5"/>
  <c r="BW78" i="12" s="1"/>
  <c r="BX242" i="5"/>
  <c r="BX243" i="5"/>
  <c r="BX241" i="5"/>
  <c r="BX244" i="5"/>
  <c r="BX245" i="5"/>
  <c r="BU203" i="5"/>
  <c r="BV127" i="5"/>
  <c r="BW159" i="5"/>
  <c r="BX157" i="5"/>
  <c r="BX155" i="5"/>
  <c r="BX156" i="5"/>
  <c r="BX154" i="5"/>
  <c r="BX153" i="5"/>
  <c r="BJ12" i="12"/>
  <c r="BF121" i="5"/>
  <c r="BK10" i="12"/>
  <c r="BK11" i="12" s="1"/>
  <c r="BX215" i="5"/>
  <c r="BV130" i="5"/>
  <c r="BV133" i="5" s="1"/>
  <c r="BV206" i="5" s="1"/>
  <c r="BO197" i="5"/>
  <c r="BO198" i="5" s="1"/>
  <c r="BO199" i="5" s="1"/>
  <c r="BO72" i="12" s="1"/>
  <c r="BH64" i="5"/>
  <c r="BH177" i="5" s="1"/>
  <c r="BH34" i="12" s="1"/>
  <c r="BI61" i="5"/>
  <c r="BJ57" i="5"/>
  <c r="BJ60" i="5" s="1"/>
  <c r="BG164" i="5"/>
  <c r="BG119" i="5"/>
  <c r="BP194" i="5"/>
  <c r="BK4" i="6"/>
  <c r="BJ2" i="5"/>
  <c r="BJ2" i="6"/>
  <c r="O74" i="4"/>
  <c r="BZ96" i="5"/>
  <c r="BZ101" i="5" s="1"/>
  <c r="BY100" i="5"/>
  <c r="BR46" i="5"/>
  <c r="BY6" i="5"/>
  <c r="BY148" i="5" s="1"/>
  <c r="BX85" i="5"/>
  <c r="BX86" i="5"/>
  <c r="BX87" i="5"/>
  <c r="BX77" i="5"/>
  <c r="BX78" i="5"/>
  <c r="BH97" i="5"/>
  <c r="BH81" i="5"/>
  <c r="BH82" i="5"/>
  <c r="BH31" i="12" s="1"/>
  <c r="BU110" i="5"/>
  <c r="BU169" i="5" s="1"/>
  <c r="BU171" i="5" s="1"/>
  <c r="BU36" i="12" s="1"/>
  <c r="BV109" i="5"/>
  <c r="BV168" i="5" s="1"/>
  <c r="BJ6" i="4"/>
  <c r="BJ62" i="4" s="1"/>
  <c r="BJ63" i="4" s="1"/>
  <c r="BI79" i="4"/>
  <c r="BI77" i="4"/>
  <c r="BH67" i="4"/>
  <c r="BI84" i="4"/>
  <c r="BI80" i="5"/>
  <c r="BI82" i="4"/>
  <c r="BI81" i="4"/>
  <c r="BI7" i="4"/>
  <c r="BI74" i="4"/>
  <c r="BI76" i="4"/>
  <c r="BI73" i="4"/>
  <c r="BI108" i="4" s="1"/>
  <c r="BI78" i="4"/>
  <c r="BI75" i="4"/>
  <c r="BI30" i="4"/>
  <c r="BI66" i="4" s="1"/>
  <c r="BI83" i="4"/>
  <c r="BK4" i="4"/>
  <c r="BK113" i="4" s="1"/>
  <c r="BK4" i="5"/>
  <c r="BK56" i="5" s="1"/>
  <c r="BJ5" i="4"/>
  <c r="BJ30" i="4" s="1"/>
  <c r="BJ66" i="4" s="1"/>
  <c r="BJ2" i="4"/>
  <c r="BL4" i="2"/>
  <c r="BL4" i="12" s="1"/>
  <c r="BK2" i="2"/>
  <c r="BK2" i="12" s="1"/>
  <c r="BH65" i="4" l="1"/>
  <c r="BH98" i="5" s="1"/>
  <c r="BH99" i="5" s="1"/>
  <c r="BI5" i="6"/>
  <c r="BI92" i="6" s="1"/>
  <c r="BI24" i="4"/>
  <c r="BI25" i="4" s="1"/>
  <c r="BX117" i="5"/>
  <c r="BX173" i="5" s="1"/>
  <c r="BX38" i="12" s="1"/>
  <c r="BW37" i="12"/>
  <c r="BW179" i="5"/>
  <c r="BZ231" i="5"/>
  <c r="BZ230" i="5"/>
  <c r="BZ229" i="5"/>
  <c r="BZ228" i="5"/>
  <c r="BZ227" i="5"/>
  <c r="BX75" i="12"/>
  <c r="BY93" i="5"/>
  <c r="BY222" i="5"/>
  <c r="BY219" i="5"/>
  <c r="BY234" i="5" s="1"/>
  <c r="BY220" i="5"/>
  <c r="BY235" i="5" s="1"/>
  <c r="BY221" i="5"/>
  <c r="BY236" i="5" s="1"/>
  <c r="BY218" i="5"/>
  <c r="BY233" i="5" s="1"/>
  <c r="BX238" i="5"/>
  <c r="BX77" i="12" s="1"/>
  <c r="BZ103" i="5"/>
  <c r="BZ107" i="5"/>
  <c r="BZ106" i="5"/>
  <c r="BZ105" i="5"/>
  <c r="BZ104" i="5"/>
  <c r="BY90" i="5"/>
  <c r="BY113" i="5" s="1"/>
  <c r="BY91" i="5"/>
  <c r="BY114" i="5" s="1"/>
  <c r="BY92" i="5"/>
  <c r="BY115" i="5" s="1"/>
  <c r="BY89" i="5"/>
  <c r="BY112" i="5" s="1"/>
  <c r="BX247" i="5"/>
  <c r="BX78" i="12" s="1"/>
  <c r="BY242" i="5"/>
  <c r="BY243" i="5"/>
  <c r="BY244" i="5"/>
  <c r="BY245" i="5"/>
  <c r="BY241" i="5"/>
  <c r="BV203" i="5"/>
  <c r="BW127" i="5"/>
  <c r="BX159" i="5"/>
  <c r="BY155" i="5"/>
  <c r="BY157" i="5"/>
  <c r="BY156" i="5"/>
  <c r="BY153" i="5"/>
  <c r="BY154" i="5"/>
  <c r="BK12" i="12"/>
  <c r="BL10" i="12"/>
  <c r="BL11" i="12" s="1"/>
  <c r="BG121" i="5"/>
  <c r="BY215" i="5"/>
  <c r="BW130" i="5"/>
  <c r="BW133" i="5" s="1"/>
  <c r="BW206" i="5" s="1"/>
  <c r="BP197" i="5"/>
  <c r="BP198" i="5" s="1"/>
  <c r="BP199" i="5" s="1"/>
  <c r="BP72" i="12" s="1"/>
  <c r="BI64" i="5"/>
  <c r="BI177" i="5" s="1"/>
  <c r="BI34" i="12" s="1"/>
  <c r="BJ61" i="5"/>
  <c r="BK57" i="5"/>
  <c r="BK60" i="5" s="1"/>
  <c r="BH164" i="5"/>
  <c r="BH119" i="5"/>
  <c r="BQ194" i="5"/>
  <c r="BL4" i="6"/>
  <c r="BK2" i="5"/>
  <c r="BK2" i="6"/>
  <c r="O75" i="4"/>
  <c r="BS46" i="5"/>
  <c r="CA96" i="5"/>
  <c r="CA101" i="5" s="1"/>
  <c r="BZ100" i="5"/>
  <c r="BZ6" i="5"/>
  <c r="BZ148" i="5" s="1"/>
  <c r="BY85" i="5"/>
  <c r="BY86" i="5"/>
  <c r="BY87" i="5"/>
  <c r="BY77" i="5"/>
  <c r="BY78" i="5"/>
  <c r="BI97" i="5"/>
  <c r="BI82" i="5"/>
  <c r="BI31" i="12" s="1"/>
  <c r="BI81" i="5"/>
  <c r="BV110" i="5"/>
  <c r="BV169" i="5" s="1"/>
  <c r="BV171" i="5" s="1"/>
  <c r="BV36" i="12" s="1"/>
  <c r="BW109" i="5"/>
  <c r="BW168" i="5" s="1"/>
  <c r="BI67" i="4"/>
  <c r="BI68" i="4" s="1"/>
  <c r="BH68" i="4"/>
  <c r="BK6" i="4"/>
  <c r="BK62" i="4" s="1"/>
  <c r="BK63" i="4" s="1"/>
  <c r="BK5" i="4"/>
  <c r="BK71" i="4" s="1"/>
  <c r="BK74" i="4" s="1"/>
  <c r="BJ7" i="4"/>
  <c r="BL4" i="4"/>
  <c r="BL113" i="4" s="1"/>
  <c r="BL4" i="5"/>
  <c r="BL56" i="5" s="1"/>
  <c r="BJ71" i="4"/>
  <c r="BJ81" i="4" s="1"/>
  <c r="BK2" i="4"/>
  <c r="BM4" i="2"/>
  <c r="BM4" i="12" s="1"/>
  <c r="BL2" i="2"/>
  <c r="BL2" i="12" s="1"/>
  <c r="BI65" i="4" l="1"/>
  <c r="BI98" i="5" s="1"/>
  <c r="BI99" i="5" s="1"/>
  <c r="BJ5" i="6"/>
  <c r="BJ92" i="6" s="1"/>
  <c r="BJ24" i="4"/>
  <c r="BJ25" i="4" s="1"/>
  <c r="BY117" i="5"/>
  <c r="BY173" i="5" s="1"/>
  <c r="BY38" i="12" s="1"/>
  <c r="BX37" i="12"/>
  <c r="BX179" i="5"/>
  <c r="CA230" i="5"/>
  <c r="CA229" i="5"/>
  <c r="CA228" i="5"/>
  <c r="CA227" i="5"/>
  <c r="CA231" i="5"/>
  <c r="BY238" i="5"/>
  <c r="BY77" i="12" s="1"/>
  <c r="BZ93" i="5"/>
  <c r="BZ221" i="5"/>
  <c r="BZ236" i="5" s="1"/>
  <c r="BZ219" i="5"/>
  <c r="BZ234" i="5" s="1"/>
  <c r="BZ222" i="5"/>
  <c r="BZ220" i="5"/>
  <c r="BZ235" i="5" s="1"/>
  <c r="BZ218" i="5"/>
  <c r="BZ233" i="5" s="1"/>
  <c r="BY75" i="12"/>
  <c r="CA107" i="5"/>
  <c r="CA105" i="5"/>
  <c r="CA106" i="5"/>
  <c r="CA104" i="5"/>
  <c r="CA103" i="5"/>
  <c r="BZ90" i="5"/>
  <c r="BZ113" i="5" s="1"/>
  <c r="BZ91" i="5"/>
  <c r="BZ114" i="5" s="1"/>
  <c r="BZ92" i="5"/>
  <c r="BZ115" i="5" s="1"/>
  <c r="BZ89" i="5"/>
  <c r="BZ112" i="5" s="1"/>
  <c r="BY247" i="5"/>
  <c r="BY78" i="12" s="1"/>
  <c r="BZ242" i="5"/>
  <c r="BZ243" i="5"/>
  <c r="BZ245" i="5"/>
  <c r="BZ241" i="5"/>
  <c r="BZ244" i="5"/>
  <c r="BW203" i="5"/>
  <c r="BX127" i="5"/>
  <c r="BY159" i="5"/>
  <c r="BZ157" i="5"/>
  <c r="BZ154" i="5"/>
  <c r="BZ153" i="5"/>
  <c r="BZ155" i="5"/>
  <c r="BZ156" i="5"/>
  <c r="BH121" i="5"/>
  <c r="BL12" i="12"/>
  <c r="BM10" i="12"/>
  <c r="BM11" i="12" s="1"/>
  <c r="BZ215" i="5"/>
  <c r="BX130" i="5"/>
  <c r="BX133" i="5" s="1"/>
  <c r="BX206" i="5" s="1"/>
  <c r="BQ197" i="5"/>
  <c r="BQ198" i="5" s="1"/>
  <c r="BQ199" i="5" s="1"/>
  <c r="BQ72" i="12" s="1"/>
  <c r="BJ64" i="5"/>
  <c r="BJ177" i="5" s="1"/>
  <c r="BJ34" i="12" s="1"/>
  <c r="BK61" i="5"/>
  <c r="BL57" i="5"/>
  <c r="BL60" i="5" s="1"/>
  <c r="BI164" i="5"/>
  <c r="BI119" i="5"/>
  <c r="BR194" i="5"/>
  <c r="BM4" i="6"/>
  <c r="BL2" i="5"/>
  <c r="BL2" i="6"/>
  <c r="CB96" i="5"/>
  <c r="CB101" i="5" s="1"/>
  <c r="CA100" i="5"/>
  <c r="BT46" i="5"/>
  <c r="BJ67" i="4"/>
  <c r="BJ68" i="4" s="1"/>
  <c r="CA6" i="5"/>
  <c r="CA148" i="5" s="1"/>
  <c r="BZ86" i="5"/>
  <c r="BZ85" i="5"/>
  <c r="BZ87" i="5"/>
  <c r="BZ77" i="5"/>
  <c r="BZ78" i="5"/>
  <c r="BW110" i="5"/>
  <c r="BW169" i="5" s="1"/>
  <c r="BW171" i="5" s="1"/>
  <c r="BW36" i="12" s="1"/>
  <c r="BX109" i="5"/>
  <c r="BX168" i="5" s="1"/>
  <c r="BJ79" i="4"/>
  <c r="BK76" i="4"/>
  <c r="BJ80" i="5"/>
  <c r="BK73" i="4"/>
  <c r="BK108" i="4" s="1"/>
  <c r="BK80" i="5"/>
  <c r="BK77" i="4"/>
  <c r="BL6" i="4"/>
  <c r="BL62" i="4" s="1"/>
  <c r="BL63" i="4" s="1"/>
  <c r="BK80" i="4"/>
  <c r="BK81" i="4"/>
  <c r="BK7" i="4"/>
  <c r="BK75" i="4"/>
  <c r="BK83" i="4"/>
  <c r="BL5" i="4"/>
  <c r="BL30" i="4" s="1"/>
  <c r="BL66" i="4" s="1"/>
  <c r="BK82" i="4"/>
  <c r="BK78" i="4"/>
  <c r="BK30" i="4"/>
  <c r="BK66" i="4" s="1"/>
  <c r="BK84" i="4"/>
  <c r="BK79" i="4"/>
  <c r="BJ83" i="4"/>
  <c r="BJ76" i="4"/>
  <c r="BJ82" i="4"/>
  <c r="BJ80" i="4"/>
  <c r="BJ84" i="4"/>
  <c r="BJ74" i="4"/>
  <c r="BJ75" i="4"/>
  <c r="BM4" i="4"/>
  <c r="BM113" i="4" s="1"/>
  <c r="BM4" i="5"/>
  <c r="BM56" i="5" s="1"/>
  <c r="BJ78" i="4"/>
  <c r="BJ73" i="4"/>
  <c r="BJ108" i="4" s="1"/>
  <c r="BJ77" i="4"/>
  <c r="BL2" i="4"/>
  <c r="BN4" i="2"/>
  <c r="BN4" i="12" s="1"/>
  <c r="BN10" i="12" s="1"/>
  <c r="BM2" i="2"/>
  <c r="BM2" i="12" s="1"/>
  <c r="BJ65" i="4" l="1"/>
  <c r="BJ98" i="5" s="1"/>
  <c r="BK5" i="6"/>
  <c r="BK92" i="6" s="1"/>
  <c r="BK24" i="4"/>
  <c r="BK25" i="4" s="1"/>
  <c r="BZ117" i="5"/>
  <c r="BZ173" i="5" s="1"/>
  <c r="BZ38" i="12" s="1"/>
  <c r="BY37" i="12"/>
  <c r="BY179" i="5"/>
  <c r="CB228" i="5"/>
  <c r="CB230" i="5"/>
  <c r="CB229" i="5"/>
  <c r="CB227" i="5"/>
  <c r="CB231" i="5"/>
  <c r="BZ238" i="5"/>
  <c r="BZ77" i="12" s="1"/>
  <c r="BZ75" i="12"/>
  <c r="CA93" i="5"/>
  <c r="CA222" i="5"/>
  <c r="CA221" i="5"/>
  <c r="CA236" i="5" s="1"/>
  <c r="CA220" i="5"/>
  <c r="CA235" i="5" s="1"/>
  <c r="CA219" i="5"/>
  <c r="CA234" i="5" s="1"/>
  <c r="CA218" i="5"/>
  <c r="CA233" i="5" s="1"/>
  <c r="CB107" i="5"/>
  <c r="CB106" i="5"/>
  <c r="CB105" i="5"/>
  <c r="CB104" i="5"/>
  <c r="CB103" i="5"/>
  <c r="CA90" i="5"/>
  <c r="CA113" i="5" s="1"/>
  <c r="CA92" i="5"/>
  <c r="CA115" i="5" s="1"/>
  <c r="CA91" i="5"/>
  <c r="CA114" i="5" s="1"/>
  <c r="CA89" i="5"/>
  <c r="CA112" i="5" s="1"/>
  <c r="BZ247" i="5"/>
  <c r="BZ78" i="12" s="1"/>
  <c r="CA242" i="5"/>
  <c r="CA243" i="5"/>
  <c r="CA244" i="5"/>
  <c r="CA241" i="5"/>
  <c r="CA245" i="5"/>
  <c r="BX203" i="5"/>
  <c r="BY127" i="5"/>
  <c r="BZ159" i="5"/>
  <c r="CA157" i="5"/>
  <c r="CA154" i="5"/>
  <c r="CA156" i="5"/>
  <c r="CA155" i="5"/>
  <c r="CA153" i="5"/>
  <c r="BM12" i="12"/>
  <c r="BI121" i="5"/>
  <c r="BN11" i="12"/>
  <c r="CA215" i="5"/>
  <c r="BY130" i="5"/>
  <c r="BY133" i="5" s="1"/>
  <c r="BY206" i="5" s="1"/>
  <c r="BR197" i="5"/>
  <c r="BR198" i="5" s="1"/>
  <c r="BR199" i="5" s="1"/>
  <c r="BR72" i="12" s="1"/>
  <c r="BK64" i="5"/>
  <c r="BK177" i="5" s="1"/>
  <c r="BK34" i="12" s="1"/>
  <c r="BL61" i="5"/>
  <c r="BM57" i="5"/>
  <c r="BM60" i="5" s="1"/>
  <c r="BS194" i="5"/>
  <c r="BN4" i="6"/>
  <c r="BM2" i="5"/>
  <c r="BM2" i="6"/>
  <c r="BU46" i="5"/>
  <c r="CC96" i="5"/>
  <c r="CC101" i="5" s="1"/>
  <c r="CB100" i="5"/>
  <c r="BK67" i="4"/>
  <c r="BL67" i="4" s="1"/>
  <c r="CB6" i="5"/>
  <c r="CB148" i="5" s="1"/>
  <c r="CA85" i="5"/>
  <c r="CA86" i="5"/>
  <c r="CA87" i="5"/>
  <c r="CA78" i="5"/>
  <c r="CA77" i="5"/>
  <c r="BK97" i="5"/>
  <c r="BK82" i="5"/>
  <c r="BK31" i="12" s="1"/>
  <c r="BK81" i="5"/>
  <c r="BJ97" i="5"/>
  <c r="BJ99" i="5" s="1"/>
  <c r="BJ82" i="5"/>
  <c r="BJ31" i="12" s="1"/>
  <c r="BJ81" i="5"/>
  <c r="BX110" i="5"/>
  <c r="BX169" i="5" s="1"/>
  <c r="BX171" i="5" s="1"/>
  <c r="BX36" i="12" s="1"/>
  <c r="BY109" i="5"/>
  <c r="BY168" i="5" s="1"/>
  <c r="BL71" i="4"/>
  <c r="BL75" i="4" s="1"/>
  <c r="BL7" i="4"/>
  <c r="BL80" i="5"/>
  <c r="BM5" i="4"/>
  <c r="BM30" i="4" s="1"/>
  <c r="BM66" i="4" s="1"/>
  <c r="BM6" i="4"/>
  <c r="BM62" i="4" s="1"/>
  <c r="BM63" i="4" s="1"/>
  <c r="BN4" i="4"/>
  <c r="BN113" i="4" s="1"/>
  <c r="BN4" i="5"/>
  <c r="BN56" i="5" s="1"/>
  <c r="BM2" i="4"/>
  <c r="BO4" i="2"/>
  <c r="BO4" i="12" s="1"/>
  <c r="BN2" i="2"/>
  <c r="BN2" i="12" s="1"/>
  <c r="BK65" i="4" l="1"/>
  <c r="BK98" i="5" s="1"/>
  <c r="BK99" i="5" s="1"/>
  <c r="BL5" i="6"/>
  <c r="BL92" i="6" s="1"/>
  <c r="BL24" i="4"/>
  <c r="BL25" i="4" s="1"/>
  <c r="BZ37" i="12"/>
  <c r="BZ179" i="5"/>
  <c r="CC230" i="5"/>
  <c r="CC229" i="5"/>
  <c r="CC228" i="5"/>
  <c r="CC227" i="5"/>
  <c r="CC231" i="5"/>
  <c r="CA117" i="5"/>
  <c r="CA173" i="5" s="1"/>
  <c r="CA238" i="5"/>
  <c r="CA77" i="12" s="1"/>
  <c r="CB93" i="5"/>
  <c r="CB219" i="5"/>
  <c r="CB234" i="5" s="1"/>
  <c r="CB220" i="5"/>
  <c r="CB235" i="5" s="1"/>
  <c r="CB222" i="5"/>
  <c r="CB221" i="5"/>
  <c r="CB236" i="5" s="1"/>
  <c r="CB218" i="5"/>
  <c r="CB233" i="5" s="1"/>
  <c r="CA75" i="12"/>
  <c r="CC105" i="5"/>
  <c r="CC107" i="5"/>
  <c r="CC104" i="5"/>
  <c r="CC106" i="5"/>
  <c r="CC103" i="5"/>
  <c r="CB90" i="5"/>
  <c r="CB113" i="5" s="1"/>
  <c r="CB92" i="5"/>
  <c r="CB115" i="5" s="1"/>
  <c r="CB91" i="5"/>
  <c r="CB114" i="5" s="1"/>
  <c r="CB89" i="5"/>
  <c r="CB112" i="5" s="1"/>
  <c r="CA247" i="5"/>
  <c r="CA78" i="12" s="1"/>
  <c r="CB242" i="5"/>
  <c r="CB244" i="5"/>
  <c r="CB241" i="5"/>
  <c r="CB243" i="5"/>
  <c r="CB245" i="5"/>
  <c r="BY203" i="5"/>
  <c r="BZ127" i="5"/>
  <c r="CA159" i="5"/>
  <c r="CB154" i="5"/>
  <c r="CB156" i="5"/>
  <c r="CB155" i="5"/>
  <c r="CB157" i="5"/>
  <c r="CB153" i="5"/>
  <c r="BO10" i="12"/>
  <c r="BO11" i="12" s="1"/>
  <c r="BN12" i="12"/>
  <c r="CB215" i="5"/>
  <c r="BZ130" i="5"/>
  <c r="BZ133" i="5" s="1"/>
  <c r="BZ206" i="5" s="1"/>
  <c r="BS197" i="5"/>
  <c r="BS198" i="5" s="1"/>
  <c r="BS199" i="5" s="1"/>
  <c r="BS72" i="12" s="1"/>
  <c r="BL64" i="5"/>
  <c r="BL177" i="5" s="1"/>
  <c r="BL34" i="12" s="1"/>
  <c r="BM61" i="5"/>
  <c r="BM64" i="5" s="1"/>
  <c r="BM177" i="5" s="1"/>
  <c r="BM34" i="12" s="1"/>
  <c r="BN57" i="5"/>
  <c r="BN60" i="5" s="1"/>
  <c r="BJ164" i="5"/>
  <c r="BJ119" i="5"/>
  <c r="BK164" i="5"/>
  <c r="BK119" i="5"/>
  <c r="BT194" i="5"/>
  <c r="BO4" i="6"/>
  <c r="BN2" i="5"/>
  <c r="BN2" i="6"/>
  <c r="BL79" i="4"/>
  <c r="BL78" i="4"/>
  <c r="BK68" i="4"/>
  <c r="CD96" i="5"/>
  <c r="CD101" i="5" s="1"/>
  <c r="CC100" i="5"/>
  <c r="BV46" i="5"/>
  <c r="CC6" i="5"/>
  <c r="CC148" i="5" s="1"/>
  <c r="CB85" i="5"/>
  <c r="CB86" i="5"/>
  <c r="CB87" i="5"/>
  <c r="CB77" i="5"/>
  <c r="CB78" i="5"/>
  <c r="BY110" i="5"/>
  <c r="BY169" i="5" s="1"/>
  <c r="BY171" i="5" s="1"/>
  <c r="BY36" i="12" s="1"/>
  <c r="BL97" i="5"/>
  <c r="BL81" i="5"/>
  <c r="BL82" i="5"/>
  <c r="BL31" i="12" s="1"/>
  <c r="BZ109" i="5"/>
  <c r="BZ168" i="5" s="1"/>
  <c r="BL84" i="4"/>
  <c r="BL83" i="4"/>
  <c r="BL80" i="4"/>
  <c r="BL74" i="4"/>
  <c r="BL68" i="4"/>
  <c r="BL82" i="4"/>
  <c r="BL76" i="4"/>
  <c r="BL77" i="4"/>
  <c r="BL73" i="4"/>
  <c r="BL108" i="4" s="1"/>
  <c r="BL81" i="4"/>
  <c r="BM67" i="4"/>
  <c r="BM7" i="4"/>
  <c r="BM71" i="4"/>
  <c r="BM80" i="4" s="1"/>
  <c r="BN6" i="4"/>
  <c r="BN62" i="4" s="1"/>
  <c r="BN63" i="4" s="1"/>
  <c r="BN5" i="4"/>
  <c r="BO4" i="4"/>
  <c r="BO113" i="4" s="1"/>
  <c r="BO4" i="5"/>
  <c r="BO56" i="5" s="1"/>
  <c r="BN2" i="4"/>
  <c r="BP4" i="2"/>
  <c r="BP4" i="12" s="1"/>
  <c r="BP10" i="12" s="1"/>
  <c r="BO2" i="2"/>
  <c r="BO2" i="12" s="1"/>
  <c r="BL65" i="4" l="1"/>
  <c r="BL98" i="5" s="1"/>
  <c r="BL99" i="5" s="1"/>
  <c r="BM5" i="6"/>
  <c r="BM92" i="6" s="1"/>
  <c r="BM24" i="4"/>
  <c r="BM25" i="4" s="1"/>
  <c r="CA38" i="12"/>
  <c r="CA37" i="12"/>
  <c r="CA179" i="5"/>
  <c r="CD229" i="5"/>
  <c r="CD228" i="5"/>
  <c r="CD227" i="5"/>
  <c r="CD231" i="5"/>
  <c r="CD230" i="5"/>
  <c r="CB117" i="5"/>
  <c r="CB173" i="5" s="1"/>
  <c r="CB238" i="5"/>
  <c r="CB77" i="12" s="1"/>
  <c r="CB75" i="12"/>
  <c r="CC93" i="5"/>
  <c r="CC219" i="5"/>
  <c r="CC234" i="5" s="1"/>
  <c r="CC220" i="5"/>
  <c r="CC235" i="5" s="1"/>
  <c r="CC222" i="5"/>
  <c r="CC221" i="5"/>
  <c r="CC236" i="5" s="1"/>
  <c r="CC218" i="5"/>
  <c r="CC233" i="5" s="1"/>
  <c r="CD107" i="5"/>
  <c r="CD106" i="5"/>
  <c r="CD104" i="5"/>
  <c r="CD105" i="5"/>
  <c r="CD103" i="5"/>
  <c r="CC90" i="5"/>
  <c r="CC113" i="5" s="1"/>
  <c r="CC91" i="5"/>
  <c r="CC114" i="5" s="1"/>
  <c r="CC92" i="5"/>
  <c r="CC115" i="5" s="1"/>
  <c r="CC89" i="5"/>
  <c r="CC112" i="5" s="1"/>
  <c r="CB247" i="5"/>
  <c r="CB78" i="12" s="1"/>
  <c r="CC245" i="5"/>
  <c r="CC241" i="5"/>
  <c r="CC244" i="5"/>
  <c r="CC242" i="5"/>
  <c r="CC243" i="5"/>
  <c r="BZ203" i="5"/>
  <c r="CA127" i="5"/>
  <c r="CB159" i="5"/>
  <c r="CC153" i="5"/>
  <c r="CC156" i="5"/>
  <c r="CC157" i="5"/>
  <c r="CC155" i="5"/>
  <c r="CC154" i="5"/>
  <c r="BJ121" i="5"/>
  <c r="BK121" i="5"/>
  <c r="BP11" i="12"/>
  <c r="BO12" i="12"/>
  <c r="CC215" i="5"/>
  <c r="CA130" i="5"/>
  <c r="CA133" i="5" s="1"/>
  <c r="CA206" i="5" s="1"/>
  <c r="BT197" i="5"/>
  <c r="BT198" i="5" s="1"/>
  <c r="BT199" i="5" s="1"/>
  <c r="BT72" i="12" s="1"/>
  <c r="BN61" i="5"/>
  <c r="BO57" i="5"/>
  <c r="BO60" i="5" s="1"/>
  <c r="BL164" i="5"/>
  <c r="BL119" i="5"/>
  <c r="BU194" i="5"/>
  <c r="BP4" i="6"/>
  <c r="BO2" i="5"/>
  <c r="BO2" i="6"/>
  <c r="BW46" i="5"/>
  <c r="CE96" i="5"/>
  <c r="CE101" i="5" s="1"/>
  <c r="CD100" i="5"/>
  <c r="CD6" i="5"/>
  <c r="CD148" i="5" s="1"/>
  <c r="CC86" i="5"/>
  <c r="CC85" i="5"/>
  <c r="CC87" i="5"/>
  <c r="CC77" i="5"/>
  <c r="CC78" i="5"/>
  <c r="BZ110" i="5"/>
  <c r="BZ169" i="5" s="1"/>
  <c r="BZ171" i="5" s="1"/>
  <c r="BZ36" i="12" s="1"/>
  <c r="CA109" i="5"/>
  <c r="CA168" i="5" s="1"/>
  <c r="BN80" i="5"/>
  <c r="BM68" i="4"/>
  <c r="BM80" i="5"/>
  <c r="BM83" i="4"/>
  <c r="BN7" i="4"/>
  <c r="BM73" i="4"/>
  <c r="BM108" i="4" s="1"/>
  <c r="BM76" i="4"/>
  <c r="BM81" i="4"/>
  <c r="BM77" i="4"/>
  <c r="BM82" i="4"/>
  <c r="BM78" i="4"/>
  <c r="BM74" i="4"/>
  <c r="BM84" i="4"/>
  <c r="BM79" i="4"/>
  <c r="BM75" i="4"/>
  <c r="BO6" i="4"/>
  <c r="BO62" i="4" s="1"/>
  <c r="BO63" i="4" s="1"/>
  <c r="BN71" i="4"/>
  <c r="BN30" i="4"/>
  <c r="BO5" i="4"/>
  <c r="BO71" i="4" s="1"/>
  <c r="BO73" i="4" s="1"/>
  <c r="BO108" i="4" s="1"/>
  <c r="BP4" i="4"/>
  <c r="BP113" i="4" s="1"/>
  <c r="BP4" i="5"/>
  <c r="BP56" i="5" s="1"/>
  <c r="BO2" i="4"/>
  <c r="BQ4" i="2"/>
  <c r="BQ4" i="12" s="1"/>
  <c r="BP2" i="2"/>
  <c r="BP2" i="12" s="1"/>
  <c r="BM65" i="4" l="1"/>
  <c r="BM98" i="5" s="1"/>
  <c r="BN5" i="6"/>
  <c r="BN92" i="6" s="1"/>
  <c r="BN24" i="4"/>
  <c r="BN25" i="4" s="1"/>
  <c r="CB38" i="12"/>
  <c r="CB37" i="12"/>
  <c r="CB179" i="5"/>
  <c r="CE229" i="5"/>
  <c r="CE228" i="5"/>
  <c r="CE227" i="5"/>
  <c r="CE230" i="5"/>
  <c r="CE231" i="5"/>
  <c r="CC117" i="5"/>
  <c r="CC173" i="5" s="1"/>
  <c r="CC238" i="5"/>
  <c r="CC77" i="12" s="1"/>
  <c r="CC75" i="12"/>
  <c r="CD93" i="5"/>
  <c r="CD218" i="5"/>
  <c r="CD233" i="5" s="1"/>
  <c r="CD219" i="5"/>
  <c r="CD234" i="5" s="1"/>
  <c r="CD221" i="5"/>
  <c r="CD236" i="5" s="1"/>
  <c r="CD222" i="5"/>
  <c r="CD220" i="5"/>
  <c r="CD235" i="5" s="1"/>
  <c r="CE107" i="5"/>
  <c r="CE104" i="5"/>
  <c r="CE106" i="5"/>
  <c r="CE105" i="5"/>
  <c r="CE103" i="5"/>
  <c r="CD90" i="5"/>
  <c r="CD113" i="5" s="1"/>
  <c r="CD91" i="5"/>
  <c r="CD114" i="5" s="1"/>
  <c r="CD92" i="5"/>
  <c r="CD115" i="5" s="1"/>
  <c r="CD89" i="5"/>
  <c r="CD112" i="5" s="1"/>
  <c r="CC247" i="5"/>
  <c r="CC78" i="12" s="1"/>
  <c r="CD245" i="5"/>
  <c r="CD241" i="5"/>
  <c r="CD242" i="5"/>
  <c r="CD243" i="5"/>
  <c r="CD244" i="5"/>
  <c r="CA203" i="5"/>
  <c r="CB127" i="5"/>
  <c r="CC159" i="5"/>
  <c r="CD156" i="5"/>
  <c r="CD153" i="5"/>
  <c r="CD157" i="5"/>
  <c r="CD154" i="5"/>
  <c r="CD155" i="5"/>
  <c r="BP12" i="12"/>
  <c r="BQ10" i="12"/>
  <c r="BQ11" i="12" s="1"/>
  <c r="BL121" i="5"/>
  <c r="CD215" i="5"/>
  <c r="CB130" i="5"/>
  <c r="CB133" i="5" s="1"/>
  <c r="CB206" i="5" s="1"/>
  <c r="BU197" i="5"/>
  <c r="BU198" i="5" s="1"/>
  <c r="BU199" i="5" s="1"/>
  <c r="BU72" i="12" s="1"/>
  <c r="BN64" i="5"/>
  <c r="BN177" i="5" s="1"/>
  <c r="BN34" i="12" s="1"/>
  <c r="BO61" i="5"/>
  <c r="BO64" i="5" s="1"/>
  <c r="BO177" i="5" s="1"/>
  <c r="BO34" i="12" s="1"/>
  <c r="BP57" i="5"/>
  <c r="BP60" i="5" s="1"/>
  <c r="BV194" i="5"/>
  <c r="BQ4" i="6"/>
  <c r="BP2" i="5"/>
  <c r="BP2" i="6"/>
  <c r="CF96" i="5"/>
  <c r="CF101" i="5" s="1"/>
  <c r="CE100" i="5"/>
  <c r="BX46" i="5"/>
  <c r="CE6" i="5"/>
  <c r="CE148" i="5" s="1"/>
  <c r="CD86" i="5"/>
  <c r="CD85" i="5"/>
  <c r="CD87" i="5"/>
  <c r="CD78" i="5"/>
  <c r="CD77" i="5"/>
  <c r="CA110" i="5"/>
  <c r="CA169" i="5" s="1"/>
  <c r="CA171" i="5" s="1"/>
  <c r="CA36" i="12" s="1"/>
  <c r="BM97" i="5"/>
  <c r="BM99" i="5" s="1"/>
  <c r="BM82" i="5"/>
  <c r="BM31" i="12" s="1"/>
  <c r="BM81" i="5"/>
  <c r="BN97" i="5"/>
  <c r="BN82" i="5"/>
  <c r="BN31" i="12" s="1"/>
  <c r="BN81" i="5"/>
  <c r="CB109" i="5"/>
  <c r="CB168" i="5" s="1"/>
  <c r="BO75" i="4"/>
  <c r="BO76" i="4"/>
  <c r="BP6" i="4"/>
  <c r="BP62" i="4" s="1"/>
  <c r="BP63" i="4" s="1"/>
  <c r="BO77" i="4"/>
  <c r="BO7" i="4"/>
  <c r="BO84" i="4"/>
  <c r="BO83" i="4"/>
  <c r="BO30" i="4"/>
  <c r="BO66" i="4" s="1"/>
  <c r="BO74" i="4"/>
  <c r="BO80" i="4"/>
  <c r="BO81" i="4"/>
  <c r="BO79" i="4"/>
  <c r="BO82" i="4"/>
  <c r="BO80" i="5"/>
  <c r="BN66" i="4"/>
  <c r="BN67" i="4" s="1"/>
  <c r="BN68" i="4" s="1"/>
  <c r="BO78" i="4"/>
  <c r="BN76" i="4"/>
  <c r="BN79" i="4"/>
  <c r="BN80" i="4"/>
  <c r="BN82" i="4"/>
  <c r="BN83" i="4"/>
  <c r="BN81" i="4"/>
  <c r="BN73" i="4"/>
  <c r="BN108" i="4" s="1"/>
  <c r="BN78" i="4"/>
  <c r="BN75" i="4"/>
  <c r="BN84" i="4"/>
  <c r="BN77" i="4"/>
  <c r="BN74" i="4"/>
  <c r="BP5" i="4"/>
  <c r="BP71" i="4" s="1"/>
  <c r="BP77" i="4" s="1"/>
  <c r="BQ4" i="4"/>
  <c r="BQ113" i="4" s="1"/>
  <c r="BQ4" i="5"/>
  <c r="BQ56" i="5" s="1"/>
  <c r="BP2" i="4"/>
  <c r="BR4" i="2"/>
  <c r="BR4" i="12" s="1"/>
  <c r="BQ2" i="2"/>
  <c r="BQ2" i="12" s="1"/>
  <c r="BN65" i="4" l="1"/>
  <c r="BN98" i="5" s="1"/>
  <c r="BN99" i="5" s="1"/>
  <c r="BO5" i="6"/>
  <c r="BO92" i="6" s="1"/>
  <c r="BO24" i="4"/>
  <c r="BO25" i="4" s="1"/>
  <c r="CD117" i="5"/>
  <c r="CD173" i="5" s="1"/>
  <c r="CD38" i="12" s="1"/>
  <c r="CC38" i="12"/>
  <c r="CC37" i="12"/>
  <c r="CC179" i="5"/>
  <c r="CF229" i="5"/>
  <c r="CF228" i="5"/>
  <c r="CF227" i="5"/>
  <c r="CF230" i="5"/>
  <c r="CF231" i="5"/>
  <c r="CE93" i="5"/>
  <c r="CE222" i="5"/>
  <c r="CE221" i="5"/>
  <c r="CE236" i="5" s="1"/>
  <c r="CE219" i="5"/>
  <c r="CE234" i="5" s="1"/>
  <c r="CE220" i="5"/>
  <c r="CE235" i="5" s="1"/>
  <c r="CE218" i="5"/>
  <c r="CE233" i="5" s="1"/>
  <c r="CD75" i="12"/>
  <c r="CD238" i="5"/>
  <c r="CD77" i="12" s="1"/>
  <c r="CF106" i="5"/>
  <c r="CF103" i="5"/>
  <c r="CF105" i="5"/>
  <c r="CF104" i="5"/>
  <c r="CF107" i="5"/>
  <c r="CE90" i="5"/>
  <c r="CE113" i="5" s="1"/>
  <c r="CE92" i="5"/>
  <c r="CE115" i="5" s="1"/>
  <c r="CE91" i="5"/>
  <c r="CE114" i="5" s="1"/>
  <c r="CE89" i="5"/>
  <c r="CE112" i="5" s="1"/>
  <c r="CD247" i="5"/>
  <c r="CD78" i="12" s="1"/>
  <c r="CE242" i="5"/>
  <c r="CE245" i="5"/>
  <c r="CE244" i="5"/>
  <c r="CE241" i="5"/>
  <c r="CE243" i="5"/>
  <c r="CB203" i="5"/>
  <c r="CC127" i="5"/>
  <c r="CD159" i="5"/>
  <c r="CE153" i="5"/>
  <c r="CE155" i="5"/>
  <c r="CE154" i="5"/>
  <c r="CE156" i="5"/>
  <c r="CE157" i="5"/>
  <c r="BQ12" i="12"/>
  <c r="BR10" i="12"/>
  <c r="BR11" i="12" s="1"/>
  <c r="CE215" i="5"/>
  <c r="CC130" i="5"/>
  <c r="CC133" i="5" s="1"/>
  <c r="CC206" i="5" s="1"/>
  <c r="BV197" i="5"/>
  <c r="BV198" i="5" s="1"/>
  <c r="BV199" i="5" s="1"/>
  <c r="BV72" i="12" s="1"/>
  <c r="BP61" i="5"/>
  <c r="BQ57" i="5"/>
  <c r="BQ60" i="5" s="1"/>
  <c r="BN164" i="5"/>
  <c r="BN119" i="5"/>
  <c r="BM164" i="5"/>
  <c r="BM119" i="5"/>
  <c r="BW194" i="5"/>
  <c r="BR4" i="6"/>
  <c r="BQ2" i="5"/>
  <c r="BQ2" i="6"/>
  <c r="BY46" i="5"/>
  <c r="CG96" i="5"/>
  <c r="CG101" i="5" s="1"/>
  <c r="CF100" i="5"/>
  <c r="CF6" i="5"/>
  <c r="CF148" i="5" s="1"/>
  <c r="CE85" i="5"/>
  <c r="CE86" i="5"/>
  <c r="CE87" i="5"/>
  <c r="CE77" i="5"/>
  <c r="CE78" i="5"/>
  <c r="BO97" i="5"/>
  <c r="BO82" i="5"/>
  <c r="BO31" i="12" s="1"/>
  <c r="BO81" i="5"/>
  <c r="CB110" i="5"/>
  <c r="CB169" i="5" s="1"/>
  <c r="CB171" i="5" s="1"/>
  <c r="CB36" i="12" s="1"/>
  <c r="CC109" i="5"/>
  <c r="CC168" i="5" s="1"/>
  <c r="BQ5" i="4"/>
  <c r="BQ30" i="4" s="1"/>
  <c r="BQ66" i="4" s="1"/>
  <c r="BQ6" i="4"/>
  <c r="BP76" i="4"/>
  <c r="BP80" i="5"/>
  <c r="BP7" i="4"/>
  <c r="BP73" i="4"/>
  <c r="BP108" i="4" s="1"/>
  <c r="BP79" i="4"/>
  <c r="BP74" i="4"/>
  <c r="BP81" i="4"/>
  <c r="BP82" i="4"/>
  <c r="BP75" i="4"/>
  <c r="BP78" i="4"/>
  <c r="BP83" i="4"/>
  <c r="BP30" i="4"/>
  <c r="BP80" i="4"/>
  <c r="BP84" i="4"/>
  <c r="BO67" i="4"/>
  <c r="BO68" i="4" s="1"/>
  <c r="BR4" i="4"/>
  <c r="BR113" i="4" s="1"/>
  <c r="BR4" i="5"/>
  <c r="BR56" i="5" s="1"/>
  <c r="BQ2" i="4"/>
  <c r="BS4" i="2"/>
  <c r="BS4" i="12" s="1"/>
  <c r="BS10" i="12" s="1"/>
  <c r="BR2" i="2"/>
  <c r="BR2" i="12" s="1"/>
  <c r="BO65" i="4" l="1"/>
  <c r="BO98" i="5" s="1"/>
  <c r="BO99" i="5" s="1"/>
  <c r="BP5" i="6"/>
  <c r="BP92" i="6" s="1"/>
  <c r="BP24" i="4"/>
  <c r="BP25" i="4" s="1"/>
  <c r="CD37" i="12"/>
  <c r="CD179" i="5"/>
  <c r="CG228" i="5"/>
  <c r="CG227" i="5"/>
  <c r="CG231" i="5"/>
  <c r="CG230" i="5"/>
  <c r="CG229" i="5"/>
  <c r="CE117" i="5"/>
  <c r="CE173" i="5" s="1"/>
  <c r="CE238" i="5"/>
  <c r="CE77" i="12" s="1"/>
  <c r="CF93" i="5"/>
  <c r="CF222" i="5"/>
  <c r="CF219" i="5"/>
  <c r="CF234" i="5" s="1"/>
  <c r="CF221" i="5"/>
  <c r="CF236" i="5" s="1"/>
  <c r="CF220" i="5"/>
  <c r="CF235" i="5" s="1"/>
  <c r="CF218" i="5"/>
  <c r="CF233" i="5" s="1"/>
  <c r="CE75" i="12"/>
  <c r="CG106" i="5"/>
  <c r="CG105" i="5"/>
  <c r="CG104" i="5"/>
  <c r="CG103" i="5"/>
  <c r="CG107" i="5"/>
  <c r="CF90" i="5"/>
  <c r="CF113" i="5" s="1"/>
  <c r="CF92" i="5"/>
  <c r="CF115" i="5" s="1"/>
  <c r="CF91" i="5"/>
  <c r="CF114" i="5" s="1"/>
  <c r="CF89" i="5"/>
  <c r="CF112" i="5" s="1"/>
  <c r="CE247" i="5"/>
  <c r="CE78" i="12" s="1"/>
  <c r="CF242" i="5"/>
  <c r="CF243" i="5"/>
  <c r="CF245" i="5"/>
  <c r="CF241" i="5"/>
  <c r="CF244" i="5"/>
  <c r="CC203" i="5"/>
  <c r="CD127" i="5"/>
  <c r="CE159" i="5"/>
  <c r="CF155" i="5"/>
  <c r="CF157" i="5"/>
  <c r="CF156" i="5"/>
  <c r="CF153" i="5"/>
  <c r="CF154" i="5"/>
  <c r="BM121" i="5"/>
  <c r="BN121" i="5"/>
  <c r="BR12" i="12"/>
  <c r="BS11" i="12"/>
  <c r="CF215" i="5"/>
  <c r="CD130" i="5"/>
  <c r="CD133" i="5" s="1"/>
  <c r="CD206" i="5" s="1"/>
  <c r="BW197" i="5"/>
  <c r="BW198" i="5" s="1"/>
  <c r="BW199" i="5" s="1"/>
  <c r="BW72" i="12" s="1"/>
  <c r="BP64" i="5"/>
  <c r="BP177" i="5" s="1"/>
  <c r="BP34" i="12" s="1"/>
  <c r="BQ61" i="5"/>
  <c r="BQ64" i="5" s="1"/>
  <c r="BQ177" i="5" s="1"/>
  <c r="BQ34" i="12" s="1"/>
  <c r="BR57" i="5"/>
  <c r="BR60" i="5" s="1"/>
  <c r="BO164" i="5"/>
  <c r="BO119" i="5"/>
  <c r="BX194" i="5"/>
  <c r="BS4" i="6"/>
  <c r="BR2" i="5"/>
  <c r="BR2" i="6"/>
  <c r="BQ7" i="4"/>
  <c r="BQ62" i="4"/>
  <c r="BQ63" i="4" s="1"/>
  <c r="BQ71" i="4"/>
  <c r="BQ77" i="4" s="1"/>
  <c r="CH96" i="5"/>
  <c r="CH101" i="5" s="1"/>
  <c r="CG100" i="5"/>
  <c r="BZ46" i="5"/>
  <c r="CG6" i="5"/>
  <c r="CG148" i="5" s="1"/>
  <c r="CF86" i="5"/>
  <c r="CF85" i="5"/>
  <c r="CF87" i="5"/>
  <c r="CF78" i="5"/>
  <c r="CF77" i="5"/>
  <c r="BP97" i="5"/>
  <c r="BP82" i="5"/>
  <c r="BP31" i="12" s="1"/>
  <c r="BP81" i="5"/>
  <c r="CC110" i="5"/>
  <c r="CC169" i="5" s="1"/>
  <c r="CC171" i="5" s="1"/>
  <c r="CC36" i="12" s="1"/>
  <c r="CD109" i="5"/>
  <c r="CD168" i="5" s="1"/>
  <c r="BP66" i="4"/>
  <c r="BP67" i="4" s="1"/>
  <c r="BP68" i="4" s="1"/>
  <c r="BR6" i="4"/>
  <c r="BR62" i="4" s="1"/>
  <c r="BR63" i="4" s="1"/>
  <c r="BR5" i="4"/>
  <c r="BR71" i="4" s="1"/>
  <c r="BR75" i="4" s="1"/>
  <c r="BS4" i="4"/>
  <c r="BS113" i="4" s="1"/>
  <c r="BS4" i="5"/>
  <c r="BS56" i="5" s="1"/>
  <c r="BR2" i="4"/>
  <c r="BT4" i="2"/>
  <c r="BT4" i="12" s="1"/>
  <c r="BS2" i="2"/>
  <c r="BS2" i="12" s="1"/>
  <c r="BQ80" i="5" l="1"/>
  <c r="BP65" i="4"/>
  <c r="BP98" i="5" s="1"/>
  <c r="BP99" i="5" s="1"/>
  <c r="BQ5" i="6"/>
  <c r="BQ92" i="6" s="1"/>
  <c r="BQ24" i="4"/>
  <c r="BQ25" i="4" s="1"/>
  <c r="CF117" i="5"/>
  <c r="CF173" i="5" s="1"/>
  <c r="CF38" i="12" s="1"/>
  <c r="CE38" i="12"/>
  <c r="CE37" i="12"/>
  <c r="CE179" i="5"/>
  <c r="CH228" i="5"/>
  <c r="CH227" i="5"/>
  <c r="CH231" i="5"/>
  <c r="CH229" i="5"/>
  <c r="CH230" i="5"/>
  <c r="CF238" i="5"/>
  <c r="CF77" i="12" s="1"/>
  <c r="CF75" i="12"/>
  <c r="CG93" i="5"/>
  <c r="CG220" i="5"/>
  <c r="CG235" i="5" s="1"/>
  <c r="CG222" i="5"/>
  <c r="CG219" i="5"/>
  <c r="CG234" i="5" s="1"/>
  <c r="CG221" i="5"/>
  <c r="CG236" i="5" s="1"/>
  <c r="CG218" i="5"/>
  <c r="CG233" i="5" s="1"/>
  <c r="CH106" i="5"/>
  <c r="CH105" i="5"/>
  <c r="CH103" i="5"/>
  <c r="CH107" i="5"/>
  <c r="CH104" i="5"/>
  <c r="CG90" i="5"/>
  <c r="CG113" i="5" s="1"/>
  <c r="CG91" i="5"/>
  <c r="CG114" i="5" s="1"/>
  <c r="CG92" i="5"/>
  <c r="CG115" i="5" s="1"/>
  <c r="CG89" i="5"/>
  <c r="CG112" i="5" s="1"/>
  <c r="CG243" i="5"/>
  <c r="CG242" i="5"/>
  <c r="CG244" i="5"/>
  <c r="CG241" i="5"/>
  <c r="CG245" i="5"/>
  <c r="CF247" i="5"/>
  <c r="CF78" i="12" s="1"/>
  <c r="CD203" i="5"/>
  <c r="CE127" i="5"/>
  <c r="CF159" i="5"/>
  <c r="CG155" i="5"/>
  <c r="CG157" i="5"/>
  <c r="CG156" i="5"/>
  <c r="CG153" i="5"/>
  <c r="CG154" i="5"/>
  <c r="BO121" i="5"/>
  <c r="BS12" i="12"/>
  <c r="BT10" i="12"/>
  <c r="BT11" i="12" s="1"/>
  <c r="CG215" i="5"/>
  <c r="CE130" i="5"/>
  <c r="CE133" i="5" s="1"/>
  <c r="CE206" i="5" s="1"/>
  <c r="BX197" i="5"/>
  <c r="BX198" i="5" s="1"/>
  <c r="BX199" i="5" s="1"/>
  <c r="BX72" i="12" s="1"/>
  <c r="BR61" i="5"/>
  <c r="BR64" i="5" s="1"/>
  <c r="BR177" i="5" s="1"/>
  <c r="BR34" i="12" s="1"/>
  <c r="BS57" i="5"/>
  <c r="BS60" i="5" s="1"/>
  <c r="BP164" i="5"/>
  <c r="BP119" i="5"/>
  <c r="BY194" i="5"/>
  <c r="BT4" i="6"/>
  <c r="BS2" i="5"/>
  <c r="BS2" i="6"/>
  <c r="BQ73" i="4"/>
  <c r="BQ108" i="4" s="1"/>
  <c r="BQ81" i="4"/>
  <c r="BQ83" i="4"/>
  <c r="BQ84" i="4"/>
  <c r="BQ82" i="4"/>
  <c r="BQ76" i="4"/>
  <c r="BQ75" i="4"/>
  <c r="BQ74" i="4"/>
  <c r="BQ79" i="4"/>
  <c r="BQ78" i="4"/>
  <c r="BQ80" i="4"/>
  <c r="CA46" i="5"/>
  <c r="CI96" i="5"/>
  <c r="CI101" i="5" s="1"/>
  <c r="CH100" i="5"/>
  <c r="CH6" i="5"/>
  <c r="CH148" i="5" s="1"/>
  <c r="CG85" i="5"/>
  <c r="CG86" i="5"/>
  <c r="CG87" i="5"/>
  <c r="CG78" i="5"/>
  <c r="CG77" i="5"/>
  <c r="CD110" i="5"/>
  <c r="CD169" i="5" s="1"/>
  <c r="CD171" i="5" s="1"/>
  <c r="CD36" i="12" s="1"/>
  <c r="BQ97" i="5"/>
  <c r="BQ82" i="5"/>
  <c r="BQ31" i="12" s="1"/>
  <c r="BQ81" i="5"/>
  <c r="CE109" i="5"/>
  <c r="CE168" i="5" s="1"/>
  <c r="BR80" i="5"/>
  <c r="BR80" i="4"/>
  <c r="BQ67" i="4"/>
  <c r="BQ68" i="4" s="1"/>
  <c r="BR77" i="4"/>
  <c r="BR81" i="4"/>
  <c r="BR82" i="4"/>
  <c r="BR79" i="4"/>
  <c r="BR83" i="4"/>
  <c r="BR7" i="4"/>
  <c r="BR30" i="4"/>
  <c r="BR84" i="4"/>
  <c r="BR73" i="4"/>
  <c r="BR108" i="4" s="1"/>
  <c r="BR74" i="4"/>
  <c r="BR76" i="4"/>
  <c r="BS5" i="4"/>
  <c r="BS71" i="4" s="1"/>
  <c r="BS75" i="4" s="1"/>
  <c r="BT4" i="4"/>
  <c r="BT113" i="4" s="1"/>
  <c r="BT4" i="5"/>
  <c r="BT56" i="5" s="1"/>
  <c r="BS6" i="4"/>
  <c r="BS62" i="4" s="1"/>
  <c r="BS63" i="4" s="1"/>
  <c r="BR78" i="4"/>
  <c r="BS2" i="4"/>
  <c r="BU4" i="2"/>
  <c r="BU4" i="12" s="1"/>
  <c r="BT2" i="2"/>
  <c r="BT2" i="12" s="1"/>
  <c r="BQ65" i="4" l="1"/>
  <c r="BQ98" i="5" s="1"/>
  <c r="BQ99" i="5" s="1"/>
  <c r="BR5" i="6"/>
  <c r="BR92" i="6" s="1"/>
  <c r="BR24" i="4"/>
  <c r="BR25" i="4" s="1"/>
  <c r="CG117" i="5"/>
  <c r="CG173" i="5" s="1"/>
  <c r="CG38" i="12" s="1"/>
  <c r="CF37" i="12"/>
  <c r="CF179" i="5"/>
  <c r="CG238" i="5"/>
  <c r="CG77" i="12" s="1"/>
  <c r="CI228" i="5"/>
  <c r="CI231" i="5"/>
  <c r="CI227" i="5"/>
  <c r="CI230" i="5"/>
  <c r="CI229" i="5"/>
  <c r="CH93" i="5"/>
  <c r="CH222" i="5"/>
  <c r="CH220" i="5"/>
  <c r="CH235" i="5" s="1"/>
  <c r="CH221" i="5"/>
  <c r="CH236" i="5" s="1"/>
  <c r="CH219" i="5"/>
  <c r="CH234" i="5" s="1"/>
  <c r="CH218" i="5"/>
  <c r="CH233" i="5" s="1"/>
  <c r="CG75" i="12"/>
  <c r="CI105" i="5"/>
  <c r="CI104" i="5"/>
  <c r="CI103" i="5"/>
  <c r="CI107" i="5"/>
  <c r="CI106" i="5"/>
  <c r="CH90" i="5"/>
  <c r="CH113" i="5" s="1"/>
  <c r="CH91" i="5"/>
  <c r="CH114" i="5" s="1"/>
  <c r="CH92" i="5"/>
  <c r="CH115" i="5" s="1"/>
  <c r="CH89" i="5"/>
  <c r="CH112" i="5" s="1"/>
  <c r="CG247" i="5"/>
  <c r="CG78" i="12" s="1"/>
  <c r="CH242" i="5"/>
  <c r="CH243" i="5"/>
  <c r="CH245" i="5"/>
  <c r="CH244" i="5"/>
  <c r="CH241" i="5"/>
  <c r="CE203" i="5"/>
  <c r="CF127" i="5"/>
  <c r="CG159" i="5"/>
  <c r="CH154" i="5"/>
  <c r="CH157" i="5"/>
  <c r="CH153" i="5"/>
  <c r="CH156" i="5"/>
  <c r="CH155" i="5"/>
  <c r="BT12" i="12"/>
  <c r="BU10" i="12"/>
  <c r="BU11" i="12" s="1"/>
  <c r="BP121" i="5"/>
  <c r="CH215" i="5"/>
  <c r="CF130" i="5"/>
  <c r="CF133" i="5" s="1"/>
  <c r="CF206" i="5" s="1"/>
  <c r="BY197" i="5"/>
  <c r="BY198" i="5" s="1"/>
  <c r="BY199" i="5" s="1"/>
  <c r="BY72" i="12" s="1"/>
  <c r="BS61" i="5"/>
  <c r="BS64" i="5" s="1"/>
  <c r="BS177" i="5" s="1"/>
  <c r="BS34" i="12" s="1"/>
  <c r="BT57" i="5"/>
  <c r="BT60" i="5" s="1"/>
  <c r="BQ164" i="5"/>
  <c r="BQ119" i="5"/>
  <c r="BZ194" i="5"/>
  <c r="BU4" i="6"/>
  <c r="BT2" i="5"/>
  <c r="BT2" i="6"/>
  <c r="CJ96" i="5"/>
  <c r="CJ101" i="5" s="1"/>
  <c r="CI100" i="5"/>
  <c r="CB46" i="5"/>
  <c r="CI6" i="5"/>
  <c r="CI148" i="5" s="1"/>
  <c r="CH85" i="5"/>
  <c r="CH86" i="5"/>
  <c r="CH87" i="5"/>
  <c r="CH78" i="5"/>
  <c r="CH77" i="5"/>
  <c r="CE110" i="5"/>
  <c r="CE169" i="5" s="1"/>
  <c r="CE171" i="5" s="1"/>
  <c r="CE36" i="12" s="1"/>
  <c r="BR97" i="5"/>
  <c r="BR81" i="5"/>
  <c r="BR82" i="5"/>
  <c r="BR31" i="12" s="1"/>
  <c r="CF109" i="5"/>
  <c r="CF168" i="5" s="1"/>
  <c r="BS78" i="4"/>
  <c r="BS73" i="4"/>
  <c r="BS108" i="4" s="1"/>
  <c r="BR66" i="4"/>
  <c r="BR67" i="4" s="1"/>
  <c r="BR68" i="4" s="1"/>
  <c r="BS80" i="4"/>
  <c r="BS79" i="4"/>
  <c r="BS80" i="5"/>
  <c r="BS7" i="4"/>
  <c r="BS84" i="4"/>
  <c r="BT5" i="4"/>
  <c r="BU4" i="4"/>
  <c r="BU113" i="4" s="1"/>
  <c r="BU4" i="5"/>
  <c r="BU56" i="5" s="1"/>
  <c r="BS76" i="4"/>
  <c r="BS82" i="4"/>
  <c r="BS30" i="4"/>
  <c r="BS83" i="4"/>
  <c r="BS74" i="4"/>
  <c r="BT6" i="4"/>
  <c r="BT62" i="4" s="1"/>
  <c r="BT63" i="4" s="1"/>
  <c r="BS77" i="4"/>
  <c r="BS81" i="4"/>
  <c r="BT2" i="4"/>
  <c r="BV4" i="2"/>
  <c r="BV4" i="12" s="1"/>
  <c r="BU2" i="2"/>
  <c r="BU2" i="12" s="1"/>
  <c r="BR65" i="4" l="1"/>
  <c r="BR98" i="5" s="1"/>
  <c r="BR99" i="5" s="1"/>
  <c r="BS5" i="6"/>
  <c r="BS92" i="6" s="1"/>
  <c r="BS24" i="4"/>
  <c r="BS25" i="4" s="1"/>
  <c r="CH238" i="5"/>
  <c r="CH77" i="12" s="1"/>
  <c r="CH117" i="5"/>
  <c r="CH173" i="5" s="1"/>
  <c r="CH38" i="12" s="1"/>
  <c r="CG37" i="12"/>
  <c r="CG179" i="5"/>
  <c r="CJ227" i="5"/>
  <c r="CJ228" i="5"/>
  <c r="CJ231" i="5"/>
  <c r="CJ230" i="5"/>
  <c r="CJ229" i="5"/>
  <c r="CI93" i="5"/>
  <c r="CI220" i="5"/>
  <c r="CI235" i="5" s="1"/>
  <c r="CI218" i="5"/>
  <c r="CI233" i="5" s="1"/>
  <c r="CI221" i="5"/>
  <c r="CI236" i="5" s="1"/>
  <c r="CI222" i="5"/>
  <c r="CI219" i="5"/>
  <c r="CI234" i="5" s="1"/>
  <c r="CH75" i="12"/>
  <c r="CJ105" i="5"/>
  <c r="CJ104" i="5"/>
  <c r="CJ103" i="5"/>
  <c r="CJ107" i="5"/>
  <c r="CJ106" i="5"/>
  <c r="CI90" i="5"/>
  <c r="CI113" i="5" s="1"/>
  <c r="CI92" i="5"/>
  <c r="CI115" i="5" s="1"/>
  <c r="CI91" i="5"/>
  <c r="CI114" i="5" s="1"/>
  <c r="CI89" i="5"/>
  <c r="CI112" i="5" s="1"/>
  <c r="CH247" i="5"/>
  <c r="CH78" i="12" s="1"/>
  <c r="CI242" i="5"/>
  <c r="CI243" i="5"/>
  <c r="CI244" i="5"/>
  <c r="CI241" i="5"/>
  <c r="CI245" i="5"/>
  <c r="CF203" i="5"/>
  <c r="CG127" i="5"/>
  <c r="CH159" i="5"/>
  <c r="CI157" i="5"/>
  <c r="CI154" i="5"/>
  <c r="CI156" i="5"/>
  <c r="CI155" i="5"/>
  <c r="CI153" i="5"/>
  <c r="BV10" i="12"/>
  <c r="BV11" i="12" s="1"/>
  <c r="BU12" i="12"/>
  <c r="BQ121" i="5"/>
  <c r="CI215" i="5"/>
  <c r="CG130" i="5"/>
  <c r="CG133" i="5" s="1"/>
  <c r="CG206" i="5" s="1"/>
  <c r="BZ197" i="5"/>
  <c r="BZ198" i="5" s="1"/>
  <c r="BZ199" i="5" s="1"/>
  <c r="BZ72" i="12" s="1"/>
  <c r="BT61" i="5"/>
  <c r="BU57" i="5"/>
  <c r="BU60" i="5" s="1"/>
  <c r="BR164" i="5"/>
  <c r="BR119" i="5"/>
  <c r="CA194" i="5"/>
  <c r="BV4" i="6"/>
  <c r="BU2" i="5"/>
  <c r="BU2" i="6"/>
  <c r="CC46" i="5"/>
  <c r="CK96" i="5"/>
  <c r="CK101" i="5" s="1"/>
  <c r="CJ100" i="5"/>
  <c r="CJ6" i="5"/>
  <c r="CJ148" i="5" s="1"/>
  <c r="CI86" i="5"/>
  <c r="CI85" i="5"/>
  <c r="CI87" i="5"/>
  <c r="CI77" i="5"/>
  <c r="CI78" i="5"/>
  <c r="CF110" i="5"/>
  <c r="CF169" i="5" s="1"/>
  <c r="CF171" i="5" s="1"/>
  <c r="CF36" i="12" s="1"/>
  <c r="BS97" i="5"/>
  <c r="BS82" i="5"/>
  <c r="BS31" i="12" s="1"/>
  <c r="BS81" i="5"/>
  <c r="CG109" i="5"/>
  <c r="CG168" i="5" s="1"/>
  <c r="CG110" i="5"/>
  <c r="CG169" i="5" s="1"/>
  <c r="BT7" i="4"/>
  <c r="BU5" i="4"/>
  <c r="BU30" i="4" s="1"/>
  <c r="BU66" i="4" s="1"/>
  <c r="BT71" i="4"/>
  <c r="BT30" i="4"/>
  <c r="BT66" i="4" s="1"/>
  <c r="BU6" i="4"/>
  <c r="BU62" i="4" s="1"/>
  <c r="BU63" i="4" s="1"/>
  <c r="BV4" i="4"/>
  <c r="BV113" i="4" s="1"/>
  <c r="BV4" i="5"/>
  <c r="BV56" i="5" s="1"/>
  <c r="BS66" i="4"/>
  <c r="BS67" i="4" s="1"/>
  <c r="BS68" i="4" s="1"/>
  <c r="BT80" i="5"/>
  <c r="BU2" i="4"/>
  <c r="BW4" i="2"/>
  <c r="BW4" i="12" s="1"/>
  <c r="BV2" i="2"/>
  <c r="BV2" i="12" s="1"/>
  <c r="BS65" i="4" l="1"/>
  <c r="BS98" i="5" s="1"/>
  <c r="BS99" i="5" s="1"/>
  <c r="BT5" i="6"/>
  <c r="BT92" i="6" s="1"/>
  <c r="BT24" i="4"/>
  <c r="BT25" i="4" s="1"/>
  <c r="CI117" i="5"/>
  <c r="CI173" i="5" s="1"/>
  <c r="CI38" i="12" s="1"/>
  <c r="CH37" i="12"/>
  <c r="CH179" i="5"/>
  <c r="CK227" i="5"/>
  <c r="CK231" i="5"/>
  <c r="CK230" i="5"/>
  <c r="CK228" i="5"/>
  <c r="CK229" i="5"/>
  <c r="CI75" i="12"/>
  <c r="CJ93" i="5"/>
  <c r="CJ222" i="5"/>
  <c r="CJ218" i="5"/>
  <c r="CJ233" i="5" s="1"/>
  <c r="CJ219" i="5"/>
  <c r="CJ234" i="5" s="1"/>
  <c r="CJ220" i="5"/>
  <c r="CJ235" i="5" s="1"/>
  <c r="CJ221" i="5"/>
  <c r="CJ236" i="5" s="1"/>
  <c r="CI238" i="5"/>
  <c r="CI77" i="12" s="1"/>
  <c r="CK105" i="5"/>
  <c r="CK104" i="5"/>
  <c r="CK103" i="5"/>
  <c r="CK107" i="5"/>
  <c r="CK106" i="5"/>
  <c r="CJ90" i="5"/>
  <c r="CJ113" i="5" s="1"/>
  <c r="CJ92" i="5"/>
  <c r="CJ115" i="5" s="1"/>
  <c r="CJ91" i="5"/>
  <c r="CJ114" i="5" s="1"/>
  <c r="CJ89" i="5"/>
  <c r="CJ112" i="5" s="1"/>
  <c r="CJ242" i="5"/>
  <c r="CJ244" i="5"/>
  <c r="CJ241" i="5"/>
  <c r="CJ243" i="5"/>
  <c r="CJ245" i="5"/>
  <c r="CI247" i="5"/>
  <c r="CI78" i="12" s="1"/>
  <c r="CG203" i="5"/>
  <c r="CH127" i="5"/>
  <c r="CI159" i="5"/>
  <c r="CJ154" i="5"/>
  <c r="CJ156" i="5"/>
  <c r="CJ155" i="5"/>
  <c r="CJ157" i="5"/>
  <c r="CJ153" i="5"/>
  <c r="BV12" i="12"/>
  <c r="BR121" i="5"/>
  <c r="BW10" i="12"/>
  <c r="CJ215" i="5"/>
  <c r="CH130" i="5"/>
  <c r="CH133" i="5" s="1"/>
  <c r="CH206" i="5" s="1"/>
  <c r="CG171" i="5"/>
  <c r="CG36" i="12" s="1"/>
  <c r="CA197" i="5"/>
  <c r="CA198" i="5" s="1"/>
  <c r="CA199" i="5" s="1"/>
  <c r="CA72" i="12" s="1"/>
  <c r="BT64" i="5"/>
  <c r="BT177" i="5" s="1"/>
  <c r="BT34" i="12" s="1"/>
  <c r="BU61" i="5"/>
  <c r="BV57" i="5"/>
  <c r="BV60" i="5" s="1"/>
  <c r="BS164" i="5"/>
  <c r="BS119" i="5"/>
  <c r="CB194" i="5"/>
  <c r="BW4" i="6"/>
  <c r="BV2" i="5"/>
  <c r="BV2" i="6"/>
  <c r="BU71" i="4"/>
  <c r="BU78" i="4" s="1"/>
  <c r="CL96" i="5"/>
  <c r="CL101" i="5" s="1"/>
  <c r="CK100" i="5"/>
  <c r="CD46" i="5"/>
  <c r="CK6" i="5"/>
  <c r="CK148" i="5" s="1"/>
  <c r="CJ85" i="5"/>
  <c r="CJ86" i="5"/>
  <c r="CJ87" i="5"/>
  <c r="CJ77" i="5"/>
  <c r="CJ78" i="5"/>
  <c r="BT97" i="5"/>
  <c r="BT81" i="5"/>
  <c r="BT82" i="5"/>
  <c r="BT31" i="12" s="1"/>
  <c r="CH109" i="5"/>
  <c r="CH168" i="5" s="1"/>
  <c r="CH110" i="5"/>
  <c r="CH169" i="5" s="1"/>
  <c r="BU7" i="4"/>
  <c r="BU80" i="5"/>
  <c r="BV5" i="4"/>
  <c r="BV71" i="4" s="1"/>
  <c r="BV80" i="4" s="1"/>
  <c r="BT80" i="4"/>
  <c r="BT82" i="4"/>
  <c r="BT73" i="4"/>
  <c r="BT108" i="4" s="1"/>
  <c r="BT78" i="4"/>
  <c r="BT74" i="4"/>
  <c r="BT84" i="4"/>
  <c r="BT77" i="4"/>
  <c r="BT75" i="4"/>
  <c r="BT81" i="4"/>
  <c r="BT76" i="4"/>
  <c r="BT83" i="4"/>
  <c r="BT79" i="4"/>
  <c r="BW4" i="4"/>
  <c r="BW113" i="4" s="1"/>
  <c r="BW4" i="5"/>
  <c r="BW56" i="5" s="1"/>
  <c r="BT67" i="4"/>
  <c r="BT68" i="4" s="1"/>
  <c r="BV6" i="4"/>
  <c r="BV62" i="4" s="1"/>
  <c r="BV63" i="4" s="1"/>
  <c r="BV2" i="4"/>
  <c r="BX4" i="2"/>
  <c r="BX4" i="12" s="1"/>
  <c r="BW2" i="2"/>
  <c r="BW2" i="12" s="1"/>
  <c r="BT65" i="4" l="1"/>
  <c r="BT98" i="5" s="1"/>
  <c r="BT99" i="5" s="1"/>
  <c r="BU5" i="6"/>
  <c r="BU92" i="6" s="1"/>
  <c r="BU24" i="4"/>
  <c r="BU25" i="4" s="1"/>
  <c r="CJ117" i="5"/>
  <c r="CJ173" i="5" s="1"/>
  <c r="CJ38" i="12" s="1"/>
  <c r="CI37" i="12"/>
  <c r="CI179" i="5"/>
  <c r="CL227" i="5"/>
  <c r="CL231" i="5"/>
  <c r="CL230" i="5"/>
  <c r="CL228" i="5"/>
  <c r="CL229" i="5"/>
  <c r="CK93" i="5"/>
  <c r="CK220" i="5"/>
  <c r="CK235" i="5" s="1"/>
  <c r="CK221" i="5"/>
  <c r="CK236" i="5" s="1"/>
  <c r="CK219" i="5"/>
  <c r="CK234" i="5" s="1"/>
  <c r="CK222" i="5"/>
  <c r="CK218" i="5"/>
  <c r="CK233" i="5" s="1"/>
  <c r="CJ75" i="12"/>
  <c r="CJ238" i="5"/>
  <c r="CJ77" i="12" s="1"/>
  <c r="CL107" i="5"/>
  <c r="CL104" i="5"/>
  <c r="CL103" i="5"/>
  <c r="CL106" i="5"/>
  <c r="CL105" i="5"/>
  <c r="CK90" i="5"/>
  <c r="CK113" i="5" s="1"/>
  <c r="CK92" i="5"/>
  <c r="CK115" i="5" s="1"/>
  <c r="CK91" i="5"/>
  <c r="CK114" i="5" s="1"/>
  <c r="CK89" i="5"/>
  <c r="CK112" i="5" s="1"/>
  <c r="CK245" i="5"/>
  <c r="CK243" i="5"/>
  <c r="CK242" i="5"/>
  <c r="CK244" i="5"/>
  <c r="CK241" i="5"/>
  <c r="CJ247" i="5"/>
  <c r="CJ78" i="12" s="1"/>
  <c r="CH203" i="5"/>
  <c r="CI127" i="5"/>
  <c r="CJ159" i="5"/>
  <c r="CK156" i="5"/>
  <c r="CK153" i="5"/>
  <c r="CK157" i="5"/>
  <c r="CK154" i="5"/>
  <c r="CK155" i="5"/>
  <c r="BS121" i="5"/>
  <c r="BX10" i="12"/>
  <c r="BW11" i="12"/>
  <c r="CK215" i="5"/>
  <c r="CI130" i="5"/>
  <c r="CI133" i="5" s="1"/>
  <c r="CI206" i="5" s="1"/>
  <c r="CH171" i="5"/>
  <c r="CH36" i="12" s="1"/>
  <c r="CB197" i="5"/>
  <c r="CB198" i="5" s="1"/>
  <c r="CB199" i="5" s="1"/>
  <c r="CB72" i="12" s="1"/>
  <c r="BU64" i="5"/>
  <c r="BU177" i="5" s="1"/>
  <c r="BU34" i="12" s="1"/>
  <c r="BV61" i="5"/>
  <c r="BV64" i="5" s="1"/>
  <c r="BV177" i="5" s="1"/>
  <c r="BV34" i="12" s="1"/>
  <c r="BW57" i="5"/>
  <c r="BW60" i="5" s="1"/>
  <c r="BT164" i="5"/>
  <c r="BT119" i="5"/>
  <c r="CC194" i="5"/>
  <c r="BX4" i="6"/>
  <c r="BU82" i="4"/>
  <c r="BW2" i="5"/>
  <c r="BW2" i="6"/>
  <c r="BU80" i="4"/>
  <c r="BU75" i="4"/>
  <c r="BU77" i="4"/>
  <c r="BU84" i="4"/>
  <c r="BU83" i="4"/>
  <c r="BU81" i="4"/>
  <c r="BU73" i="4"/>
  <c r="BU108" i="4" s="1"/>
  <c r="BU74" i="4"/>
  <c r="BU76" i="4"/>
  <c r="BU79" i="4"/>
  <c r="CE46" i="5"/>
  <c r="CM96" i="5"/>
  <c r="CM101" i="5" s="1"/>
  <c r="CL100" i="5"/>
  <c r="CL6" i="5"/>
  <c r="CL148" i="5" s="1"/>
  <c r="CK86" i="5"/>
  <c r="CK85" i="5"/>
  <c r="CK87" i="5"/>
  <c r="CK78" i="5"/>
  <c r="CK77" i="5"/>
  <c r="BU97" i="5"/>
  <c r="BU82" i="5"/>
  <c r="BU31" i="12" s="1"/>
  <c r="BU81" i="5"/>
  <c r="CI109" i="5"/>
  <c r="CI168" i="5" s="1"/>
  <c r="BV73" i="4"/>
  <c r="BV108" i="4" s="1"/>
  <c r="BV83" i="4"/>
  <c r="BV76" i="4"/>
  <c r="BV78" i="4"/>
  <c r="BV79" i="4"/>
  <c r="BV74" i="4"/>
  <c r="BV81" i="4"/>
  <c r="BV84" i="4"/>
  <c r="BV77" i="4"/>
  <c r="BV82" i="4"/>
  <c r="BV75" i="4"/>
  <c r="BV30" i="4"/>
  <c r="BV66" i="4" s="1"/>
  <c r="BW5" i="4"/>
  <c r="BW71" i="4" s="1"/>
  <c r="BW78" i="4" s="1"/>
  <c r="BV7" i="4"/>
  <c r="BW6" i="4"/>
  <c r="BW62" i="4" s="1"/>
  <c r="BW63" i="4" s="1"/>
  <c r="BV80" i="5"/>
  <c r="BU67" i="4"/>
  <c r="BU68" i="4" s="1"/>
  <c r="BX4" i="4"/>
  <c r="BX113" i="4" s="1"/>
  <c r="BX4" i="5"/>
  <c r="BX56" i="5" s="1"/>
  <c r="BW2" i="4"/>
  <c r="BY4" i="2"/>
  <c r="BY4" i="12" s="1"/>
  <c r="BX2" i="2"/>
  <c r="BX2" i="12" s="1"/>
  <c r="BU65" i="4" l="1"/>
  <c r="BU98" i="5" s="1"/>
  <c r="BU99" i="5" s="1"/>
  <c r="BV5" i="6"/>
  <c r="BV92" i="6" s="1"/>
  <c r="BV24" i="4"/>
  <c r="BV25" i="4" s="1"/>
  <c r="CK238" i="5"/>
  <c r="CK77" i="12" s="1"/>
  <c r="CK117" i="5"/>
  <c r="CK173" i="5" s="1"/>
  <c r="CK38" i="12" s="1"/>
  <c r="CJ37" i="12"/>
  <c r="CJ179" i="5"/>
  <c r="CM227" i="5"/>
  <c r="CM230" i="5"/>
  <c r="CM231" i="5"/>
  <c r="CM229" i="5"/>
  <c r="CM228" i="5"/>
  <c r="CK75" i="12"/>
  <c r="CL93" i="5"/>
  <c r="CL222" i="5"/>
  <c r="CL221" i="5"/>
  <c r="CL236" i="5" s="1"/>
  <c r="CL219" i="5"/>
  <c r="CL234" i="5" s="1"/>
  <c r="CL218" i="5"/>
  <c r="CL233" i="5" s="1"/>
  <c r="CL220" i="5"/>
  <c r="CL235" i="5" s="1"/>
  <c r="CM104" i="5"/>
  <c r="CM103" i="5"/>
  <c r="CM107" i="5"/>
  <c r="CM106" i="5"/>
  <c r="CM105" i="5"/>
  <c r="CL90" i="5"/>
  <c r="CL113" i="5" s="1"/>
  <c r="CL91" i="5"/>
  <c r="CL114" i="5" s="1"/>
  <c r="CL92" i="5"/>
  <c r="CL115" i="5" s="1"/>
  <c r="CL89" i="5"/>
  <c r="CL112" i="5" s="1"/>
  <c r="CK247" i="5"/>
  <c r="CK78" i="12" s="1"/>
  <c r="CL245" i="5"/>
  <c r="CL241" i="5"/>
  <c r="CL244" i="5"/>
  <c r="CL242" i="5"/>
  <c r="CL243" i="5"/>
  <c r="CI203" i="5"/>
  <c r="CJ127" i="5"/>
  <c r="CK159" i="5"/>
  <c r="CL156" i="5"/>
  <c r="CL153" i="5"/>
  <c r="CL155" i="5"/>
  <c r="CL157" i="5"/>
  <c r="CL154" i="5"/>
  <c r="BW12" i="12"/>
  <c r="BY10" i="12"/>
  <c r="BT121" i="5"/>
  <c r="BX11" i="12"/>
  <c r="CL215" i="5"/>
  <c r="CJ130" i="5"/>
  <c r="CJ133" i="5" s="1"/>
  <c r="CJ206" i="5" s="1"/>
  <c r="CC197" i="5"/>
  <c r="CC198" i="5" s="1"/>
  <c r="CC199" i="5" s="1"/>
  <c r="CC72" i="12" s="1"/>
  <c r="BW61" i="5"/>
  <c r="BX57" i="5"/>
  <c r="BX60" i="5" s="1"/>
  <c r="BU164" i="5"/>
  <c r="BU119" i="5"/>
  <c r="CD194" i="5"/>
  <c r="BY4" i="6"/>
  <c r="BX2" i="5"/>
  <c r="BX2" i="6"/>
  <c r="CN96" i="5"/>
  <c r="CN101" i="5" s="1"/>
  <c r="CM100" i="5"/>
  <c r="CF46" i="5"/>
  <c r="CM6" i="5"/>
  <c r="CM148" i="5" s="1"/>
  <c r="CL86" i="5"/>
  <c r="CL85" i="5"/>
  <c r="CL87" i="5"/>
  <c r="CL77" i="5"/>
  <c r="CL78" i="5"/>
  <c r="CI110" i="5"/>
  <c r="CI169" i="5" s="1"/>
  <c r="CI171" i="5" s="1"/>
  <c r="CI36" i="12" s="1"/>
  <c r="BV97" i="5"/>
  <c r="BV82" i="5"/>
  <c r="BV31" i="12" s="1"/>
  <c r="BV81" i="5"/>
  <c r="CJ109" i="5"/>
  <c r="CJ168" i="5" s="1"/>
  <c r="CJ110" i="5"/>
  <c r="CJ169" i="5" s="1"/>
  <c r="BW30" i="4"/>
  <c r="BW66" i="4" s="1"/>
  <c r="BW7" i="4"/>
  <c r="BW84" i="4"/>
  <c r="BW79" i="4"/>
  <c r="BW83" i="4"/>
  <c r="BW73" i="4"/>
  <c r="BW108" i="4" s="1"/>
  <c r="BW76" i="4"/>
  <c r="BW80" i="4"/>
  <c r="BW75" i="4"/>
  <c r="BW74" i="4"/>
  <c r="BW81" i="4"/>
  <c r="BW82" i="4"/>
  <c r="BW77" i="4"/>
  <c r="BW80" i="5"/>
  <c r="BX6" i="4"/>
  <c r="BX62" i="4" s="1"/>
  <c r="BX63" i="4" s="1"/>
  <c r="BV67" i="4"/>
  <c r="BV68" i="4" s="1"/>
  <c r="BY4" i="4"/>
  <c r="BY113" i="4" s="1"/>
  <c r="BY4" i="5"/>
  <c r="BY56" i="5" s="1"/>
  <c r="BX5" i="4"/>
  <c r="BX2" i="4"/>
  <c r="BZ4" i="2"/>
  <c r="BZ4" i="12" s="1"/>
  <c r="BY2" i="2"/>
  <c r="BY2" i="12" s="1"/>
  <c r="BV65" i="4" l="1"/>
  <c r="BV98" i="5" s="1"/>
  <c r="BV99" i="5" s="1"/>
  <c r="BW5" i="6"/>
  <c r="BW92" i="6" s="1"/>
  <c r="BW24" i="4"/>
  <c r="BW25" i="4" s="1"/>
  <c r="CL117" i="5"/>
  <c r="CL173" i="5" s="1"/>
  <c r="CL38" i="12" s="1"/>
  <c r="CK37" i="12"/>
  <c r="CK179" i="5"/>
  <c r="CN231" i="5"/>
  <c r="CN230" i="5"/>
  <c r="CN229" i="5"/>
  <c r="CN228" i="5"/>
  <c r="CN227" i="5"/>
  <c r="CM93" i="5"/>
  <c r="CM218" i="5"/>
  <c r="CM233" i="5" s="1"/>
  <c r="CM220" i="5"/>
  <c r="CM235" i="5" s="1"/>
  <c r="CM219" i="5"/>
  <c r="CM234" i="5" s="1"/>
  <c r="CM222" i="5"/>
  <c r="CM221" i="5"/>
  <c r="CM236" i="5" s="1"/>
  <c r="CL75" i="12"/>
  <c r="CL238" i="5"/>
  <c r="CL77" i="12" s="1"/>
  <c r="CN104" i="5"/>
  <c r="CN103" i="5"/>
  <c r="CN106" i="5"/>
  <c r="CN105" i="5"/>
  <c r="CN107" i="5"/>
  <c r="CM90" i="5"/>
  <c r="CM113" i="5" s="1"/>
  <c r="CM91" i="5"/>
  <c r="CM114" i="5" s="1"/>
  <c r="CM92" i="5"/>
  <c r="CM115" i="5" s="1"/>
  <c r="CM89" i="5"/>
  <c r="CM112" i="5" s="1"/>
  <c r="CM241" i="5"/>
  <c r="CM242" i="5"/>
  <c r="CM245" i="5"/>
  <c r="CM244" i="5"/>
  <c r="CM243" i="5"/>
  <c r="CL247" i="5"/>
  <c r="CL78" i="12" s="1"/>
  <c r="CJ203" i="5"/>
  <c r="CK127" i="5"/>
  <c r="CL159" i="5"/>
  <c r="CM153" i="5"/>
  <c r="CM155" i="5"/>
  <c r="CM157" i="5"/>
  <c r="CM154" i="5"/>
  <c r="CM156" i="5"/>
  <c r="BU121" i="5"/>
  <c r="BZ10" i="12"/>
  <c r="BZ11" i="12" s="1"/>
  <c r="BX12" i="12"/>
  <c r="BY11" i="12"/>
  <c r="CM215" i="5"/>
  <c r="CK130" i="5"/>
  <c r="CK133" i="5" s="1"/>
  <c r="CK206" i="5" s="1"/>
  <c r="CJ171" i="5"/>
  <c r="CJ36" i="12" s="1"/>
  <c r="CD197" i="5"/>
  <c r="CD198" i="5" s="1"/>
  <c r="CD199" i="5" s="1"/>
  <c r="CD72" i="12" s="1"/>
  <c r="BW64" i="5"/>
  <c r="BW177" i="5" s="1"/>
  <c r="BW34" i="12" s="1"/>
  <c r="BX61" i="5"/>
  <c r="BY57" i="5"/>
  <c r="BY60" i="5" s="1"/>
  <c r="BV164" i="5"/>
  <c r="BV119" i="5"/>
  <c r="CE194" i="5"/>
  <c r="BZ4" i="6"/>
  <c r="BY2" i="5"/>
  <c r="BY2" i="6"/>
  <c r="CG46" i="5"/>
  <c r="CO96" i="5"/>
  <c r="CO101" i="5" s="1"/>
  <c r="CN100" i="5"/>
  <c r="CN6" i="5"/>
  <c r="CN148" i="5" s="1"/>
  <c r="CM85" i="5"/>
  <c r="CM86" i="5"/>
  <c r="CM87" i="5"/>
  <c r="CM77" i="5"/>
  <c r="CM78" i="5"/>
  <c r="BW97" i="5"/>
  <c r="BW82" i="5"/>
  <c r="BW31" i="12" s="1"/>
  <c r="BW81" i="5"/>
  <c r="CK109" i="5"/>
  <c r="CK168" i="5" s="1"/>
  <c r="CK110" i="5"/>
  <c r="CK169" i="5" s="1"/>
  <c r="BY5" i="4"/>
  <c r="BY30" i="4" s="1"/>
  <c r="BY66" i="4" s="1"/>
  <c r="BX7" i="4"/>
  <c r="BW67" i="4"/>
  <c r="BW68" i="4" s="1"/>
  <c r="BY6" i="4"/>
  <c r="BX71" i="4"/>
  <c r="BX30" i="4"/>
  <c r="BZ4" i="4"/>
  <c r="BZ113" i="4" s="1"/>
  <c r="BZ4" i="5"/>
  <c r="BZ56" i="5" s="1"/>
  <c r="BX80" i="5"/>
  <c r="BY2" i="4"/>
  <c r="CA4" i="2"/>
  <c r="CA4" i="12" s="1"/>
  <c r="CA10" i="12" s="1"/>
  <c r="BZ2" i="2"/>
  <c r="BZ2" i="12" s="1"/>
  <c r="BW65" i="4" l="1"/>
  <c r="BW98" i="5" s="1"/>
  <c r="BW99" i="5" s="1"/>
  <c r="BX5" i="6"/>
  <c r="BX92" i="6" s="1"/>
  <c r="BX24" i="4"/>
  <c r="BX25" i="4" s="1"/>
  <c r="CL37" i="12"/>
  <c r="CL179" i="5"/>
  <c r="CM117" i="5"/>
  <c r="CM173" i="5" s="1"/>
  <c r="CO231" i="5"/>
  <c r="I231" i="5" s="1"/>
  <c r="CO229" i="5"/>
  <c r="I229" i="5" s="1"/>
  <c r="CO230" i="5"/>
  <c r="I230" i="5" s="1"/>
  <c r="CO228" i="5"/>
  <c r="I228" i="5" s="1"/>
  <c r="CO227" i="5"/>
  <c r="I227" i="5" s="1"/>
  <c r="CM75" i="12"/>
  <c r="CM238" i="5"/>
  <c r="CM77" i="12" s="1"/>
  <c r="CN93" i="5"/>
  <c r="CN219" i="5"/>
  <c r="CN234" i="5" s="1"/>
  <c r="CN220" i="5"/>
  <c r="CN235" i="5" s="1"/>
  <c r="CN218" i="5"/>
  <c r="CN233" i="5" s="1"/>
  <c r="CN221" i="5"/>
  <c r="CN236" i="5" s="1"/>
  <c r="CN222" i="5"/>
  <c r="CO103" i="5"/>
  <c r="I103" i="5" s="1"/>
  <c r="CO106" i="5"/>
  <c r="I106" i="5" s="1"/>
  <c r="CO107" i="5"/>
  <c r="CO105" i="5"/>
  <c r="CO104" i="5"/>
  <c r="I104" i="5" s="1"/>
  <c r="I105" i="5"/>
  <c r="CN90" i="5"/>
  <c r="CN113" i="5" s="1"/>
  <c r="CN91" i="5"/>
  <c r="CN114" i="5" s="1"/>
  <c r="CN92" i="5"/>
  <c r="CN115" i="5" s="1"/>
  <c r="CN89" i="5"/>
  <c r="CN112" i="5" s="1"/>
  <c r="CN241" i="5"/>
  <c r="CN242" i="5"/>
  <c r="CN244" i="5"/>
  <c r="CN245" i="5"/>
  <c r="CN243" i="5"/>
  <c r="CM247" i="5"/>
  <c r="CM78" i="12" s="1"/>
  <c r="CK203" i="5"/>
  <c r="CL127" i="5"/>
  <c r="CM159" i="5"/>
  <c r="CN155" i="5"/>
  <c r="CN157" i="5"/>
  <c r="CN156" i="5"/>
  <c r="CN153" i="5"/>
  <c r="CN154" i="5"/>
  <c r="BV121" i="5"/>
  <c r="BZ12" i="12"/>
  <c r="CA11" i="12"/>
  <c r="BY12" i="12"/>
  <c r="CN215" i="5"/>
  <c r="CL130" i="5"/>
  <c r="CL133" i="5" s="1"/>
  <c r="CL206" i="5" s="1"/>
  <c r="CK171" i="5"/>
  <c r="CK36" i="12" s="1"/>
  <c r="CE197" i="5"/>
  <c r="CE198" i="5" s="1"/>
  <c r="CE199" i="5" s="1"/>
  <c r="CE72" i="12" s="1"/>
  <c r="BX64" i="5"/>
  <c r="BX177" i="5" s="1"/>
  <c r="BX34" i="12" s="1"/>
  <c r="BY61" i="5"/>
  <c r="BZ57" i="5"/>
  <c r="BZ60" i="5" s="1"/>
  <c r="BW164" i="5"/>
  <c r="BW119" i="5"/>
  <c r="CF194" i="5"/>
  <c r="CA4" i="6"/>
  <c r="BZ2" i="5"/>
  <c r="BZ2" i="6"/>
  <c r="BY7" i="4"/>
  <c r="BY62" i="4"/>
  <c r="BY63" i="4" s="1"/>
  <c r="CO100" i="5"/>
  <c r="I100" i="5" s="1"/>
  <c r="I101" i="5"/>
  <c r="CH46" i="5"/>
  <c r="CO6" i="5"/>
  <c r="CO148" i="5" s="1"/>
  <c r="CN86" i="5"/>
  <c r="CN85" i="5"/>
  <c r="CN87" i="5"/>
  <c r="CN78" i="5"/>
  <c r="CN77" i="5"/>
  <c r="BX97" i="5"/>
  <c r="BX81" i="5"/>
  <c r="BX82" i="5"/>
  <c r="BX31" i="12" s="1"/>
  <c r="CL109" i="5"/>
  <c r="CL168" i="5" s="1"/>
  <c r="CL110" i="5"/>
  <c r="CL169" i="5" s="1"/>
  <c r="BY71" i="4"/>
  <c r="BY80" i="4" s="1"/>
  <c r="BZ6" i="4"/>
  <c r="BZ62" i="4" s="1"/>
  <c r="BZ63" i="4" s="1"/>
  <c r="BZ5" i="4"/>
  <c r="BZ71" i="4" s="1"/>
  <c r="BZ75" i="4" s="1"/>
  <c r="BX66" i="4"/>
  <c r="BX67" i="4" s="1"/>
  <c r="BX68" i="4" s="1"/>
  <c r="BX77" i="4"/>
  <c r="BX83" i="4"/>
  <c r="BX80" i="4"/>
  <c r="BX76" i="4"/>
  <c r="BX75" i="4"/>
  <c r="BX74" i="4"/>
  <c r="BX81" i="4"/>
  <c r="BX79" i="4"/>
  <c r="BX78" i="4"/>
  <c r="BX84" i="4"/>
  <c r="BX82" i="4"/>
  <c r="BX73" i="4"/>
  <c r="BX108" i="4" s="1"/>
  <c r="CA4" i="4"/>
  <c r="CA113" i="4" s="1"/>
  <c r="CA4" i="5"/>
  <c r="CA56" i="5" s="1"/>
  <c r="BZ2" i="4"/>
  <c r="CB4" i="2"/>
  <c r="CB4" i="12" s="1"/>
  <c r="CA2" i="2"/>
  <c r="CA2" i="12" s="1"/>
  <c r="BY80" i="5" l="1"/>
  <c r="BX65" i="4"/>
  <c r="BX98" i="5" s="1"/>
  <c r="BX99" i="5" s="1"/>
  <c r="BY5" i="6"/>
  <c r="BY92" i="6" s="1"/>
  <c r="BY24" i="4"/>
  <c r="BY25" i="4" s="1"/>
  <c r="CN117" i="5"/>
  <c r="CN173" i="5" s="1"/>
  <c r="CN38" i="12" s="1"/>
  <c r="CM37" i="12"/>
  <c r="CM179" i="5"/>
  <c r="CM38" i="12"/>
  <c r="CN238" i="5"/>
  <c r="CN77" i="12" s="1"/>
  <c r="CO93" i="5"/>
  <c r="CO220" i="5"/>
  <c r="CO235" i="5" s="1"/>
  <c r="I235" i="5" s="1"/>
  <c r="CO219" i="5"/>
  <c r="CO234" i="5" s="1"/>
  <c r="I234" i="5" s="1"/>
  <c r="CO222" i="5"/>
  <c r="CO221" i="5"/>
  <c r="CO236" i="5" s="1"/>
  <c r="I236" i="5" s="1"/>
  <c r="CO218" i="5"/>
  <c r="CO233" i="5" s="1"/>
  <c r="CN75" i="12"/>
  <c r="I107" i="5"/>
  <c r="CO90" i="5"/>
  <c r="CO91" i="5"/>
  <c r="CO92" i="5"/>
  <c r="CO89" i="5"/>
  <c r="CO112" i="5" s="1"/>
  <c r="CO243" i="5"/>
  <c r="CO242" i="5"/>
  <c r="CO244" i="5"/>
  <c r="CO245" i="5"/>
  <c r="CO241" i="5"/>
  <c r="CN247" i="5"/>
  <c r="CN78" i="12" s="1"/>
  <c r="CL203" i="5"/>
  <c r="CM127" i="5"/>
  <c r="CN159" i="5"/>
  <c r="CO155" i="5"/>
  <c r="CO157" i="5"/>
  <c r="CO156" i="5"/>
  <c r="CO153" i="5"/>
  <c r="CO154" i="5"/>
  <c r="CB10" i="12"/>
  <c r="CB11" i="12" s="1"/>
  <c r="BW121" i="5"/>
  <c r="CA12" i="12"/>
  <c r="CO215" i="5"/>
  <c r="CM130" i="5"/>
  <c r="CM133" i="5" s="1"/>
  <c r="CM206" i="5" s="1"/>
  <c r="CL171" i="5"/>
  <c r="CL36" i="12" s="1"/>
  <c r="CF197" i="5"/>
  <c r="CF198" i="5" s="1"/>
  <c r="CF199" i="5" s="1"/>
  <c r="CF72" i="12" s="1"/>
  <c r="BY64" i="5"/>
  <c r="BY177" i="5" s="1"/>
  <c r="BY34" i="12" s="1"/>
  <c r="BZ61" i="5"/>
  <c r="BZ64" i="5" s="1"/>
  <c r="BZ177" i="5" s="1"/>
  <c r="BZ34" i="12" s="1"/>
  <c r="CA57" i="5"/>
  <c r="CA60" i="5" s="1"/>
  <c r="BX164" i="5"/>
  <c r="BX119" i="5"/>
  <c r="CG194" i="5"/>
  <c r="CB4" i="6"/>
  <c r="CA2" i="5"/>
  <c r="CA2" i="6"/>
  <c r="BY79" i="4"/>
  <c r="BY77" i="4"/>
  <c r="BY73" i="4"/>
  <c r="BY108" i="4" s="1"/>
  <c r="BY83" i="4"/>
  <c r="BY78" i="4"/>
  <c r="BY75" i="4"/>
  <c r="BY76" i="4"/>
  <c r="BY84" i="4"/>
  <c r="BY82" i="4"/>
  <c r="BY81" i="4"/>
  <c r="BY74" i="4"/>
  <c r="CI46" i="5"/>
  <c r="CO85" i="5"/>
  <c r="CO86" i="5"/>
  <c r="CO87" i="5"/>
  <c r="CO78" i="5"/>
  <c r="CO77" i="5"/>
  <c r="BY97" i="5"/>
  <c r="BY82" i="5"/>
  <c r="BY31" i="12" s="1"/>
  <c r="BY81" i="5"/>
  <c r="CM109" i="5"/>
  <c r="CM168" i="5" s="1"/>
  <c r="BZ79" i="4"/>
  <c r="BZ80" i="4"/>
  <c r="BZ7" i="4"/>
  <c r="BZ30" i="4"/>
  <c r="BZ80" i="5"/>
  <c r="BZ81" i="4"/>
  <c r="BZ74" i="4"/>
  <c r="BZ77" i="4"/>
  <c r="BZ76" i="4"/>
  <c r="BZ78" i="4"/>
  <c r="BZ82" i="4"/>
  <c r="BZ73" i="4"/>
  <c r="BZ108" i="4" s="1"/>
  <c r="BZ84" i="4"/>
  <c r="BZ83" i="4"/>
  <c r="CA6" i="4"/>
  <c r="CA62" i="4" s="1"/>
  <c r="CA63" i="4" s="1"/>
  <c r="CA5" i="4"/>
  <c r="CA30" i="4" s="1"/>
  <c r="CA66" i="4" s="1"/>
  <c r="CB4" i="4"/>
  <c r="CB113" i="4" s="1"/>
  <c r="CB4" i="5"/>
  <c r="CB56" i="5" s="1"/>
  <c r="BY67" i="4"/>
  <c r="BY68" i="4" s="1"/>
  <c r="CA2" i="4"/>
  <c r="CC4" i="2"/>
  <c r="CC4" i="12" s="1"/>
  <c r="CB2" i="2"/>
  <c r="CB2" i="12" s="1"/>
  <c r="BY65" i="4" l="1"/>
  <c r="BY98" i="5" s="1"/>
  <c r="BY99" i="5" s="1"/>
  <c r="BZ5" i="6"/>
  <c r="BZ92" i="6" s="1"/>
  <c r="BZ24" i="4"/>
  <c r="BZ25" i="4" s="1"/>
  <c r="CN37" i="12"/>
  <c r="CN179" i="5"/>
  <c r="CO238" i="5"/>
  <c r="I233" i="5"/>
  <c r="CO75" i="12"/>
  <c r="CO115" i="5"/>
  <c r="I115" i="5" s="1"/>
  <c r="CO114" i="5"/>
  <c r="I114" i="5" s="1"/>
  <c r="CO113" i="5"/>
  <c r="I113" i="5" s="1"/>
  <c r="I112" i="5"/>
  <c r="CO247" i="5"/>
  <c r="CO78" i="12" s="1"/>
  <c r="CM203" i="5"/>
  <c r="CN127" i="5"/>
  <c r="CO159" i="5"/>
  <c r="CB12" i="12"/>
  <c r="CC10" i="12"/>
  <c r="CC11" i="12" s="1"/>
  <c r="BX121" i="5"/>
  <c r="CN130" i="5"/>
  <c r="CN133" i="5" s="1"/>
  <c r="CN206" i="5" s="1"/>
  <c r="CG197" i="5"/>
  <c r="CG198" i="5" s="1"/>
  <c r="CG199" i="5" s="1"/>
  <c r="CG72" i="12" s="1"/>
  <c r="CA61" i="5"/>
  <c r="CB57" i="5"/>
  <c r="CB60" i="5" s="1"/>
  <c r="BY164" i="5"/>
  <c r="BY119" i="5"/>
  <c r="I215" i="5"/>
  <c r="CH194" i="5"/>
  <c r="CC4" i="6"/>
  <c r="CB2" i="5"/>
  <c r="CB2" i="6"/>
  <c r="CJ46" i="5"/>
  <c r="CM110" i="5"/>
  <c r="CM169" i="5" s="1"/>
  <c r="CM171" i="5" s="1"/>
  <c r="CM36" i="12" s="1"/>
  <c r="BZ97" i="5"/>
  <c r="BZ81" i="5"/>
  <c r="BZ82" i="5"/>
  <c r="BZ31" i="12" s="1"/>
  <c r="CN109" i="5"/>
  <c r="CN168" i="5" s="1"/>
  <c r="BZ66" i="4"/>
  <c r="BZ67" i="4" s="1"/>
  <c r="BZ68" i="4" s="1"/>
  <c r="CA7" i="4"/>
  <c r="CA80" i="5"/>
  <c r="CA71" i="4"/>
  <c r="CA78" i="4" s="1"/>
  <c r="CB5" i="4"/>
  <c r="CB71" i="4" s="1"/>
  <c r="CB77" i="4" s="1"/>
  <c r="CB6" i="4"/>
  <c r="CB62" i="4" s="1"/>
  <c r="CB63" i="4" s="1"/>
  <c r="CC4" i="4"/>
  <c r="CC113" i="4" s="1"/>
  <c r="CC4" i="5"/>
  <c r="CC56" i="5" s="1"/>
  <c r="CB2" i="4"/>
  <c r="CD4" i="2"/>
  <c r="CD4" i="12" s="1"/>
  <c r="CC2" i="2"/>
  <c r="CC2" i="12" s="1"/>
  <c r="BZ65" i="4" l="1"/>
  <c r="BZ98" i="5" s="1"/>
  <c r="BZ99" i="5" s="1"/>
  <c r="CA5" i="6"/>
  <c r="CA92" i="6" s="1"/>
  <c r="CA24" i="4"/>
  <c r="CA25" i="4" s="1"/>
  <c r="CO37" i="12"/>
  <c r="CO179" i="5"/>
  <c r="I238" i="5"/>
  <c r="CO77" i="12"/>
  <c r="CO117" i="5"/>
  <c r="CN203" i="5"/>
  <c r="CO127" i="5"/>
  <c r="CO203" i="5" s="1"/>
  <c r="CD10" i="12"/>
  <c r="CD11" i="12" s="1"/>
  <c r="CC12" i="12"/>
  <c r="BY121" i="5"/>
  <c r="CO130" i="5"/>
  <c r="CO133" i="5" s="1"/>
  <c r="CO206" i="5" s="1"/>
  <c r="CH197" i="5"/>
  <c r="CH198" i="5" s="1"/>
  <c r="CH199" i="5" s="1"/>
  <c r="CH72" i="12" s="1"/>
  <c r="CA64" i="5"/>
  <c r="CA177" i="5" s="1"/>
  <c r="CA34" i="12" s="1"/>
  <c r="CB61" i="5"/>
  <c r="CB64" i="5" s="1"/>
  <c r="CB177" i="5" s="1"/>
  <c r="CB34" i="12" s="1"/>
  <c r="CC57" i="5"/>
  <c r="CC60" i="5" s="1"/>
  <c r="BZ164" i="5"/>
  <c r="BZ119" i="5"/>
  <c r="CI194" i="5"/>
  <c r="CD4" i="6"/>
  <c r="CC2" i="5"/>
  <c r="CC2" i="6"/>
  <c r="CK46" i="5"/>
  <c r="CN110" i="5"/>
  <c r="CN169" i="5" s="1"/>
  <c r="CN171" i="5" s="1"/>
  <c r="CN36" i="12" s="1"/>
  <c r="CA97" i="5"/>
  <c r="CA81" i="5"/>
  <c r="CA82" i="5"/>
  <c r="CA31" i="12" s="1"/>
  <c r="CO109" i="5"/>
  <c r="CA77" i="4"/>
  <c r="CA84" i="4"/>
  <c r="CA75" i="4"/>
  <c r="CB82" i="4"/>
  <c r="CA81" i="4"/>
  <c r="CB80" i="5"/>
  <c r="CB80" i="4"/>
  <c r="CB81" i="4"/>
  <c r="CB30" i="4"/>
  <c r="CB7" i="4"/>
  <c r="CA74" i="4"/>
  <c r="CB73" i="4"/>
  <c r="CB108" i="4" s="1"/>
  <c r="CB84" i="4"/>
  <c r="CB74" i="4"/>
  <c r="CA73" i="4"/>
  <c r="CA108" i="4" s="1"/>
  <c r="CB83" i="4"/>
  <c r="CC6" i="4"/>
  <c r="CC62" i="4" s="1"/>
  <c r="CC63" i="4" s="1"/>
  <c r="CB79" i="4"/>
  <c r="CA76" i="4"/>
  <c r="CA83" i="4"/>
  <c r="CA82" i="4"/>
  <c r="CA80" i="4"/>
  <c r="CA79" i="4"/>
  <c r="CB75" i="4"/>
  <c r="CB78" i="4"/>
  <c r="CB76" i="4"/>
  <c r="CA67" i="4"/>
  <c r="CA68" i="4" s="1"/>
  <c r="CD4" i="4"/>
  <c r="CD113" i="4" s="1"/>
  <c r="CD4" i="5"/>
  <c r="CD56" i="5" s="1"/>
  <c r="CC5" i="4"/>
  <c r="CC2" i="4"/>
  <c r="CE4" i="2"/>
  <c r="CE4" i="12" s="1"/>
  <c r="CD2" i="2"/>
  <c r="CD2" i="12" s="1"/>
  <c r="CA65" i="4" l="1"/>
  <c r="CA98" i="5" s="1"/>
  <c r="CA99" i="5" s="1"/>
  <c r="CB5" i="6"/>
  <c r="CB92" i="6" s="1"/>
  <c r="CB24" i="4"/>
  <c r="CB25" i="4" s="1"/>
  <c r="I117" i="5"/>
  <c r="I173" i="5" s="1"/>
  <c r="CO173" i="5"/>
  <c r="BZ121" i="5"/>
  <c r="CD12" i="12"/>
  <c r="CE10" i="12"/>
  <c r="CE11" i="12" s="1"/>
  <c r="CI197" i="5"/>
  <c r="CI198" i="5" s="1"/>
  <c r="CI199" i="5" s="1"/>
  <c r="CI72" i="12" s="1"/>
  <c r="CC61" i="5"/>
  <c r="CC64" i="5" s="1"/>
  <c r="CC177" i="5" s="1"/>
  <c r="CC34" i="12" s="1"/>
  <c r="CD57" i="5"/>
  <c r="CD60" i="5" s="1"/>
  <c r="CA164" i="5"/>
  <c r="CA119" i="5"/>
  <c r="CJ194" i="5"/>
  <c r="I109" i="5"/>
  <c r="I168" i="5" s="1"/>
  <c r="CO168" i="5"/>
  <c r="CE4" i="6"/>
  <c r="CD2" i="5"/>
  <c r="CD2" i="6"/>
  <c r="CL46" i="5"/>
  <c r="CO110" i="5"/>
  <c r="CB97" i="5"/>
  <c r="CB82" i="5"/>
  <c r="CB31" i="12" s="1"/>
  <c r="CB81" i="5"/>
  <c r="CB66" i="4"/>
  <c r="CB67" i="4" s="1"/>
  <c r="CB68" i="4" s="1"/>
  <c r="CC7" i="4"/>
  <c r="CD5" i="4"/>
  <c r="CD71" i="4" s="1"/>
  <c r="CD80" i="4" s="1"/>
  <c r="CE4" i="4"/>
  <c r="CE113" i="4" s="1"/>
  <c r="CE4" i="5"/>
  <c r="CE56" i="5" s="1"/>
  <c r="CC80" i="5"/>
  <c r="CD6" i="4"/>
  <c r="CD62" i="4" s="1"/>
  <c r="CD63" i="4" s="1"/>
  <c r="CC71" i="4"/>
  <c r="CC30" i="4"/>
  <c r="CD2" i="4"/>
  <c r="CF4" i="2"/>
  <c r="CF4" i="12" s="1"/>
  <c r="CE2" i="2"/>
  <c r="CE2" i="12" s="1"/>
  <c r="CB65" i="4" l="1"/>
  <c r="CB98" i="5" s="1"/>
  <c r="CB99" i="5" s="1"/>
  <c r="CC5" i="6"/>
  <c r="CC92" i="6" s="1"/>
  <c r="CC24" i="4"/>
  <c r="CC25" i="4" s="1"/>
  <c r="CO38" i="12"/>
  <c r="CE12" i="12"/>
  <c r="CF10" i="12"/>
  <c r="CA121" i="5"/>
  <c r="CJ197" i="5"/>
  <c r="CJ198" i="5" s="1"/>
  <c r="CJ199" i="5" s="1"/>
  <c r="CJ72" i="12" s="1"/>
  <c r="CD61" i="5"/>
  <c r="CE57" i="5"/>
  <c r="CE60" i="5" s="1"/>
  <c r="CB164" i="5"/>
  <c r="CB119" i="5"/>
  <c r="CK194" i="5"/>
  <c r="I110" i="5"/>
  <c r="I169" i="5" s="1"/>
  <c r="CO169" i="5"/>
  <c r="CO171" i="5" s="1"/>
  <c r="CO36" i="12" s="1"/>
  <c r="CF4" i="6"/>
  <c r="CE2" i="5"/>
  <c r="CE2" i="6"/>
  <c r="CM46" i="5"/>
  <c r="CC97" i="5"/>
  <c r="CC82" i="5"/>
  <c r="CC31" i="12" s="1"/>
  <c r="CC81" i="5"/>
  <c r="CD30" i="4"/>
  <c r="CD66" i="4" s="1"/>
  <c r="CD79" i="4"/>
  <c r="CD78" i="4"/>
  <c r="CD83" i="4"/>
  <c r="CD74" i="4"/>
  <c r="CD77" i="4"/>
  <c r="CE5" i="4"/>
  <c r="CE71" i="4" s="1"/>
  <c r="CE79" i="4" s="1"/>
  <c r="CD75" i="4"/>
  <c r="CE6" i="4"/>
  <c r="CE62" i="4" s="1"/>
  <c r="CE63" i="4" s="1"/>
  <c r="CD80" i="5"/>
  <c r="CD76" i="4"/>
  <c r="CD82" i="4"/>
  <c r="CD84" i="4"/>
  <c r="CD73" i="4"/>
  <c r="CD108" i="4" s="1"/>
  <c r="CD81" i="4"/>
  <c r="CF4" i="4"/>
  <c r="CF113" i="4" s="1"/>
  <c r="CF4" i="5"/>
  <c r="CF56" i="5" s="1"/>
  <c r="CD7" i="4"/>
  <c r="CC66" i="4"/>
  <c r="CC67" i="4" s="1"/>
  <c r="CC68" i="4" s="1"/>
  <c r="CC79" i="4"/>
  <c r="CC82" i="4"/>
  <c r="CC77" i="4"/>
  <c r="CC80" i="4"/>
  <c r="CC74" i="4"/>
  <c r="CC78" i="4"/>
  <c r="CC81" i="4"/>
  <c r="CC75" i="4"/>
  <c r="CC76" i="4"/>
  <c r="CC73" i="4"/>
  <c r="CC108" i="4" s="1"/>
  <c r="CC83" i="4"/>
  <c r="CC84" i="4"/>
  <c r="CE2" i="4"/>
  <c r="CG4" i="2"/>
  <c r="CG4" i="12" s="1"/>
  <c r="CG10" i="12" s="1"/>
  <c r="CF2" i="2"/>
  <c r="CF2" i="12" s="1"/>
  <c r="CC65" i="4" l="1"/>
  <c r="CC98" i="5" s="1"/>
  <c r="CC99" i="5" s="1"/>
  <c r="CD5" i="6"/>
  <c r="CD92" i="6" s="1"/>
  <c r="CD24" i="4"/>
  <c r="CD25" i="4" s="1"/>
  <c r="CB121" i="5"/>
  <c r="CG11" i="12"/>
  <c r="CF11" i="12"/>
  <c r="CK197" i="5"/>
  <c r="CK198" i="5" s="1"/>
  <c r="CK199" i="5" s="1"/>
  <c r="CK72" i="12" s="1"/>
  <c r="CD64" i="5"/>
  <c r="CD177" i="5" s="1"/>
  <c r="CD34" i="12" s="1"/>
  <c r="CE61" i="5"/>
  <c r="CE64" i="5" s="1"/>
  <c r="CE177" i="5" s="1"/>
  <c r="CE34" i="12" s="1"/>
  <c r="CF57" i="5"/>
  <c r="CF60" i="5" s="1"/>
  <c r="CC164" i="5"/>
  <c r="CC119" i="5"/>
  <c r="CL194" i="5"/>
  <c r="CG4" i="6"/>
  <c r="CF2" i="5"/>
  <c r="CF2" i="6"/>
  <c r="CN46" i="5"/>
  <c r="CD97" i="5"/>
  <c r="CD82" i="5"/>
  <c r="CD31" i="12" s="1"/>
  <c r="CD81" i="5"/>
  <c r="CE7" i="4"/>
  <c r="CE82" i="4"/>
  <c r="CE75" i="4"/>
  <c r="CE78" i="4"/>
  <c r="CE73" i="4"/>
  <c r="CE108" i="4" s="1"/>
  <c r="CE30" i="4"/>
  <c r="CE66" i="4" s="1"/>
  <c r="CE77" i="4"/>
  <c r="CE80" i="5"/>
  <c r="CE83" i="4"/>
  <c r="CE81" i="4"/>
  <c r="CE74" i="4"/>
  <c r="CE84" i="4"/>
  <c r="CE80" i="4"/>
  <c r="CE76" i="4"/>
  <c r="CF6" i="4"/>
  <c r="CF62" i="4" s="1"/>
  <c r="CF63" i="4" s="1"/>
  <c r="CF5" i="4"/>
  <c r="CF71" i="4" s="1"/>
  <c r="CF79" i="4" s="1"/>
  <c r="CG4" i="4"/>
  <c r="CG113" i="4" s="1"/>
  <c r="CG4" i="5"/>
  <c r="CG56" i="5" s="1"/>
  <c r="CD67" i="4"/>
  <c r="CD68" i="4" s="1"/>
  <c r="CF2" i="4"/>
  <c r="CH4" i="2"/>
  <c r="CH4" i="12" s="1"/>
  <c r="CG2" i="2"/>
  <c r="CG2" i="12" s="1"/>
  <c r="CD65" i="4" l="1"/>
  <c r="CD98" i="5" s="1"/>
  <c r="CD99" i="5" s="1"/>
  <c r="CE5" i="6"/>
  <c r="CE92" i="6" s="1"/>
  <c r="CE24" i="4"/>
  <c r="CE25" i="4" s="1"/>
  <c r="CG12" i="12"/>
  <c r="CH10" i="12"/>
  <c r="CH11" i="12" s="1"/>
  <c r="CC121" i="5"/>
  <c r="CF12" i="12"/>
  <c r="CL197" i="5"/>
  <c r="CL198" i="5" s="1"/>
  <c r="CL199" i="5" s="1"/>
  <c r="CL72" i="12" s="1"/>
  <c r="CF61" i="5"/>
  <c r="CG57" i="5"/>
  <c r="CG60" i="5" s="1"/>
  <c r="CD164" i="5"/>
  <c r="CD119" i="5"/>
  <c r="CM194" i="5"/>
  <c r="CH4" i="6"/>
  <c r="CG2" i="5"/>
  <c r="CG2" i="6"/>
  <c r="CO46" i="5"/>
  <c r="CE81" i="5"/>
  <c r="CE82" i="5"/>
  <c r="CE31" i="12" s="1"/>
  <c r="CE97" i="5"/>
  <c r="CF81" i="4"/>
  <c r="CF30" i="4"/>
  <c r="CF76" i="4"/>
  <c r="CF84" i="4"/>
  <c r="CF7" i="4"/>
  <c r="CF80" i="4"/>
  <c r="CF73" i="4"/>
  <c r="CF108" i="4" s="1"/>
  <c r="CF77" i="4"/>
  <c r="CF83" i="4"/>
  <c r="CF78" i="4"/>
  <c r="CG6" i="4"/>
  <c r="CG62" i="4" s="1"/>
  <c r="CG63" i="4" s="1"/>
  <c r="CF74" i="4"/>
  <c r="CG5" i="4"/>
  <c r="CG71" i="4" s="1"/>
  <c r="CG78" i="4" s="1"/>
  <c r="CF82" i="4"/>
  <c r="CF75" i="4"/>
  <c r="CF80" i="5"/>
  <c r="CE67" i="4"/>
  <c r="CE68" i="4" s="1"/>
  <c r="CH4" i="4"/>
  <c r="CH113" i="4" s="1"/>
  <c r="CH4" i="5"/>
  <c r="CH56" i="5" s="1"/>
  <c r="CG2" i="4"/>
  <c r="CI4" i="2"/>
  <c r="CI4" i="12" s="1"/>
  <c r="CH2" i="2"/>
  <c r="CH2" i="12" s="1"/>
  <c r="CE65" i="4" l="1"/>
  <c r="CE98" i="5" s="1"/>
  <c r="CE99" i="5" s="1"/>
  <c r="CF5" i="6"/>
  <c r="CF92" i="6" s="1"/>
  <c r="CF24" i="4"/>
  <c r="CF25" i="4" s="1"/>
  <c r="CH12" i="12"/>
  <c r="CD121" i="5"/>
  <c r="CI10" i="12"/>
  <c r="CI11" i="12" s="1"/>
  <c r="CM197" i="5"/>
  <c r="CM198" i="5" s="1"/>
  <c r="CM199" i="5" s="1"/>
  <c r="CM72" i="12" s="1"/>
  <c r="CF64" i="5"/>
  <c r="CF177" i="5" s="1"/>
  <c r="CF34" i="12" s="1"/>
  <c r="CG61" i="5"/>
  <c r="CG64" i="5" s="1"/>
  <c r="CG177" i="5" s="1"/>
  <c r="CG34" i="12" s="1"/>
  <c r="CH57" i="5"/>
  <c r="CH60" i="5" s="1"/>
  <c r="CE164" i="5"/>
  <c r="CE119" i="5"/>
  <c r="CN194" i="5"/>
  <c r="CI4" i="6"/>
  <c r="CH2" i="5"/>
  <c r="CH2" i="6"/>
  <c r="I46" i="5"/>
  <c r="CF97" i="5"/>
  <c r="CF81" i="5"/>
  <c r="CF82" i="5"/>
  <c r="CF31" i="12" s="1"/>
  <c r="CF66" i="4"/>
  <c r="CF67" i="4" s="1"/>
  <c r="CF68" i="4" s="1"/>
  <c r="CG80" i="4"/>
  <c r="CG82" i="4"/>
  <c r="CH6" i="4"/>
  <c r="CH62" i="4" s="1"/>
  <c r="CH63" i="4" s="1"/>
  <c r="CG76" i="4"/>
  <c r="CG84" i="4"/>
  <c r="CG83" i="4"/>
  <c r="CG77" i="4"/>
  <c r="CG79" i="4"/>
  <c r="CG75" i="4"/>
  <c r="CG73" i="4"/>
  <c r="CG108" i="4" s="1"/>
  <c r="CG30" i="4"/>
  <c r="CG81" i="4"/>
  <c r="CG80" i="5"/>
  <c r="CG74" i="4"/>
  <c r="CG7" i="4"/>
  <c r="CH5" i="4"/>
  <c r="CH30" i="4" s="1"/>
  <c r="CH66" i="4" s="1"/>
  <c r="CI4" i="4"/>
  <c r="CI113" i="4" s="1"/>
  <c r="CI4" i="5"/>
  <c r="CI56" i="5" s="1"/>
  <c r="CH2" i="4"/>
  <c r="CJ4" i="2"/>
  <c r="CJ4" i="12" s="1"/>
  <c r="CJ10" i="12" s="1"/>
  <c r="CI2" i="2"/>
  <c r="CI2" i="12" s="1"/>
  <c r="CF65" i="4" l="1"/>
  <c r="CF98" i="5" s="1"/>
  <c r="CF99" i="5" s="1"/>
  <c r="CG5" i="6"/>
  <c r="CG92" i="6" s="1"/>
  <c r="CG24" i="4"/>
  <c r="CG25" i="4" s="1"/>
  <c r="CI12" i="12"/>
  <c r="CE121" i="5"/>
  <c r="CJ11" i="12"/>
  <c r="CN197" i="5"/>
  <c r="CN198" i="5" s="1"/>
  <c r="CN199" i="5" s="1"/>
  <c r="CN72" i="12" s="1"/>
  <c r="CH61" i="5"/>
  <c r="CI57" i="5"/>
  <c r="CI60" i="5" s="1"/>
  <c r="CF164" i="5"/>
  <c r="CF119" i="5"/>
  <c r="CO194" i="5"/>
  <c r="CJ4" i="6"/>
  <c r="CI2" i="5"/>
  <c r="CI2" i="6"/>
  <c r="CG97" i="5"/>
  <c r="CG82" i="5"/>
  <c r="CG31" i="12" s="1"/>
  <c r="CG81" i="5"/>
  <c r="CH7" i="4"/>
  <c r="CH80" i="5"/>
  <c r="CG66" i="4"/>
  <c r="CG67" i="4" s="1"/>
  <c r="CG68" i="4" s="1"/>
  <c r="CH71" i="4"/>
  <c r="CH75" i="4" s="1"/>
  <c r="CI5" i="4"/>
  <c r="CI71" i="4" s="1"/>
  <c r="CI79" i="4" s="1"/>
  <c r="CJ4" i="4"/>
  <c r="CJ113" i="4" s="1"/>
  <c r="CJ4" i="5"/>
  <c r="CJ56" i="5" s="1"/>
  <c r="CI6" i="4"/>
  <c r="CI62" i="4" s="1"/>
  <c r="CI63" i="4" s="1"/>
  <c r="CI2" i="4"/>
  <c r="CK4" i="2"/>
  <c r="CK4" i="12" s="1"/>
  <c r="CK10" i="12" s="1"/>
  <c r="CJ2" i="2"/>
  <c r="CJ2" i="12" s="1"/>
  <c r="CG65" i="4" l="1"/>
  <c r="CG98" i="5" s="1"/>
  <c r="CG99" i="5" s="1"/>
  <c r="CH5" i="6"/>
  <c r="CH92" i="6" s="1"/>
  <c r="CH24" i="4"/>
  <c r="CH25" i="4" s="1"/>
  <c r="CK11" i="12"/>
  <c r="CJ12" i="12"/>
  <c r="CF121" i="5"/>
  <c r="CO197" i="5"/>
  <c r="I197" i="5" s="1"/>
  <c r="CH64" i="5"/>
  <c r="CH177" i="5" s="1"/>
  <c r="CH34" i="12" s="1"/>
  <c r="CI61" i="5"/>
  <c r="CI64" i="5" s="1"/>
  <c r="CI177" i="5" s="1"/>
  <c r="CI34" i="12" s="1"/>
  <c r="CJ57" i="5"/>
  <c r="CJ60" i="5" s="1"/>
  <c r="CG164" i="5"/>
  <c r="CG119" i="5"/>
  <c r="I194" i="5"/>
  <c r="CK4" i="6"/>
  <c r="CJ2" i="5"/>
  <c r="CJ2" i="6"/>
  <c r="CH97" i="5"/>
  <c r="CH82" i="5"/>
  <c r="CH31" i="12" s="1"/>
  <c r="CH81" i="5"/>
  <c r="CH74" i="4"/>
  <c r="CI73" i="4"/>
  <c r="CI108" i="4" s="1"/>
  <c r="CI83" i="4"/>
  <c r="CJ6" i="4"/>
  <c r="CJ62" i="4" s="1"/>
  <c r="CJ63" i="4" s="1"/>
  <c r="CH77" i="4"/>
  <c r="CH67" i="4"/>
  <c r="CH68" i="4" s="1"/>
  <c r="CI81" i="4"/>
  <c r="CI76" i="4"/>
  <c r="CI77" i="4"/>
  <c r="CH83" i="4"/>
  <c r="CH84" i="4"/>
  <c r="CH82" i="4"/>
  <c r="CI74" i="4"/>
  <c r="CH81" i="4"/>
  <c r="CH76" i="4"/>
  <c r="CI80" i="4"/>
  <c r="CI30" i="4"/>
  <c r="CH80" i="4"/>
  <c r="CH79" i="4"/>
  <c r="CI82" i="4"/>
  <c r="CI84" i="4"/>
  <c r="CH78" i="4"/>
  <c r="CI7" i="4"/>
  <c r="CJ5" i="4"/>
  <c r="CJ71" i="4" s="1"/>
  <c r="CJ74" i="4" s="1"/>
  <c r="CI75" i="4"/>
  <c r="CI78" i="4"/>
  <c r="CH73" i="4"/>
  <c r="CH108" i="4" s="1"/>
  <c r="CI80" i="5"/>
  <c r="CK4" i="4"/>
  <c r="CK113" i="4" s="1"/>
  <c r="CK4" i="5"/>
  <c r="CK56" i="5" s="1"/>
  <c r="CJ2" i="4"/>
  <c r="CL4" i="2"/>
  <c r="CL4" i="12" s="1"/>
  <c r="CK2" i="2"/>
  <c r="CK2" i="12" s="1"/>
  <c r="CH65" i="4" l="1"/>
  <c r="CH98" i="5" s="1"/>
  <c r="CH99" i="5" s="1"/>
  <c r="CI5" i="6"/>
  <c r="CI92" i="6" s="1"/>
  <c r="CI24" i="4"/>
  <c r="CI25" i="4" s="1"/>
  <c r="CL10" i="12"/>
  <c r="CL11" i="12" s="1"/>
  <c r="CG121" i="5"/>
  <c r="CK12" i="12"/>
  <c r="CO198" i="5"/>
  <c r="CJ61" i="5"/>
  <c r="CK57" i="5"/>
  <c r="CK60" i="5" s="1"/>
  <c r="CH164" i="5"/>
  <c r="CH119" i="5"/>
  <c r="CL4" i="6"/>
  <c r="CK2" i="5"/>
  <c r="CK2" i="6"/>
  <c r="CI97" i="5"/>
  <c r="CI81" i="5"/>
  <c r="CI82" i="5"/>
  <c r="CI31" i="12" s="1"/>
  <c r="CJ30" i="4"/>
  <c r="CI66" i="4"/>
  <c r="CI67" i="4" s="1"/>
  <c r="CI68" i="4" s="1"/>
  <c r="CJ83" i="4"/>
  <c r="CJ79" i="4"/>
  <c r="CJ80" i="4"/>
  <c r="CJ76" i="4"/>
  <c r="CJ82" i="4"/>
  <c r="CJ81" i="4"/>
  <c r="CJ84" i="4"/>
  <c r="CJ73" i="4"/>
  <c r="CJ108" i="4" s="1"/>
  <c r="CJ77" i="4"/>
  <c r="CJ80" i="5"/>
  <c r="CJ75" i="4"/>
  <c r="CJ78" i="4"/>
  <c r="CJ7" i="4"/>
  <c r="CK5" i="4"/>
  <c r="CK71" i="4" s="1"/>
  <c r="CK76" i="4" s="1"/>
  <c r="CK6" i="4"/>
  <c r="CK62" i="4" s="1"/>
  <c r="CK63" i="4" s="1"/>
  <c r="CL4" i="4"/>
  <c r="CL113" i="4" s="1"/>
  <c r="CL4" i="5"/>
  <c r="CL56" i="5" s="1"/>
  <c r="CK2" i="4"/>
  <c r="CM4" i="2"/>
  <c r="CM4" i="12" s="1"/>
  <c r="CL2" i="2"/>
  <c r="CL2" i="12" s="1"/>
  <c r="CI65" i="4" l="1"/>
  <c r="CI98" i="5" s="1"/>
  <c r="CI99" i="5" s="1"/>
  <c r="CJ5" i="6"/>
  <c r="CJ92" i="6" s="1"/>
  <c r="CJ24" i="4"/>
  <c r="CJ25" i="4" s="1"/>
  <c r="CL12" i="12"/>
  <c r="CM10" i="12"/>
  <c r="CM11" i="12" s="1"/>
  <c r="CH121" i="5"/>
  <c r="I198" i="5"/>
  <c r="CO199" i="5"/>
  <c r="CO72" i="12" s="1"/>
  <c r="CJ64" i="5"/>
  <c r="CJ177" i="5" s="1"/>
  <c r="CJ34" i="12" s="1"/>
  <c r="CK61" i="5"/>
  <c r="CK64" i="5" s="1"/>
  <c r="CK177" i="5" s="1"/>
  <c r="CK34" i="12" s="1"/>
  <c r="CL57" i="5"/>
  <c r="CL60" i="5" s="1"/>
  <c r="CI164" i="5"/>
  <c r="CI119" i="5"/>
  <c r="CM4" i="6"/>
  <c r="CL2" i="5"/>
  <c r="CL2" i="6"/>
  <c r="CJ97" i="5"/>
  <c r="CJ82" i="5"/>
  <c r="CJ31" i="12" s="1"/>
  <c r="CJ81" i="5"/>
  <c r="CJ66" i="4"/>
  <c r="CJ67" i="4" s="1"/>
  <c r="CJ68" i="4" s="1"/>
  <c r="CL5" i="4"/>
  <c r="CL30" i="4" s="1"/>
  <c r="CL66" i="4" s="1"/>
  <c r="CK7" i="4"/>
  <c r="CK74" i="4"/>
  <c r="CK82" i="4"/>
  <c r="CK83" i="4"/>
  <c r="CK77" i="4"/>
  <c r="CK78" i="4"/>
  <c r="CK84" i="4"/>
  <c r="CK75" i="4"/>
  <c r="CK80" i="4"/>
  <c r="CL6" i="4"/>
  <c r="CL62" i="4" s="1"/>
  <c r="CL63" i="4" s="1"/>
  <c r="CK30" i="4"/>
  <c r="CK66" i="4" s="1"/>
  <c r="CK80" i="5"/>
  <c r="CK79" i="4"/>
  <c r="CK73" i="4"/>
  <c r="CK108" i="4" s="1"/>
  <c r="CK81" i="4"/>
  <c r="CM4" i="4"/>
  <c r="CM113" i="4" s="1"/>
  <c r="CM4" i="5"/>
  <c r="CM56" i="5" s="1"/>
  <c r="CL2" i="4"/>
  <c r="CN4" i="2"/>
  <c r="CN4" i="12" s="1"/>
  <c r="CM2" i="2"/>
  <c r="CM2" i="12" s="1"/>
  <c r="CJ65" i="4" l="1"/>
  <c r="CJ98" i="5" s="1"/>
  <c r="CJ99" i="5" s="1"/>
  <c r="CK5" i="6"/>
  <c r="CK92" i="6" s="1"/>
  <c r="CK24" i="4"/>
  <c r="CK25" i="4" s="1"/>
  <c r="CM12" i="12"/>
  <c r="CI121" i="5"/>
  <c r="CN10" i="12"/>
  <c r="CN11" i="12" s="1"/>
  <c r="I199" i="5"/>
  <c r="CL61" i="5"/>
  <c r="CL64" i="5" s="1"/>
  <c r="CL177" i="5" s="1"/>
  <c r="CL34" i="12" s="1"/>
  <c r="CM57" i="5"/>
  <c r="CM60" i="5" s="1"/>
  <c r="CJ164" i="5"/>
  <c r="CJ119" i="5"/>
  <c r="CN4" i="6"/>
  <c r="CM2" i="5"/>
  <c r="CM2" i="6"/>
  <c r="CK97" i="5"/>
  <c r="CK82" i="5"/>
  <c r="CK31" i="12" s="1"/>
  <c r="CK81" i="5"/>
  <c r="CK67" i="4"/>
  <c r="CK68" i="4" s="1"/>
  <c r="CL71" i="4"/>
  <c r="CL74" i="4" s="1"/>
  <c r="CL7" i="4"/>
  <c r="CL80" i="5"/>
  <c r="CM6" i="4"/>
  <c r="CM62" i="4" s="1"/>
  <c r="CM63" i="4" s="1"/>
  <c r="CM5" i="4"/>
  <c r="CM71" i="4" s="1"/>
  <c r="CM77" i="4" s="1"/>
  <c r="CN4" i="4"/>
  <c r="CN113" i="4" s="1"/>
  <c r="CN4" i="5"/>
  <c r="CN56" i="5" s="1"/>
  <c r="CM2" i="4"/>
  <c r="CO4" i="2"/>
  <c r="CO4" i="12" s="1"/>
  <c r="CO10" i="12" s="1"/>
  <c r="CN2" i="2"/>
  <c r="CN2" i="12" s="1"/>
  <c r="CK65" i="4" l="1"/>
  <c r="CK98" i="5" s="1"/>
  <c r="CK99" i="5" s="1"/>
  <c r="CL5" i="6"/>
  <c r="CL92" i="6" s="1"/>
  <c r="CL24" i="4"/>
  <c r="CL25" i="4" s="1"/>
  <c r="CJ121" i="5"/>
  <c r="CN12" i="12"/>
  <c r="CO11" i="12"/>
  <c r="CM61" i="5"/>
  <c r="CN57" i="5"/>
  <c r="CN60" i="5" s="1"/>
  <c r="CK164" i="5"/>
  <c r="CK119" i="5"/>
  <c r="CO4" i="6"/>
  <c r="CN2" i="5"/>
  <c r="CN2" i="6"/>
  <c r="CL67" i="4"/>
  <c r="CL68" i="4" s="1"/>
  <c r="CL97" i="5"/>
  <c r="CL82" i="5"/>
  <c r="CL31" i="12" s="1"/>
  <c r="CL81" i="5"/>
  <c r="CL80" i="4"/>
  <c r="CL81" i="4"/>
  <c r="CL84" i="4"/>
  <c r="CL78" i="4"/>
  <c r="CL76" i="4"/>
  <c r="CL83" i="4"/>
  <c r="CL79" i="4"/>
  <c r="CL73" i="4"/>
  <c r="CL108" i="4" s="1"/>
  <c r="CL82" i="4"/>
  <c r="CL77" i="4"/>
  <c r="CL75" i="4"/>
  <c r="CM80" i="5"/>
  <c r="CM7" i="4"/>
  <c r="CN5" i="4"/>
  <c r="CN30" i="4" s="1"/>
  <c r="CN66" i="4" s="1"/>
  <c r="CM79" i="4"/>
  <c r="CM76" i="4"/>
  <c r="CM80" i="4"/>
  <c r="CM84" i="4"/>
  <c r="CM75" i="4"/>
  <c r="CM82" i="4"/>
  <c r="CM73" i="4"/>
  <c r="CM108" i="4" s="1"/>
  <c r="CN6" i="4"/>
  <c r="CN62" i="4" s="1"/>
  <c r="CN63" i="4" s="1"/>
  <c r="CM78" i="4"/>
  <c r="CM81" i="4"/>
  <c r="CM83" i="4"/>
  <c r="CM74" i="4"/>
  <c r="CM30" i="4"/>
  <c r="CM66" i="4" s="1"/>
  <c r="CO4" i="4"/>
  <c r="CO113" i="4" s="1"/>
  <c r="CO4" i="5"/>
  <c r="CO56" i="5" s="1"/>
  <c r="CN2" i="4"/>
  <c r="CP4" i="2"/>
  <c r="CO2" i="2"/>
  <c r="CO2" i="12" s="1"/>
  <c r="CL65" i="4" l="1"/>
  <c r="CL98" i="5" s="1"/>
  <c r="CL99" i="5" s="1"/>
  <c r="CM5" i="6"/>
  <c r="CM92" i="6" s="1"/>
  <c r="CM24" i="4"/>
  <c r="CM25" i="4" s="1"/>
  <c r="CK121" i="5"/>
  <c r="CO12" i="12"/>
  <c r="CM64" i="5"/>
  <c r="CM177" i="5" s="1"/>
  <c r="CM34" i="12" s="1"/>
  <c r="CN61" i="5"/>
  <c r="CN64" i="5" s="1"/>
  <c r="CN177" i="5" s="1"/>
  <c r="CN34" i="12" s="1"/>
  <c r="CO57" i="5"/>
  <c r="CO60" i="5" s="1"/>
  <c r="I60" i="5" s="1"/>
  <c r="CL164" i="5"/>
  <c r="CL119" i="5"/>
  <c r="CO2" i="5"/>
  <c r="CO2" i="6"/>
  <c r="CM67" i="4"/>
  <c r="CM68" i="4" s="1"/>
  <c r="CM97" i="5"/>
  <c r="CM82" i="5"/>
  <c r="CM31" i="12" s="1"/>
  <c r="CM81" i="5"/>
  <c r="CN7" i="4"/>
  <c r="CO6" i="4"/>
  <c r="CO5" i="4"/>
  <c r="CO30" i="4" s="1"/>
  <c r="CO66" i="4" s="1"/>
  <c r="CN71" i="4"/>
  <c r="CN77" i="4" s="1"/>
  <c r="CN80" i="5"/>
  <c r="G115" i="4"/>
  <c r="BG117" i="4" s="1"/>
  <c r="I113" i="4"/>
  <c r="CO2" i="4"/>
  <c r="CP2" i="2"/>
  <c r="CQ4" i="2"/>
  <c r="CM65" i="4" l="1"/>
  <c r="CM98" i="5" s="1"/>
  <c r="CM99" i="5" s="1"/>
  <c r="CN5" i="6"/>
  <c r="CN92" i="6" s="1"/>
  <c r="CN24" i="4"/>
  <c r="CN25" i="4" s="1"/>
  <c r="I38" i="12"/>
  <c r="I77" i="12"/>
  <c r="I78" i="12"/>
  <c r="I72" i="12"/>
  <c r="I75" i="12"/>
  <c r="I37" i="12"/>
  <c r="I36" i="12"/>
  <c r="CL121" i="5"/>
  <c r="CO61" i="5"/>
  <c r="CO64" i="5" s="1"/>
  <c r="CM164" i="5"/>
  <c r="CM119" i="5"/>
  <c r="CN67" i="4"/>
  <c r="CN68" i="4" s="1"/>
  <c r="CO7" i="4"/>
  <c r="CO62" i="4"/>
  <c r="CN97" i="5"/>
  <c r="CN82" i="5"/>
  <c r="CN31" i="12" s="1"/>
  <c r="CN81" i="5"/>
  <c r="CN79" i="4"/>
  <c r="CN74" i="4"/>
  <c r="CN78" i="4"/>
  <c r="CO71" i="4"/>
  <c r="CO73" i="4" s="1"/>
  <c r="CO108" i="4" s="1"/>
  <c r="CN82" i="4"/>
  <c r="AF117" i="4"/>
  <c r="BW117" i="4"/>
  <c r="BZ117" i="4"/>
  <c r="BS117" i="4"/>
  <c r="BJ117" i="4"/>
  <c r="BM117" i="4"/>
  <c r="CL117" i="4"/>
  <c r="BI117" i="4"/>
  <c r="BT117" i="4"/>
  <c r="BL117" i="4"/>
  <c r="CN117" i="4"/>
  <c r="CN80" i="4"/>
  <c r="CI117" i="4"/>
  <c r="AU117" i="4"/>
  <c r="BX117" i="4"/>
  <c r="Y117" i="4"/>
  <c r="CN75" i="4"/>
  <c r="CN73" i="4"/>
  <c r="CN108" i="4" s="1"/>
  <c r="AH117" i="4"/>
  <c r="CE117" i="4"/>
  <c r="V117" i="4"/>
  <c r="AD117" i="4"/>
  <c r="CC117" i="4"/>
  <c r="S117" i="4"/>
  <c r="CN81" i="4"/>
  <c r="CN83" i="4"/>
  <c r="BO117" i="4"/>
  <c r="AW117" i="4"/>
  <c r="T117" i="4"/>
  <c r="BV117" i="4"/>
  <c r="BR117" i="4"/>
  <c r="CN84" i="4"/>
  <c r="P117" i="4"/>
  <c r="AJ117" i="4"/>
  <c r="AE117" i="4"/>
  <c r="AN117" i="4"/>
  <c r="BN117" i="4"/>
  <c r="AV117" i="4"/>
  <c r="BQ117" i="4"/>
  <c r="CN76" i="4"/>
  <c r="AO117" i="4"/>
  <c r="K117" i="4"/>
  <c r="CF117" i="4"/>
  <c r="CA117" i="4"/>
  <c r="L117" i="4"/>
  <c r="CD117" i="4"/>
  <c r="AB117" i="4"/>
  <c r="AX117" i="4"/>
  <c r="W117" i="4"/>
  <c r="BA117" i="4"/>
  <c r="AQ117" i="4"/>
  <c r="AS117" i="4"/>
  <c r="CK117" i="4"/>
  <c r="R117" i="4"/>
  <c r="Z117" i="4"/>
  <c r="BK117" i="4"/>
  <c r="AP117" i="4"/>
  <c r="CH117" i="4"/>
  <c r="CG117" i="4"/>
  <c r="BU117" i="4"/>
  <c r="AM117" i="4"/>
  <c r="AG117" i="4"/>
  <c r="BC117" i="4"/>
  <c r="CB117" i="4"/>
  <c r="N117" i="4"/>
  <c r="BY117" i="4"/>
  <c r="AA117" i="4"/>
  <c r="AZ117" i="4"/>
  <c r="BH117" i="4"/>
  <c r="AR117" i="4"/>
  <c r="AL117" i="4"/>
  <c r="AC117" i="4"/>
  <c r="AI117" i="4"/>
  <c r="BE117" i="4"/>
  <c r="BD117" i="4"/>
  <c r="BF117" i="4"/>
  <c r="CJ117" i="4"/>
  <c r="CO117" i="4"/>
  <c r="X117" i="4"/>
  <c r="BB117" i="4"/>
  <c r="O117" i="4"/>
  <c r="AT117" i="4"/>
  <c r="U117" i="4"/>
  <c r="BP117" i="4"/>
  <c r="AY117" i="4"/>
  <c r="M117" i="4"/>
  <c r="CM117" i="4"/>
  <c r="Q117" i="4"/>
  <c r="AK117" i="4"/>
  <c r="CQ2" i="2"/>
  <c r="CR4" i="2"/>
  <c r="CO5" i="6" l="1"/>
  <c r="CO92" i="6" s="1"/>
  <c r="CO24" i="4"/>
  <c r="CO25" i="4" s="1"/>
  <c r="CM121" i="5"/>
  <c r="I61" i="5"/>
  <c r="CN164" i="5"/>
  <c r="CN119" i="5"/>
  <c r="CO67" i="4"/>
  <c r="I67" i="4" s="1"/>
  <c r="CO77" i="4"/>
  <c r="CO80" i="4"/>
  <c r="CO82" i="4"/>
  <c r="CO76" i="4"/>
  <c r="CO63" i="4"/>
  <c r="I62" i="4"/>
  <c r="CO74" i="4"/>
  <c r="CO75" i="4"/>
  <c r="CO83" i="4"/>
  <c r="CO79" i="4"/>
  <c r="CO81" i="4"/>
  <c r="CO78" i="4"/>
  <c r="CO84" i="4"/>
  <c r="I117" i="4"/>
  <c r="CS4" i="2"/>
  <c r="CR2" i="2"/>
  <c r="CO80" i="5" l="1"/>
  <c r="CO97" i="5" s="1"/>
  <c r="CN65" i="4"/>
  <c r="CN121" i="5"/>
  <c r="CO177" i="5"/>
  <c r="CO34" i="12" s="1"/>
  <c r="I34" i="12" s="1"/>
  <c r="I64" i="5"/>
  <c r="I177" i="5" s="1"/>
  <c r="I63" i="4"/>
  <c r="I80" i="5" s="1"/>
  <c r="I97" i="5" s="1"/>
  <c r="CO68" i="4"/>
  <c r="I68" i="4" s="1"/>
  <c r="CS2" i="2"/>
  <c r="CT4" i="2"/>
  <c r="CO81" i="5" l="1"/>
  <c r="I81" i="5" s="1"/>
  <c r="CO82" i="5"/>
  <c r="CO119" i="5" s="1"/>
  <c r="CO121" i="5" s="1"/>
  <c r="CN98" i="5"/>
  <c r="CN99" i="5" s="1"/>
  <c r="CO65" i="4"/>
  <c r="CO98" i="5" s="1"/>
  <c r="CO99" i="5" s="1"/>
  <c r="I99" i="5" s="1"/>
  <c r="CT2" i="2"/>
  <c r="CU4" i="2"/>
  <c r="CO164" i="5" l="1"/>
  <c r="CO31" i="12"/>
  <c r="I31" i="12" s="1"/>
  <c r="I82" i="5"/>
  <c r="I164" i="5" s="1"/>
  <c r="I119" i="5"/>
  <c r="CU2" i="2"/>
  <c r="CV4" i="2"/>
  <c r="CV2" i="2" l="1"/>
  <c r="CW4" i="2"/>
  <c r="CW2" i="2" l="1"/>
  <c r="CX4" i="2"/>
  <c r="CY4" i="2" l="1"/>
  <c r="CX2" i="2"/>
  <c r="CY2" i="2" l="1"/>
  <c r="CZ4" i="2"/>
  <c r="DA4" i="2" l="1"/>
  <c r="CZ2" i="2"/>
  <c r="DB4" i="2" l="1"/>
  <c r="DA2" i="2"/>
  <c r="DB2" i="2" l="1"/>
  <c r="DC4" i="2"/>
  <c r="DC2" i="2" l="1"/>
  <c r="DD4" i="2"/>
  <c r="DD2" i="2" l="1"/>
  <c r="DE4" i="2"/>
  <c r="G260" i="6" l="1"/>
  <c r="DE2" i="2"/>
  <c r="DF4" i="2"/>
  <c r="DF2" i="2" l="1"/>
  <c r="DG4" i="2"/>
  <c r="DG2" i="2" l="1"/>
  <c r="DH4" i="2"/>
  <c r="DH2" i="2" l="1"/>
  <c r="DI4" i="2"/>
  <c r="DI2" i="2" l="1"/>
  <c r="DJ4" i="2"/>
  <c r="DJ2" i="2" l="1"/>
  <c r="DK4" i="2"/>
  <c r="DK2" i="2" l="1"/>
  <c r="DL4" i="2"/>
  <c r="DL2" i="2" l="1"/>
  <c r="DM4" i="2"/>
  <c r="DM2" i="2" l="1"/>
  <c r="DN4" i="2"/>
  <c r="DO4" i="2" l="1"/>
  <c r="DN2" i="2"/>
  <c r="DP4" i="2" l="1"/>
  <c r="DO2" i="2"/>
  <c r="DQ4" i="2" l="1"/>
  <c r="DP2" i="2"/>
  <c r="DR4" i="2" l="1"/>
  <c r="DQ2" i="2"/>
  <c r="DS4" i="2" l="1"/>
  <c r="DR2" i="2"/>
  <c r="DS2" i="2" l="1"/>
  <c r="DT4" i="2"/>
  <c r="DU4" i="2" l="1"/>
  <c r="DT2" i="2"/>
  <c r="DU2" i="2" l="1"/>
  <c r="DV4" i="2"/>
  <c r="DV2" i="2" l="1"/>
  <c r="DW4" i="2"/>
  <c r="DW2" i="2" l="1"/>
  <c r="DX4" i="2"/>
  <c r="DX2" i="2" l="1"/>
  <c r="DY4" i="2"/>
  <c r="DY2" i="2" l="1"/>
  <c r="DZ4" i="2"/>
  <c r="DZ2" i="2" l="1"/>
  <c r="EA4" i="2"/>
  <c r="EA2" i="2" l="1"/>
  <c r="EB4" i="2"/>
  <c r="EB2" i="2" l="1"/>
  <c r="EC4" i="2"/>
  <c r="EC2" i="2" l="1"/>
  <c r="ED4" i="2"/>
  <c r="EE4" i="2" l="1"/>
  <c r="ED2" i="2"/>
  <c r="EF4" i="2" l="1"/>
  <c r="EE2" i="2"/>
  <c r="EG4" i="2" l="1"/>
  <c r="EF2" i="2"/>
  <c r="EH4" i="2" l="1"/>
  <c r="EG2" i="2"/>
  <c r="EI4" i="2" l="1"/>
  <c r="EH2" i="2"/>
  <c r="EI2" i="2" l="1"/>
  <c r="EJ4" i="2"/>
  <c r="EJ2" i="2" l="1"/>
  <c r="EK4" i="2"/>
  <c r="EK2" i="2" l="1"/>
  <c r="EL4" i="2"/>
  <c r="EL2" i="2" l="1"/>
  <c r="EM4" i="2"/>
  <c r="EM2" i="2" l="1"/>
  <c r="EN4" i="2"/>
  <c r="EO4" i="2" l="1"/>
  <c r="EN2" i="2"/>
  <c r="EP4" i="2" l="1"/>
  <c r="EO2" i="2"/>
  <c r="EP2" i="2" l="1"/>
  <c r="EQ4" i="2"/>
  <c r="ER4" i="2" l="1"/>
  <c r="EQ2" i="2"/>
  <c r="ER2" i="2" l="1"/>
  <c r="ES4" i="2"/>
  <c r="ES2" i="2" l="1"/>
  <c r="ET4" i="2"/>
  <c r="EU4" i="2" l="1"/>
  <c r="ET2" i="2"/>
  <c r="EU2" i="2" l="1"/>
  <c r="EV4" i="2"/>
  <c r="EV2" i="2" l="1"/>
  <c r="EW4" i="2"/>
  <c r="EW2" i="2" l="1"/>
  <c r="EX4" i="2"/>
  <c r="EX2" i="2" l="1"/>
  <c r="EY4" i="2"/>
  <c r="EY2" i="2" l="1"/>
  <c r="EZ4" i="2"/>
  <c r="EZ2" i="2" l="1"/>
  <c r="FA4" i="2"/>
  <c r="FB4" i="2" l="1"/>
  <c r="FA2" i="2"/>
  <c r="FB2" i="2" l="1"/>
  <c r="FC4" i="2"/>
  <c r="FC2" i="2" l="1"/>
  <c r="FD4" i="2"/>
  <c r="FD2" i="2" l="1"/>
  <c r="FE4" i="2"/>
  <c r="FE2" i="2" l="1"/>
  <c r="FF4" i="2"/>
  <c r="FG4" i="2" l="1"/>
  <c r="FF2" i="2"/>
  <c r="FH4" i="2" l="1"/>
  <c r="FG2" i="2"/>
  <c r="FI4" i="2" l="1"/>
  <c r="FH2" i="2"/>
  <c r="FI2" i="2" l="1"/>
  <c r="FJ4" i="2"/>
  <c r="FK4" i="2" l="1"/>
  <c r="FJ2" i="2"/>
  <c r="FK2" i="2" l="1"/>
  <c r="FL4" i="2"/>
  <c r="FM4" i="2" l="1"/>
  <c r="FL2" i="2"/>
  <c r="FN4" i="2" l="1"/>
  <c r="FM2" i="2"/>
  <c r="FO4" i="2" l="1"/>
  <c r="FN2" i="2"/>
  <c r="FP4" i="2" l="1"/>
  <c r="FO2" i="2"/>
  <c r="FQ4" i="2" l="1"/>
  <c r="FP2" i="2"/>
  <c r="FQ2" i="2" l="1"/>
  <c r="FR4" i="2"/>
  <c r="FS4" i="2" l="1"/>
  <c r="FR2" i="2"/>
  <c r="FT4" i="2" l="1"/>
  <c r="FS2" i="2"/>
  <c r="FU4" i="2" l="1"/>
  <c r="FT2" i="2"/>
  <c r="FV4" i="2" l="1"/>
  <c r="FU2" i="2"/>
  <c r="FV2" i="2" l="1"/>
  <c r="FW4" i="2"/>
  <c r="FX4" i="2" l="1"/>
  <c r="FW2" i="2"/>
  <c r="FX2" i="2" l="1"/>
  <c r="FY4" i="2"/>
  <c r="FY2" i="2" l="1"/>
  <c r="FZ4" i="2"/>
  <c r="FZ2" i="2" l="1"/>
  <c r="GA4" i="2"/>
  <c r="GB4" i="2" l="1"/>
  <c r="GA2" i="2"/>
  <c r="GC4" i="2" l="1"/>
  <c r="GB2" i="2"/>
  <c r="I261" i="6" l="1"/>
  <c r="GC2" i="2"/>
  <c r="GD4" i="2"/>
  <c r="GD2" i="2" l="1"/>
  <c r="GE4" i="2"/>
  <c r="GF4" i="2" l="1"/>
  <c r="GE2" i="2"/>
  <c r="I171" i="5" l="1"/>
  <c r="GG4" i="2"/>
  <c r="GF2" i="2"/>
  <c r="GG2" i="2" l="1"/>
  <c r="GH4" i="2"/>
  <c r="GH2" i="2" l="1"/>
  <c r="GI4" i="2"/>
  <c r="GJ4" i="2" l="1"/>
  <c r="GI2" i="2"/>
  <c r="GK4" i="2" l="1"/>
  <c r="GJ2" i="2"/>
  <c r="GL4" i="2" l="1"/>
  <c r="GK2" i="2"/>
  <c r="GM4" i="2" l="1"/>
  <c r="GL2" i="2"/>
  <c r="GN4" i="2" l="1"/>
  <c r="GM2" i="2"/>
  <c r="GN2" i="2" l="1"/>
  <c r="GO4" i="2"/>
  <c r="GP4" i="2" l="1"/>
  <c r="GO2" i="2"/>
  <c r="GQ4" i="2" l="1"/>
  <c r="GP2" i="2"/>
  <c r="GR4" i="2" l="1"/>
  <c r="GQ2" i="2"/>
  <c r="GS4" i="2" l="1"/>
  <c r="GR2" i="2"/>
  <c r="GT4" i="2" l="1"/>
  <c r="GS2" i="2"/>
  <c r="GU4" i="2" l="1"/>
  <c r="GT2" i="2"/>
  <c r="GV4" i="2" l="1"/>
  <c r="GU2" i="2"/>
  <c r="GV2" i="2" l="1"/>
  <c r="GW4" i="2"/>
  <c r="GX4" i="2" l="1"/>
  <c r="GW2" i="2"/>
  <c r="GX2" i="2" l="1"/>
  <c r="GY4" i="2"/>
  <c r="GZ4" i="2" l="1"/>
  <c r="GY2" i="2"/>
  <c r="HA4" i="2" l="1"/>
  <c r="GZ2" i="2"/>
  <c r="HB4" i="2" l="1"/>
  <c r="HA2" i="2"/>
  <c r="HC4" i="2" l="1"/>
  <c r="HC2" i="2" s="1"/>
  <c r="HB2" i="2"/>
  <c r="K138" i="6" l="1"/>
  <c r="K40" i="14"/>
  <c r="K288" i="6"/>
  <c r="K220" i="6"/>
  <c r="K32" i="14" s="1"/>
  <c r="G193" i="6"/>
  <c r="K45" i="14"/>
  <c r="K225" i="6"/>
  <c r="K322" i="6"/>
  <c r="K42" i="14"/>
  <c r="K314" i="6"/>
  <c r="K222" i="6"/>
  <c r="K61" i="14"/>
  <c r="K51" i="14"/>
  <c r="K66" i="14"/>
  <c r="K55" i="14"/>
  <c r="K52" i="14"/>
  <c r="K68" i="14"/>
  <c r="K49" i="14"/>
  <c r="K54" i="14"/>
  <c r="K48" i="14"/>
  <c r="K56" i="14"/>
  <c r="K62" i="14"/>
  <c r="K65" i="14"/>
  <c r="K63" i="14"/>
  <c r="K57" i="14"/>
  <c r="K64" i="14"/>
  <c r="K50" i="14"/>
  <c r="K53" i="14"/>
  <c r="K67" i="14"/>
  <c r="K60" i="14"/>
  <c r="K59" i="14"/>
  <c r="K69" i="14"/>
  <c r="K17" i="14"/>
  <c r="K12" i="14"/>
  <c r="K19" i="14"/>
  <c r="K15" i="14"/>
  <c r="K16" i="14"/>
  <c r="K21" i="14"/>
  <c r="K20" i="14"/>
  <c r="K13" i="14"/>
  <c r="K11" i="14"/>
  <c r="K18" i="14"/>
  <c r="K58" i="14" l="1"/>
  <c r="K341" i="6"/>
  <c r="K14" i="14"/>
  <c r="K162" i="6"/>
  <c r="K167" i="6"/>
  <c r="K39" i="14"/>
  <c r="K30" i="14"/>
  <c r="G191" i="6"/>
  <c r="K35" i="14"/>
  <c r="G195" i="6"/>
  <c r="K36" i="14"/>
  <c r="G196" i="6"/>
  <c r="K34" i="14"/>
  <c r="G194" i="6"/>
  <c r="G192" i="6"/>
  <c r="K7" i="14"/>
  <c r="L63" i="14"/>
  <c r="L52" i="14"/>
  <c r="L48" i="14"/>
  <c r="L49" i="14"/>
  <c r="L59" i="14"/>
  <c r="L55" i="14"/>
  <c r="L54" i="14"/>
  <c r="L66" i="14"/>
  <c r="L50" i="14"/>
  <c r="L56" i="14"/>
  <c r="L65" i="14"/>
  <c r="L53" i="14"/>
  <c r="L51" i="14"/>
  <c r="L57" i="14"/>
  <c r="L64" i="14"/>
  <c r="L60" i="14"/>
  <c r="L62" i="14"/>
  <c r="L67" i="14"/>
  <c r="L61" i="14"/>
  <c r="L69" i="14"/>
  <c r="L68" i="14"/>
  <c r="L21" i="14"/>
  <c r="L19" i="14"/>
  <c r="L11" i="14"/>
  <c r="L36" i="14"/>
  <c r="L30" i="14"/>
  <c r="L20" i="14"/>
  <c r="L16" i="14"/>
  <c r="L35" i="14"/>
  <c r="L12" i="14"/>
  <c r="L17" i="14"/>
  <c r="L18" i="14"/>
  <c r="L13" i="14"/>
  <c r="L34" i="14"/>
  <c r="L15" i="14"/>
  <c r="L31" i="14" l="1"/>
  <c r="K31" i="14"/>
  <c r="L58" i="14"/>
  <c r="L341" i="6"/>
  <c r="L14" i="14"/>
  <c r="L167" i="6"/>
  <c r="L162" i="6"/>
  <c r="L39" i="14"/>
  <c r="L7" i="14"/>
  <c r="M167" i="6" l="1"/>
  <c r="M162" i="6"/>
  <c r="M341" i="6"/>
  <c r="N341" i="6" l="1"/>
  <c r="N162" i="6" l="1"/>
  <c r="N167" i="6"/>
  <c r="O341" i="6"/>
  <c r="P167" i="6" l="1"/>
  <c r="P162" i="6"/>
  <c r="O167" i="6"/>
  <c r="O162" i="6"/>
  <c r="P341" i="6"/>
  <c r="Q341" i="6" l="1"/>
  <c r="Q167" i="6"/>
  <c r="Q162" i="6"/>
  <c r="K43" i="14"/>
  <c r="K223" i="6"/>
  <c r="K315" i="6"/>
  <c r="R341" i="6"/>
  <c r="R162" i="6" l="1"/>
  <c r="R167" i="6"/>
  <c r="S162" i="6" l="1"/>
  <c r="T162" i="6" s="1"/>
  <c r="U162" i="6" s="1"/>
  <c r="V162" i="6" s="1"/>
  <c r="W162" i="6" s="1"/>
  <c r="X162" i="6" s="1"/>
  <c r="Y162" i="6" s="1"/>
  <c r="Z162" i="6" s="1"/>
  <c r="AA162" i="6" s="1"/>
  <c r="AB162" i="6" s="1"/>
  <c r="AC162" i="6" s="1"/>
  <c r="AD162" i="6" s="1"/>
  <c r="AE162" i="6" s="1"/>
  <c r="AF162" i="6" s="1"/>
  <c r="AG162" i="6" s="1"/>
  <c r="AH162" i="6" s="1"/>
  <c r="AI162" i="6" s="1"/>
  <c r="AJ162" i="6" s="1"/>
  <c r="AK162" i="6" s="1"/>
  <c r="AL162" i="6" s="1"/>
  <c r="AM162" i="6" s="1"/>
  <c r="AN162" i="6" s="1"/>
  <c r="AO162" i="6" s="1"/>
  <c r="AP162" i="6" s="1"/>
  <c r="AQ162" i="6" s="1"/>
  <c r="AR162" i="6" s="1"/>
  <c r="AS162" i="6" s="1"/>
  <c r="AT162" i="6" s="1"/>
  <c r="AU162" i="6" s="1"/>
  <c r="AV162" i="6" s="1"/>
  <c r="AW162" i="6" s="1"/>
  <c r="AX162" i="6" s="1"/>
  <c r="AY162" i="6" s="1"/>
  <c r="AZ162" i="6" s="1"/>
  <c r="BA162" i="6" s="1"/>
  <c r="BB162" i="6" s="1"/>
  <c r="BC162" i="6" s="1"/>
  <c r="BD162" i="6" s="1"/>
  <c r="BE162" i="6" s="1"/>
  <c r="BF162" i="6" s="1"/>
  <c r="BG162" i="6" s="1"/>
  <c r="BH162" i="6" s="1"/>
  <c r="BI162" i="6" s="1"/>
  <c r="BJ162" i="6" s="1"/>
  <c r="BK162" i="6" s="1"/>
  <c r="BL162" i="6" s="1"/>
  <c r="BM162" i="6" s="1"/>
  <c r="BN162" i="6" s="1"/>
  <c r="BO162" i="6" s="1"/>
  <c r="BP162" i="6" s="1"/>
  <c r="BQ162" i="6" s="1"/>
  <c r="BR162" i="6" s="1"/>
  <c r="BS162" i="6" s="1"/>
  <c r="BT162" i="6" s="1"/>
  <c r="BU162" i="6" s="1"/>
  <c r="BV162" i="6" s="1"/>
  <c r="BW162" i="6" s="1"/>
  <c r="BX162" i="6" s="1"/>
  <c r="BY162" i="6" s="1"/>
  <c r="BZ162" i="6" s="1"/>
  <c r="CA162" i="6" s="1"/>
  <c r="CB162" i="6" s="1"/>
  <c r="CC162" i="6" s="1"/>
  <c r="CD162" i="6" s="1"/>
  <c r="CE162" i="6" s="1"/>
  <c r="CF162" i="6" s="1"/>
  <c r="CG162" i="6" s="1"/>
  <c r="CH162" i="6" s="1"/>
  <c r="CI162" i="6" s="1"/>
  <c r="CJ162" i="6" s="1"/>
  <c r="CK162" i="6" s="1"/>
  <c r="CL162" i="6" s="1"/>
  <c r="CM162" i="6" s="1"/>
  <c r="CN162" i="6" s="1"/>
  <c r="CO162" i="6" s="1"/>
  <c r="I162" i="6" s="1"/>
  <c r="S167" i="6"/>
  <c r="T167" i="6" s="1"/>
  <c r="U167" i="6" s="1"/>
  <c r="V167" i="6" s="1"/>
  <c r="W167" i="6" s="1"/>
  <c r="X167" i="6" s="1"/>
  <c r="Y167" i="6" s="1"/>
  <c r="Z167" i="6" s="1"/>
  <c r="AA167" i="6" s="1"/>
  <c r="AB167" i="6" s="1"/>
  <c r="AC167" i="6" s="1"/>
  <c r="AD167" i="6" s="1"/>
  <c r="AE167" i="6" s="1"/>
  <c r="AF167" i="6" s="1"/>
  <c r="AG167" i="6" s="1"/>
  <c r="AH167" i="6" s="1"/>
  <c r="AI167" i="6" s="1"/>
  <c r="AJ167" i="6" s="1"/>
  <c r="AK167" i="6" s="1"/>
  <c r="AL167" i="6" s="1"/>
  <c r="AM167" i="6" s="1"/>
  <c r="AN167" i="6" s="1"/>
  <c r="AO167" i="6" s="1"/>
  <c r="AP167" i="6" s="1"/>
  <c r="AQ167" i="6" s="1"/>
  <c r="AR167" i="6" s="1"/>
  <c r="AS167" i="6" s="1"/>
  <c r="AT167" i="6" s="1"/>
  <c r="AU167" i="6" s="1"/>
  <c r="AV167" i="6" s="1"/>
  <c r="AW167" i="6" s="1"/>
  <c r="AX167" i="6" s="1"/>
  <c r="AY167" i="6" s="1"/>
  <c r="AZ167" i="6" s="1"/>
  <c r="BA167" i="6" s="1"/>
  <c r="BB167" i="6" s="1"/>
  <c r="BC167" i="6" s="1"/>
  <c r="BD167" i="6" s="1"/>
  <c r="BE167" i="6" s="1"/>
  <c r="BF167" i="6" s="1"/>
  <c r="BG167" i="6" s="1"/>
  <c r="BH167" i="6" s="1"/>
  <c r="BI167" i="6" s="1"/>
  <c r="BJ167" i="6" s="1"/>
  <c r="BK167" i="6" s="1"/>
  <c r="BL167" i="6" s="1"/>
  <c r="BM167" i="6" s="1"/>
  <c r="BN167" i="6" s="1"/>
  <c r="BO167" i="6" s="1"/>
  <c r="BP167" i="6" s="1"/>
  <c r="BQ167" i="6" s="1"/>
  <c r="BR167" i="6" s="1"/>
  <c r="BS167" i="6" s="1"/>
  <c r="BT167" i="6" s="1"/>
  <c r="BU167" i="6" s="1"/>
  <c r="BV167" i="6" s="1"/>
  <c r="BW167" i="6" s="1"/>
  <c r="BX167" i="6" s="1"/>
  <c r="BY167" i="6" s="1"/>
  <c r="BZ167" i="6" s="1"/>
  <c r="CA167" i="6" s="1"/>
  <c r="CB167" i="6" s="1"/>
  <c r="CC167" i="6" s="1"/>
  <c r="CD167" i="6" s="1"/>
  <c r="CE167" i="6" s="1"/>
  <c r="CF167" i="6" s="1"/>
  <c r="CG167" i="6" s="1"/>
  <c r="CH167" i="6" s="1"/>
  <c r="CI167" i="6" s="1"/>
  <c r="CJ167" i="6" s="1"/>
  <c r="CK167" i="6" s="1"/>
  <c r="CL167" i="6" s="1"/>
  <c r="CM167" i="6" s="1"/>
  <c r="CN167" i="6" s="1"/>
  <c r="CO167" i="6" s="1"/>
  <c r="I167" i="6" s="1"/>
  <c r="K46" i="14"/>
  <c r="K323" i="6"/>
  <c r="K226" i="6"/>
  <c r="G32" i="4" l="1"/>
  <c r="K32" i="4" s="1"/>
  <c r="G33" i="4"/>
  <c r="K33" i="4" s="1"/>
  <c r="L33" i="4" s="1"/>
  <c r="M33" i="4" s="1"/>
  <c r="N33" i="4" s="1"/>
  <c r="O33" i="4" s="1"/>
  <c r="K37" i="4" l="1"/>
  <c r="K39" i="4"/>
  <c r="L32" i="4"/>
  <c r="K38" i="4"/>
  <c r="K36" i="4"/>
  <c r="P33" i="4"/>
  <c r="Q33" i="4" l="1"/>
  <c r="R33" i="4" s="1"/>
  <c r="S33" i="4" s="1"/>
  <c r="K51" i="4"/>
  <c r="L39" i="4"/>
  <c r="L38" i="4"/>
  <c r="M32" i="4"/>
  <c r="L37" i="4"/>
  <c r="L36" i="4"/>
  <c r="L51" i="4" l="1"/>
  <c r="M39" i="4"/>
  <c r="M38" i="4"/>
  <c r="M37" i="4"/>
  <c r="M36" i="4"/>
  <c r="N32" i="4"/>
  <c r="K106" i="4"/>
  <c r="K86" i="4"/>
  <c r="T33" i="4"/>
  <c r="U33" i="4" s="1"/>
  <c r="V33" i="4" s="1"/>
  <c r="W33" i="4" s="1"/>
  <c r="X33" i="4" s="1"/>
  <c r="Y33" i="4" s="1"/>
  <c r="Z33" i="4" s="1"/>
  <c r="AA33" i="4" s="1"/>
  <c r="AB33" i="4" s="1"/>
  <c r="AC33" i="4" s="1"/>
  <c r="AD33" i="4" s="1"/>
  <c r="AE33" i="4" s="1"/>
  <c r="AF33" i="4" s="1"/>
  <c r="AG33" i="4" s="1"/>
  <c r="AH33" i="4" s="1"/>
  <c r="AI33" i="4" s="1"/>
  <c r="AJ33" i="4" s="1"/>
  <c r="AK33" i="4" s="1"/>
  <c r="AL33" i="4" s="1"/>
  <c r="AM33" i="4" s="1"/>
  <c r="AN33" i="4" s="1"/>
  <c r="AO33" i="4" s="1"/>
  <c r="AP33" i="4" s="1"/>
  <c r="AQ33" i="4" s="1"/>
  <c r="AR33" i="4" s="1"/>
  <c r="AS33" i="4" s="1"/>
  <c r="M51" i="4" l="1"/>
  <c r="M106" i="4" s="1"/>
  <c r="K218" i="6"/>
  <c r="AT33" i="4"/>
  <c r="K90" i="4"/>
  <c r="K89" i="4"/>
  <c r="K91" i="4"/>
  <c r="K92" i="4"/>
  <c r="K93" i="4"/>
  <c r="K94" i="4"/>
  <c r="K95" i="4"/>
  <c r="K96" i="4"/>
  <c r="K97" i="4"/>
  <c r="K98" i="4"/>
  <c r="K99" i="4"/>
  <c r="K100" i="4"/>
  <c r="O32" i="4"/>
  <c r="N38" i="4"/>
  <c r="N39" i="4"/>
  <c r="N37" i="4"/>
  <c r="N36" i="4"/>
  <c r="L106" i="4"/>
  <c r="L86" i="4"/>
  <c r="L218" i="6"/>
  <c r="M86" i="4" l="1"/>
  <c r="M89" i="4" s="1"/>
  <c r="N51" i="4"/>
  <c r="N86" i="4" s="1"/>
  <c r="K217" i="6"/>
  <c r="G297" i="6"/>
  <c r="L89" i="4"/>
  <c r="L90" i="4"/>
  <c r="L91" i="4"/>
  <c r="L92" i="4"/>
  <c r="L93" i="4"/>
  <c r="L94" i="4"/>
  <c r="L95" i="4"/>
  <c r="L96" i="4"/>
  <c r="L97" i="4"/>
  <c r="L98" i="4"/>
  <c r="L99" i="4"/>
  <c r="L100" i="4"/>
  <c r="K102" i="4"/>
  <c r="P32" i="4"/>
  <c r="O38" i="4"/>
  <c r="O37" i="4"/>
  <c r="O36" i="4"/>
  <c r="O39" i="4"/>
  <c r="AU33" i="4"/>
  <c r="AV33" i="4" s="1"/>
  <c r="AW33" i="4" s="1"/>
  <c r="AX33" i="4" s="1"/>
  <c r="AY33" i="4" s="1"/>
  <c r="AZ33" i="4" s="1"/>
  <c r="BA33" i="4" s="1"/>
  <c r="BB33" i="4" s="1"/>
  <c r="BC33" i="4" s="1"/>
  <c r="BD33" i="4" s="1"/>
  <c r="BE33" i="4" s="1"/>
  <c r="BF33" i="4" s="1"/>
  <c r="BG33" i="4" s="1"/>
  <c r="BH33" i="4" s="1"/>
  <c r="BI33" i="4" s="1"/>
  <c r="BJ33" i="4" s="1"/>
  <c r="BK33" i="4" s="1"/>
  <c r="BL33" i="4" s="1"/>
  <c r="BM33" i="4" s="1"/>
  <c r="BN33" i="4" s="1"/>
  <c r="BO33" i="4" s="1"/>
  <c r="BP33" i="4" s="1"/>
  <c r="BQ33" i="4" s="1"/>
  <c r="BR33" i="4" s="1"/>
  <c r="BS33" i="4" s="1"/>
  <c r="BT33" i="4" s="1"/>
  <c r="BU33" i="4" s="1"/>
  <c r="BV33" i="4" s="1"/>
  <c r="BW33" i="4" s="1"/>
  <c r="BX33" i="4" s="1"/>
  <c r="BY33" i="4" s="1"/>
  <c r="BZ33" i="4" s="1"/>
  <c r="CA33" i="4" s="1"/>
  <c r="CB33" i="4" s="1"/>
  <c r="CC33" i="4" s="1"/>
  <c r="CD33" i="4" s="1"/>
  <c r="CE33" i="4" s="1"/>
  <c r="CF33" i="4" s="1"/>
  <c r="CG33" i="4" s="1"/>
  <c r="CH33" i="4" s="1"/>
  <c r="CI33" i="4" s="1"/>
  <c r="CJ33" i="4" s="1"/>
  <c r="CK33" i="4" s="1"/>
  <c r="CL33" i="4" s="1"/>
  <c r="CM33" i="4" s="1"/>
  <c r="CN33" i="4" s="1"/>
  <c r="CO33" i="4" s="1"/>
  <c r="M96" i="4" l="1"/>
  <c r="M100" i="4"/>
  <c r="M99" i="4"/>
  <c r="M98" i="4"/>
  <c r="M97" i="4"/>
  <c r="M95" i="4"/>
  <c r="M94" i="4"/>
  <c r="M93" i="4"/>
  <c r="M92" i="4"/>
  <c r="M91" i="4"/>
  <c r="M90" i="4"/>
  <c r="N106" i="4"/>
  <c r="O51" i="4"/>
  <c r="O106" i="4" s="1"/>
  <c r="M218" i="6"/>
  <c r="L217" i="6"/>
  <c r="Q32" i="4"/>
  <c r="P36" i="4"/>
  <c r="P37" i="4"/>
  <c r="P39" i="4"/>
  <c r="P38" i="4"/>
  <c r="K104" i="4"/>
  <c r="N89" i="4"/>
  <c r="N90" i="4"/>
  <c r="N91" i="4"/>
  <c r="N92" i="4"/>
  <c r="N93" i="4"/>
  <c r="N94" i="4"/>
  <c r="N95" i="4"/>
  <c r="N96" i="4"/>
  <c r="N97" i="4"/>
  <c r="N98" i="4"/>
  <c r="N99" i="4"/>
  <c r="N100" i="4"/>
  <c r="L102" i="4"/>
  <c r="L104" i="4" s="1"/>
  <c r="M102" i="4" l="1"/>
  <c r="M104" i="4" s="1"/>
  <c r="O86" i="4"/>
  <c r="O91" i="4" s="1"/>
  <c r="M217" i="6"/>
  <c r="N218" i="6"/>
  <c r="K22" i="6"/>
  <c r="K118" i="4"/>
  <c r="K120" i="4" s="1"/>
  <c r="L22" i="6"/>
  <c r="L118" i="4"/>
  <c r="L120" i="4" s="1"/>
  <c r="N102" i="4"/>
  <c r="N104" i="4" s="1"/>
  <c r="P51" i="4"/>
  <c r="R32" i="4"/>
  <c r="Q38" i="4"/>
  <c r="Q36" i="4"/>
  <c r="Q37" i="4"/>
  <c r="Q39" i="4"/>
  <c r="M118" i="4" l="1"/>
  <c r="M120" i="4" s="1"/>
  <c r="M22" i="6"/>
  <c r="M61" i="6" s="1"/>
  <c r="O90" i="4"/>
  <c r="O89" i="4"/>
  <c r="O100" i="4"/>
  <c r="O99" i="4"/>
  <c r="O98" i="4"/>
  <c r="O97" i="4"/>
  <c r="O94" i="4"/>
  <c r="O96" i="4"/>
  <c r="O93" i="4"/>
  <c r="O92" i="4"/>
  <c r="O95" i="4"/>
  <c r="N217" i="6"/>
  <c r="O218" i="6"/>
  <c r="O217" i="6"/>
  <c r="K205" i="6"/>
  <c r="K208" i="6" s="1"/>
  <c r="K23" i="6"/>
  <c r="K64" i="6"/>
  <c r="K60" i="6"/>
  <c r="K61" i="6"/>
  <c r="K26" i="6"/>
  <c r="R36" i="4"/>
  <c r="R37" i="4"/>
  <c r="R38" i="4"/>
  <c r="R39" i="4"/>
  <c r="S32" i="4"/>
  <c r="P86" i="4"/>
  <c r="P106" i="4"/>
  <c r="N118" i="4"/>
  <c r="N120" i="4" s="1"/>
  <c r="N22" i="6"/>
  <c r="Q51" i="4"/>
  <c r="L64" i="6"/>
  <c r="L205" i="6"/>
  <c r="L208" i="6" s="1"/>
  <c r="L23" i="6"/>
  <c r="L61" i="6"/>
  <c r="L26" i="6"/>
  <c r="M205" i="6"/>
  <c r="M208" i="6" s="1"/>
  <c r="M64" i="6"/>
  <c r="M26" i="6" l="1"/>
  <c r="M68" i="6" s="1"/>
  <c r="M142" i="6" s="1"/>
  <c r="M18" i="12" s="1"/>
  <c r="M23" i="6"/>
  <c r="M94" i="6" s="1"/>
  <c r="M123" i="6" s="1"/>
  <c r="L94" i="6"/>
  <c r="L123" i="6" s="1"/>
  <c r="K94" i="6"/>
  <c r="K123" i="6" s="1"/>
  <c r="M95" i="6"/>
  <c r="L95" i="6"/>
  <c r="L124" i="6" s="1"/>
  <c r="L274" i="6" s="1"/>
  <c r="K95" i="6"/>
  <c r="O102" i="4"/>
  <c r="O104" i="4" s="1"/>
  <c r="P217" i="6"/>
  <c r="P218" i="6"/>
  <c r="L68" i="6"/>
  <c r="L142" i="6" s="1"/>
  <c r="L18" i="12" s="1"/>
  <c r="M203" i="6"/>
  <c r="P96" i="4"/>
  <c r="P94" i="4"/>
  <c r="P91" i="4"/>
  <c r="P90" i="4"/>
  <c r="P92" i="4"/>
  <c r="P95" i="4"/>
  <c r="P97" i="4"/>
  <c r="P89" i="4"/>
  <c r="P93" i="4"/>
  <c r="P98" i="4"/>
  <c r="P99" i="4"/>
  <c r="P100" i="4"/>
  <c r="M207" i="6"/>
  <c r="M229" i="6"/>
  <c r="M228" i="6"/>
  <c r="M209" i="6"/>
  <c r="M266" i="6" s="1"/>
  <c r="M299" i="6" s="1"/>
  <c r="M233" i="6"/>
  <c r="S37" i="4"/>
  <c r="S39" i="4"/>
  <c r="T32" i="4"/>
  <c r="S36" i="4"/>
  <c r="S38" i="4"/>
  <c r="L229" i="6"/>
  <c r="L228" i="6"/>
  <c r="L233" i="6"/>
  <c r="L209" i="6"/>
  <c r="L266" i="6" s="1"/>
  <c r="L299" i="6" s="1"/>
  <c r="G343" i="6" s="1"/>
  <c r="L207" i="6"/>
  <c r="L203" i="6"/>
  <c r="K65" i="6"/>
  <c r="K62" i="6"/>
  <c r="K68" i="6"/>
  <c r="Q106" i="4"/>
  <c r="Q86" i="4"/>
  <c r="R51" i="4"/>
  <c r="N23" i="6"/>
  <c r="N64" i="6"/>
  <c r="N61" i="6"/>
  <c r="N205" i="6"/>
  <c r="N208" i="6" s="1"/>
  <c r="N26" i="6"/>
  <c r="K203" i="6"/>
  <c r="K25" i="6"/>
  <c r="K233" i="6"/>
  <c r="K209" i="6"/>
  <c r="K228" i="6"/>
  <c r="K230" i="6"/>
  <c r="K207" i="6"/>
  <c r="K229" i="6"/>
  <c r="L96" i="6" l="1"/>
  <c r="L125" i="6" s="1"/>
  <c r="L129" i="6" s="1"/>
  <c r="K234" i="6"/>
  <c r="K289" i="6" s="1"/>
  <c r="K96" i="6"/>
  <c r="K125" i="6" s="1"/>
  <c r="K129" i="6" s="1"/>
  <c r="K124" i="6"/>
  <c r="K274" i="6" s="1"/>
  <c r="M96" i="6"/>
  <c r="M125" i="6" s="1"/>
  <c r="M129" i="6" s="1"/>
  <c r="M124" i="6"/>
  <c r="M274" i="6" s="1"/>
  <c r="N94" i="6"/>
  <c r="N123" i="6" s="1"/>
  <c r="N95" i="6"/>
  <c r="N68" i="6"/>
  <c r="N142" i="6" s="1"/>
  <c r="N18" i="12" s="1"/>
  <c r="Q218" i="6"/>
  <c r="Q217" i="6"/>
  <c r="K266" i="6"/>
  <c r="U32" i="4"/>
  <c r="T36" i="4"/>
  <c r="T37" i="4"/>
  <c r="T38" i="4"/>
  <c r="T39" i="4"/>
  <c r="K67" i="6"/>
  <c r="K27" i="6"/>
  <c r="M296" i="6"/>
  <c r="M57" i="12" s="1"/>
  <c r="M267" i="6"/>
  <c r="L264" i="6"/>
  <c r="N203" i="6"/>
  <c r="I97" i="12"/>
  <c r="L61" i="12"/>
  <c r="L343" i="6"/>
  <c r="M297" i="6"/>
  <c r="M58" i="12" s="1"/>
  <c r="M265" i="6"/>
  <c r="L273" i="6"/>
  <c r="L275" i="6" s="1"/>
  <c r="K297" i="6"/>
  <c r="K58" i="12" s="1"/>
  <c r="K265" i="6"/>
  <c r="R86" i="4"/>
  <c r="R106" i="4"/>
  <c r="M264" i="6"/>
  <c r="K139" i="6"/>
  <c r="K264" i="6"/>
  <c r="P102" i="4"/>
  <c r="O118" i="4"/>
  <c r="O120" i="4" s="1"/>
  <c r="O22" i="6"/>
  <c r="K142" i="6"/>
  <c r="N207" i="6"/>
  <c r="N209" i="6"/>
  <c r="N266" i="6" s="1"/>
  <c r="N299" i="6" s="1"/>
  <c r="N233" i="6"/>
  <c r="N228" i="6"/>
  <c r="N229" i="6"/>
  <c r="K296" i="6"/>
  <c r="K57" i="12" s="1"/>
  <c r="K267" i="6"/>
  <c r="L296" i="6"/>
  <c r="L57" i="12" s="1"/>
  <c r="L267" i="6"/>
  <c r="S51" i="4"/>
  <c r="K273" i="6"/>
  <c r="K210" i="6"/>
  <c r="K211" i="6" s="1"/>
  <c r="Q96" i="4"/>
  <c r="Q93" i="4"/>
  <c r="Q90" i="4"/>
  <c r="Q95" i="4"/>
  <c r="Q97" i="4"/>
  <c r="Q98" i="4"/>
  <c r="Q92" i="4"/>
  <c r="Q89" i="4"/>
  <c r="Q94" i="4"/>
  <c r="Q91" i="4"/>
  <c r="Q99" i="4"/>
  <c r="Q100" i="4"/>
  <c r="L265" i="6"/>
  <c r="L297" i="6"/>
  <c r="L58" i="12" s="1"/>
  <c r="M343" i="6"/>
  <c r="M61" i="12"/>
  <c r="K231" i="6"/>
  <c r="M273" i="6"/>
  <c r="M275" i="6" l="1"/>
  <c r="K99" i="6"/>
  <c r="K100" i="6" s="1"/>
  <c r="M99" i="6"/>
  <c r="M100" i="6" s="1"/>
  <c r="K128" i="6"/>
  <c r="K279" i="6" s="1"/>
  <c r="K130" i="6"/>
  <c r="K280" i="6" s="1"/>
  <c r="M130" i="6"/>
  <c r="M280" i="6" s="1"/>
  <c r="M128" i="6"/>
  <c r="M279" i="6" s="1"/>
  <c r="L128" i="6"/>
  <c r="L279" i="6" s="1"/>
  <c r="L99" i="6"/>
  <c r="L100" i="6" s="1"/>
  <c r="N96" i="6"/>
  <c r="N125" i="6" s="1"/>
  <c r="N129" i="6" s="1"/>
  <c r="N124" i="6"/>
  <c r="N274" i="6" s="1"/>
  <c r="L130" i="6"/>
  <c r="L280" i="6" s="1"/>
  <c r="Q102" i="4"/>
  <c r="Q104" i="4" s="1"/>
  <c r="R217" i="6"/>
  <c r="R218" i="6"/>
  <c r="P104" i="4"/>
  <c r="N296" i="6"/>
  <c r="N57" i="12" s="1"/>
  <c r="N267" i="6"/>
  <c r="K295" i="6"/>
  <c r="K59" i="12"/>
  <c r="K69" i="6"/>
  <c r="N297" i="6"/>
  <c r="N58" i="12" s="1"/>
  <c r="N265" i="6"/>
  <c r="N273" i="6"/>
  <c r="M295" i="6"/>
  <c r="M59" i="12"/>
  <c r="T51" i="4"/>
  <c r="O61" i="6"/>
  <c r="O205" i="6"/>
  <c r="O208" i="6" s="1"/>
  <c r="O23" i="6"/>
  <c r="O64" i="6"/>
  <c r="O26" i="6"/>
  <c r="K268" i="6"/>
  <c r="K269" i="6" s="1"/>
  <c r="N343" i="6"/>
  <c r="N61" i="12"/>
  <c r="U38" i="4"/>
  <c r="U37" i="4"/>
  <c r="U39" i="4"/>
  <c r="U36" i="4"/>
  <c r="V32" i="4"/>
  <c r="K275" i="6"/>
  <c r="N264" i="6"/>
  <c r="S106" i="4"/>
  <c r="S86" i="4"/>
  <c r="R93" i="4"/>
  <c r="R90" i="4"/>
  <c r="R92" i="4"/>
  <c r="R98" i="4"/>
  <c r="R96" i="4"/>
  <c r="R97" i="4"/>
  <c r="R91" i="4"/>
  <c r="R89" i="4"/>
  <c r="R94" i="4"/>
  <c r="R95" i="4"/>
  <c r="R99" i="4"/>
  <c r="R100" i="4"/>
  <c r="K299" i="6"/>
  <c r="K18" i="12"/>
  <c r="L59" i="12"/>
  <c r="L295" i="6"/>
  <c r="M110" i="6" l="1"/>
  <c r="M111" i="6" s="1"/>
  <c r="K110" i="6"/>
  <c r="K111" i="6" s="1"/>
  <c r="L110" i="6"/>
  <c r="L111" i="6" s="1"/>
  <c r="M101" i="6"/>
  <c r="L101" i="6"/>
  <c r="K101" i="6"/>
  <c r="N275" i="6"/>
  <c r="N130" i="6"/>
  <c r="N280" i="6" s="1"/>
  <c r="N99" i="6"/>
  <c r="N100" i="6" s="1"/>
  <c r="N128" i="6"/>
  <c r="N279" i="6" s="1"/>
  <c r="Q118" i="4"/>
  <c r="Q120" i="4" s="1"/>
  <c r="O94" i="6"/>
  <c r="O123" i="6" s="1"/>
  <c r="Q22" i="6"/>
  <c r="Q205" i="6" s="1"/>
  <c r="Q208" i="6" s="1"/>
  <c r="O95" i="6"/>
  <c r="O124" i="6" s="1"/>
  <c r="O274" i="6" s="1"/>
  <c r="U51" i="4"/>
  <c r="U86" i="4" s="1"/>
  <c r="S217" i="6"/>
  <c r="T217" i="6" s="1"/>
  <c r="U217" i="6" s="1"/>
  <c r="V217" i="6" s="1"/>
  <c r="W217" i="6" s="1"/>
  <c r="X217" i="6" s="1"/>
  <c r="Y217" i="6" s="1"/>
  <c r="Z217" i="6" s="1"/>
  <c r="AA217" i="6" s="1"/>
  <c r="AB217" i="6" s="1"/>
  <c r="AC217" i="6" s="1"/>
  <c r="AD217" i="6" s="1"/>
  <c r="AE217" i="6" s="1"/>
  <c r="AF217" i="6" s="1"/>
  <c r="AG217" i="6" s="1"/>
  <c r="AH217" i="6" s="1"/>
  <c r="AI217" i="6" s="1"/>
  <c r="AJ217" i="6" s="1"/>
  <c r="AK217" i="6" s="1"/>
  <c r="AL217" i="6" s="1"/>
  <c r="AM217" i="6" s="1"/>
  <c r="AN217" i="6" s="1"/>
  <c r="AO217" i="6" s="1"/>
  <c r="AP217" i="6" s="1"/>
  <c r="AQ217" i="6" s="1"/>
  <c r="AR217" i="6" s="1"/>
  <c r="AS217" i="6" s="1"/>
  <c r="AT217" i="6" s="1"/>
  <c r="AU217" i="6" s="1"/>
  <c r="AV217" i="6" s="1"/>
  <c r="AW217" i="6" s="1"/>
  <c r="AX217" i="6" s="1"/>
  <c r="AY217" i="6" s="1"/>
  <c r="AZ217" i="6" s="1"/>
  <c r="BA217" i="6" s="1"/>
  <c r="BB217" i="6" s="1"/>
  <c r="BC217" i="6" s="1"/>
  <c r="BD217" i="6" s="1"/>
  <c r="BE217" i="6" s="1"/>
  <c r="BF217" i="6" s="1"/>
  <c r="BG217" i="6" s="1"/>
  <c r="BH217" i="6" s="1"/>
  <c r="BI217" i="6" s="1"/>
  <c r="BJ217" i="6" s="1"/>
  <c r="BK217" i="6" s="1"/>
  <c r="BL217" i="6" s="1"/>
  <c r="BM217" i="6" s="1"/>
  <c r="BN217" i="6" s="1"/>
  <c r="BO217" i="6" s="1"/>
  <c r="BP217" i="6" s="1"/>
  <c r="BQ217" i="6" s="1"/>
  <c r="BR217" i="6" s="1"/>
  <c r="BS217" i="6" s="1"/>
  <c r="BT217" i="6" s="1"/>
  <c r="BU217" i="6" s="1"/>
  <c r="BV217" i="6" s="1"/>
  <c r="BW217" i="6" s="1"/>
  <c r="BX217" i="6" s="1"/>
  <c r="BY217" i="6" s="1"/>
  <c r="BZ217" i="6" s="1"/>
  <c r="CA217" i="6" s="1"/>
  <c r="CB217" i="6" s="1"/>
  <c r="CC217" i="6" s="1"/>
  <c r="CD217" i="6" s="1"/>
  <c r="CE217" i="6" s="1"/>
  <c r="CF217" i="6" s="1"/>
  <c r="CG217" i="6" s="1"/>
  <c r="CH217" i="6" s="1"/>
  <c r="CI217" i="6" s="1"/>
  <c r="CJ217" i="6" s="1"/>
  <c r="CK217" i="6" s="1"/>
  <c r="CL217" i="6" s="1"/>
  <c r="CM217" i="6" s="1"/>
  <c r="CN217" i="6" s="1"/>
  <c r="CO217" i="6" s="1"/>
  <c r="S218" i="6"/>
  <c r="T218" i="6" s="1"/>
  <c r="U218" i="6" s="1"/>
  <c r="V218" i="6" s="1"/>
  <c r="W218" i="6" s="1"/>
  <c r="X218" i="6" s="1"/>
  <c r="Y218" i="6" s="1"/>
  <c r="Z218" i="6" s="1"/>
  <c r="AA218" i="6" s="1"/>
  <c r="AB218" i="6" s="1"/>
  <c r="AC218" i="6" s="1"/>
  <c r="AD218" i="6" s="1"/>
  <c r="AE218" i="6" s="1"/>
  <c r="AF218" i="6" s="1"/>
  <c r="AG218" i="6" s="1"/>
  <c r="AH218" i="6" s="1"/>
  <c r="AI218" i="6" s="1"/>
  <c r="AJ218" i="6" s="1"/>
  <c r="AK218" i="6" s="1"/>
  <c r="AL218" i="6" s="1"/>
  <c r="AM218" i="6" s="1"/>
  <c r="AN218" i="6" s="1"/>
  <c r="AO218" i="6" s="1"/>
  <c r="AP218" i="6" s="1"/>
  <c r="AQ218" i="6" s="1"/>
  <c r="AR218" i="6" s="1"/>
  <c r="AS218" i="6" s="1"/>
  <c r="AT218" i="6" s="1"/>
  <c r="AU218" i="6" s="1"/>
  <c r="AV218" i="6" s="1"/>
  <c r="AW218" i="6" s="1"/>
  <c r="AX218" i="6" s="1"/>
  <c r="AY218" i="6" s="1"/>
  <c r="AZ218" i="6" s="1"/>
  <c r="BA218" i="6" s="1"/>
  <c r="BB218" i="6" s="1"/>
  <c r="BC218" i="6" s="1"/>
  <c r="BD218" i="6" s="1"/>
  <c r="BE218" i="6" s="1"/>
  <c r="BF218" i="6" s="1"/>
  <c r="BG218" i="6" s="1"/>
  <c r="BH218" i="6" s="1"/>
  <c r="BI218" i="6" s="1"/>
  <c r="BJ218" i="6" s="1"/>
  <c r="BK218" i="6" s="1"/>
  <c r="BL218" i="6" s="1"/>
  <c r="BM218" i="6" s="1"/>
  <c r="BN218" i="6" s="1"/>
  <c r="BO218" i="6" s="1"/>
  <c r="BP218" i="6" s="1"/>
  <c r="BQ218" i="6" s="1"/>
  <c r="BR218" i="6" s="1"/>
  <c r="BS218" i="6" s="1"/>
  <c r="BT218" i="6" s="1"/>
  <c r="BU218" i="6" s="1"/>
  <c r="BV218" i="6" s="1"/>
  <c r="BW218" i="6" s="1"/>
  <c r="BX218" i="6" s="1"/>
  <c r="BY218" i="6" s="1"/>
  <c r="BZ218" i="6" s="1"/>
  <c r="CA218" i="6" s="1"/>
  <c r="CB218" i="6" s="1"/>
  <c r="CC218" i="6" s="1"/>
  <c r="CD218" i="6" s="1"/>
  <c r="CE218" i="6" s="1"/>
  <c r="CF218" i="6" s="1"/>
  <c r="CG218" i="6" s="1"/>
  <c r="CH218" i="6" s="1"/>
  <c r="CI218" i="6" s="1"/>
  <c r="CJ218" i="6" s="1"/>
  <c r="CK218" i="6" s="1"/>
  <c r="CL218" i="6" s="1"/>
  <c r="CM218" i="6" s="1"/>
  <c r="CN218" i="6" s="1"/>
  <c r="CO218" i="6" s="1"/>
  <c r="V36" i="4"/>
  <c r="W32" i="4"/>
  <c r="V38" i="4"/>
  <c r="V37" i="4"/>
  <c r="V39" i="4"/>
  <c r="K126" i="5"/>
  <c r="K128" i="5" s="1"/>
  <c r="L135" i="5" s="1"/>
  <c r="L150" i="5" s="1"/>
  <c r="L178" i="5" s="1"/>
  <c r="S91" i="4"/>
  <c r="S90" i="4"/>
  <c r="S99" i="4"/>
  <c r="S94" i="4"/>
  <c r="S97" i="4"/>
  <c r="S95" i="4"/>
  <c r="S96" i="4"/>
  <c r="S93" i="4"/>
  <c r="S100" i="4"/>
  <c r="S92" i="4"/>
  <c r="S89" i="4"/>
  <c r="S98" i="4"/>
  <c r="K343" i="6"/>
  <c r="K61" i="12"/>
  <c r="P22" i="6"/>
  <c r="P118" i="4"/>
  <c r="P120" i="4" s="1"/>
  <c r="K202" i="5"/>
  <c r="K204" i="5" s="1"/>
  <c r="L208" i="5" s="1"/>
  <c r="R102" i="4"/>
  <c r="N59" i="12"/>
  <c r="N295" i="6"/>
  <c r="O203" i="6"/>
  <c r="O207" i="6"/>
  <c r="O229" i="6"/>
  <c r="O228" i="6"/>
  <c r="O233" i="6"/>
  <c r="O209" i="6"/>
  <c r="T86" i="4"/>
  <c r="T106" i="4"/>
  <c r="O68" i="6"/>
  <c r="L113" i="6" l="1"/>
  <c r="L127" i="6" s="1"/>
  <c r="L132" i="6" s="1"/>
  <c r="L134" i="6" s="1"/>
  <c r="L164" i="6" s="1"/>
  <c r="L165" i="6" s="1"/>
  <c r="M113" i="6"/>
  <c r="K113" i="6"/>
  <c r="K118" i="6" s="1"/>
  <c r="N110" i="6"/>
  <c r="N111" i="6" s="1"/>
  <c r="K127" i="6"/>
  <c r="K278" i="6" s="1"/>
  <c r="K282" i="6" s="1"/>
  <c r="K284" i="6" s="1"/>
  <c r="M118" i="6"/>
  <c r="M127" i="6"/>
  <c r="M132" i="6" s="1"/>
  <c r="M134" i="6" s="1"/>
  <c r="M164" i="6" s="1"/>
  <c r="M165" i="6" s="1"/>
  <c r="N101" i="6"/>
  <c r="L118" i="6"/>
  <c r="Q23" i="6"/>
  <c r="Q203" i="6" s="1"/>
  <c r="Q61" i="6"/>
  <c r="O96" i="6"/>
  <c r="O125" i="6" s="1"/>
  <c r="O129" i="6" s="1"/>
  <c r="Q26" i="6"/>
  <c r="Q64" i="6"/>
  <c r="Q95" i="6" s="1"/>
  <c r="L76" i="12"/>
  <c r="U106" i="4"/>
  <c r="P205" i="6"/>
  <c r="P208" i="6" s="1"/>
  <c r="P64" i="6"/>
  <c r="P61" i="6"/>
  <c r="P23" i="6"/>
  <c r="P26" i="6"/>
  <c r="O266" i="6"/>
  <c r="U97" i="4"/>
  <c r="U98" i="4"/>
  <c r="U91" i="4"/>
  <c r="U94" i="4"/>
  <c r="U100" i="4"/>
  <c r="U93" i="4"/>
  <c r="U89" i="4"/>
  <c r="U99" i="4"/>
  <c r="U95" i="4"/>
  <c r="U96" i="4"/>
  <c r="U92" i="4"/>
  <c r="U90" i="4"/>
  <c r="S102" i="4"/>
  <c r="S104" i="4" s="1"/>
  <c r="O142" i="6"/>
  <c r="L35" i="12"/>
  <c r="L181" i="5"/>
  <c r="Q233" i="6"/>
  <c r="Q209" i="6"/>
  <c r="Q266" i="6" s="1"/>
  <c r="Q299" i="6" s="1"/>
  <c r="Q228" i="6"/>
  <c r="Q229" i="6"/>
  <c r="Q207" i="6"/>
  <c r="O296" i="6"/>
  <c r="O57" i="12" s="1"/>
  <c r="O267" i="6"/>
  <c r="R104" i="4"/>
  <c r="O297" i="6"/>
  <c r="O58" i="12" s="1"/>
  <c r="O265" i="6"/>
  <c r="O273" i="6"/>
  <c r="T100" i="4"/>
  <c r="T91" i="4"/>
  <c r="T89" i="4"/>
  <c r="T97" i="4"/>
  <c r="T96" i="4"/>
  <c r="T99" i="4"/>
  <c r="T93" i="4"/>
  <c r="T98" i="4"/>
  <c r="T92" i="4"/>
  <c r="T95" i="4"/>
  <c r="T90" i="4"/>
  <c r="T94" i="4"/>
  <c r="O264" i="6"/>
  <c r="X32" i="4"/>
  <c r="W38" i="4"/>
  <c r="W36" i="4"/>
  <c r="W37" i="4"/>
  <c r="W39" i="4"/>
  <c r="V51" i="4"/>
  <c r="M278" i="6" l="1"/>
  <c r="M282" i="6" s="1"/>
  <c r="M284" i="6" s="1"/>
  <c r="M312" i="6" s="1"/>
  <c r="L278" i="6"/>
  <c r="L282" i="6" s="1"/>
  <c r="L284" i="6" s="1"/>
  <c r="L312" i="6" s="1"/>
  <c r="K132" i="6"/>
  <c r="K134" i="6" s="1"/>
  <c r="K164" i="6" s="1"/>
  <c r="N113" i="6"/>
  <c r="N127" i="6" s="1"/>
  <c r="Q94" i="6"/>
  <c r="Q123" i="6" s="1"/>
  <c r="O128" i="6"/>
  <c r="O279" i="6" s="1"/>
  <c r="Q124" i="6"/>
  <c r="Q274" i="6" s="1"/>
  <c r="Q68" i="6"/>
  <c r="Q142" i="6" s="1"/>
  <c r="Q18" i="12" s="1"/>
  <c r="O99" i="6"/>
  <c r="O100" i="6" s="1"/>
  <c r="O130" i="6"/>
  <c r="O280" i="6" s="1"/>
  <c r="P94" i="6"/>
  <c r="P123" i="6" s="1"/>
  <c r="P95" i="6"/>
  <c r="W51" i="4"/>
  <c r="W86" i="4" s="1"/>
  <c r="X36" i="4"/>
  <c r="X37" i="4"/>
  <c r="X39" i="4"/>
  <c r="X38" i="4"/>
  <c r="Y32" i="4"/>
  <c r="V106" i="4"/>
  <c r="V86" i="4"/>
  <c r="T102" i="4"/>
  <c r="T104" i="4" s="1"/>
  <c r="S22" i="6"/>
  <c r="S118" i="4"/>
  <c r="S120" i="4" s="1"/>
  <c r="P68" i="6"/>
  <c r="K312" i="6"/>
  <c r="P203" i="6"/>
  <c r="O275" i="6"/>
  <c r="O295" i="6"/>
  <c r="O59" i="12"/>
  <c r="O18" i="12"/>
  <c r="Q264" i="6"/>
  <c r="P228" i="6"/>
  <c r="P229" i="6"/>
  <c r="P207" i="6"/>
  <c r="P209" i="6"/>
  <c r="P233" i="6"/>
  <c r="Q265" i="6"/>
  <c r="Q297" i="6"/>
  <c r="Q58" i="12" s="1"/>
  <c r="O299" i="6"/>
  <c r="Q296" i="6"/>
  <c r="Q57" i="12" s="1"/>
  <c r="Q267" i="6"/>
  <c r="U102" i="4"/>
  <c r="U104" i="4" s="1"/>
  <c r="R118" i="4"/>
  <c r="R120" i="4" s="1"/>
  <c r="R22" i="6"/>
  <c r="Q273" i="6"/>
  <c r="Q343" i="6"/>
  <c r="Q61" i="12"/>
  <c r="K165" i="6" l="1"/>
  <c r="K181" i="6" s="1"/>
  <c r="K182" i="6" s="1"/>
  <c r="N132" i="6"/>
  <c r="N134" i="6" s="1"/>
  <c r="N164" i="6" s="1"/>
  <c r="N165" i="6" s="1"/>
  <c r="N278" i="6"/>
  <c r="N282" i="6" s="1"/>
  <c r="N284" i="6" s="1"/>
  <c r="N312" i="6" s="1"/>
  <c r="N118" i="6"/>
  <c r="O110" i="6"/>
  <c r="O111" i="6" s="1"/>
  <c r="O101" i="6"/>
  <c r="Q96" i="6"/>
  <c r="Q125" i="6" s="1"/>
  <c r="Q129" i="6" s="1"/>
  <c r="K172" i="6"/>
  <c r="K173" i="6" s="1"/>
  <c r="Q275" i="6"/>
  <c r="P96" i="6"/>
  <c r="P125" i="6" s="1"/>
  <c r="P129" i="6" s="1"/>
  <c r="P124" i="6"/>
  <c r="P274" i="6" s="1"/>
  <c r="W106" i="4"/>
  <c r="P296" i="6"/>
  <c r="P57" i="12" s="1"/>
  <c r="P267" i="6"/>
  <c r="V96" i="4"/>
  <c r="V97" i="4"/>
  <c r="V93" i="4"/>
  <c r="V89" i="4"/>
  <c r="V90" i="4"/>
  <c r="V100" i="4"/>
  <c r="V99" i="4"/>
  <c r="V92" i="4"/>
  <c r="V94" i="4"/>
  <c r="V91" i="4"/>
  <c r="V98" i="4"/>
  <c r="V95" i="4"/>
  <c r="K317" i="6"/>
  <c r="K318" i="6" s="1"/>
  <c r="K325" i="6"/>
  <c r="K326" i="6" s="1"/>
  <c r="W99" i="4"/>
  <c r="W93" i="4"/>
  <c r="W90" i="4"/>
  <c r="W97" i="4"/>
  <c r="W92" i="4"/>
  <c r="W91" i="4"/>
  <c r="W89" i="4"/>
  <c r="W96" i="4"/>
  <c r="W95" i="4"/>
  <c r="W98" i="4"/>
  <c r="W94" i="4"/>
  <c r="W100" i="4"/>
  <c r="Q59" i="12"/>
  <c r="Q295" i="6"/>
  <c r="T22" i="6"/>
  <c r="T118" i="4"/>
  <c r="T120" i="4" s="1"/>
  <c r="R64" i="6"/>
  <c r="R205" i="6"/>
  <c r="R208" i="6" s="1"/>
  <c r="R23" i="6"/>
  <c r="R61" i="6"/>
  <c r="R26" i="6"/>
  <c r="P266" i="6"/>
  <c r="P264" i="6"/>
  <c r="Y36" i="4"/>
  <c r="Y39" i="4"/>
  <c r="Y38" i="4"/>
  <c r="Y37" i="4"/>
  <c r="Z32" i="4"/>
  <c r="P142" i="6"/>
  <c r="O343" i="6"/>
  <c r="O61" i="12"/>
  <c r="P297" i="6"/>
  <c r="P58" i="12" s="1"/>
  <c r="P265" i="6"/>
  <c r="U22" i="6"/>
  <c r="U118" i="4"/>
  <c r="U120" i="4" s="1"/>
  <c r="S23" i="6"/>
  <c r="S205" i="6"/>
  <c r="S208" i="6" s="1"/>
  <c r="S61" i="6"/>
  <c r="S64" i="6"/>
  <c r="S26" i="6"/>
  <c r="P273" i="6"/>
  <c r="X51" i="4"/>
  <c r="O113" i="6" l="1"/>
  <c r="O127" i="6" s="1"/>
  <c r="Q130" i="6"/>
  <c r="Q280" i="6" s="1"/>
  <c r="Q99" i="6"/>
  <c r="Q100" i="6" s="1"/>
  <c r="Q128" i="6"/>
  <c r="Q279" i="6" s="1"/>
  <c r="P130" i="6"/>
  <c r="P280" i="6" s="1"/>
  <c r="P128" i="6"/>
  <c r="P279" i="6" s="1"/>
  <c r="P99" i="6"/>
  <c r="P100" i="6" s="1"/>
  <c r="S94" i="6"/>
  <c r="S123" i="6" s="1"/>
  <c r="R94" i="6"/>
  <c r="R123" i="6" s="1"/>
  <c r="R95" i="6"/>
  <c r="S95" i="6"/>
  <c r="R203" i="6"/>
  <c r="P275" i="6"/>
  <c r="P295" i="6"/>
  <c r="P59" i="12"/>
  <c r="R233" i="6"/>
  <c r="R209" i="6"/>
  <c r="R228" i="6"/>
  <c r="R207" i="6"/>
  <c r="R229" i="6"/>
  <c r="W102" i="4"/>
  <c r="W104" i="4" s="1"/>
  <c r="S68" i="6"/>
  <c r="S142" i="6" s="1"/>
  <c r="S18" i="12" s="1"/>
  <c r="P18" i="12"/>
  <c r="T61" i="6"/>
  <c r="T205" i="6"/>
  <c r="T208" i="6" s="1"/>
  <c r="T23" i="6"/>
  <c r="T64" i="6"/>
  <c r="T26" i="6"/>
  <c r="Z36" i="4"/>
  <c r="Z38" i="4"/>
  <c r="Z37" i="4"/>
  <c r="Z39" i="4"/>
  <c r="AA32" i="4"/>
  <c r="Y51" i="4"/>
  <c r="S207" i="6"/>
  <c r="S229" i="6"/>
  <c r="S228" i="6"/>
  <c r="S233" i="6"/>
  <c r="S203" i="6"/>
  <c r="V102" i="4"/>
  <c r="V104" i="4" s="1"/>
  <c r="P299" i="6"/>
  <c r="U23" i="6"/>
  <c r="U64" i="6"/>
  <c r="U205" i="6"/>
  <c r="U208" i="6" s="1"/>
  <c r="U61" i="6"/>
  <c r="U26" i="6"/>
  <c r="R68" i="6"/>
  <c r="X106" i="4"/>
  <c r="X86" i="4"/>
  <c r="O118" i="6" l="1"/>
  <c r="O132" i="6"/>
  <c r="O134" i="6" s="1"/>
  <c r="O164" i="6" s="1"/>
  <c r="O165" i="6" s="1"/>
  <c r="O278" i="6"/>
  <c r="O282" i="6" s="1"/>
  <c r="O284" i="6" s="1"/>
  <c r="O312" i="6" s="1"/>
  <c r="P110" i="6"/>
  <c r="P111" i="6" s="1"/>
  <c r="Q110" i="6"/>
  <c r="Q111" i="6"/>
  <c r="P101" i="6"/>
  <c r="Q101" i="6"/>
  <c r="R96" i="6"/>
  <c r="R125" i="6" s="1"/>
  <c r="R129" i="6" s="1"/>
  <c r="R124" i="6"/>
  <c r="R274" i="6" s="1"/>
  <c r="S96" i="6"/>
  <c r="S125" i="6" s="1"/>
  <c r="S129" i="6" s="1"/>
  <c r="S124" i="6"/>
  <c r="S274" i="6" s="1"/>
  <c r="U94" i="6"/>
  <c r="U123" i="6" s="1"/>
  <c r="T94" i="6"/>
  <c r="T123" i="6" s="1"/>
  <c r="S99" i="6"/>
  <c r="S100" i="6" s="1"/>
  <c r="T95" i="6"/>
  <c r="U95" i="6"/>
  <c r="U68" i="6"/>
  <c r="U142" i="6" s="1"/>
  <c r="U18" i="12" s="1"/>
  <c r="S264" i="6"/>
  <c r="R266" i="6"/>
  <c r="T233" i="6"/>
  <c r="T229" i="6"/>
  <c r="T207" i="6"/>
  <c r="T228" i="6"/>
  <c r="U203" i="6"/>
  <c r="AA38" i="4"/>
  <c r="AB32" i="4"/>
  <c r="AA37" i="4"/>
  <c r="AA39" i="4"/>
  <c r="AA36" i="4"/>
  <c r="R142" i="6"/>
  <c r="V118" i="4"/>
  <c r="V120" i="4" s="1"/>
  <c r="V22" i="6"/>
  <c r="S273" i="6"/>
  <c r="W22" i="6"/>
  <c r="W118" i="4"/>
  <c r="W120" i="4" s="1"/>
  <c r="R297" i="6"/>
  <c r="R58" i="12" s="1"/>
  <c r="R265" i="6"/>
  <c r="S265" i="6"/>
  <c r="S297" i="6"/>
  <c r="S58" i="12" s="1"/>
  <c r="R264" i="6"/>
  <c r="Y106" i="4"/>
  <c r="Y86" i="4"/>
  <c r="Z51" i="4"/>
  <c r="T68" i="6"/>
  <c r="T142" i="6" s="1"/>
  <c r="T18" i="12" s="1"/>
  <c r="T203" i="6"/>
  <c r="S296" i="6"/>
  <c r="S57" i="12" s="1"/>
  <c r="S267" i="6"/>
  <c r="P343" i="6"/>
  <c r="P61" i="12"/>
  <c r="R296" i="6"/>
  <c r="R57" i="12" s="1"/>
  <c r="R267" i="6"/>
  <c r="X100" i="4"/>
  <c r="X99" i="4"/>
  <c r="X92" i="4"/>
  <c r="X96" i="4"/>
  <c r="X98" i="4"/>
  <c r="X93" i="4"/>
  <c r="X91" i="4"/>
  <c r="X97" i="4"/>
  <c r="X90" i="4"/>
  <c r="X95" i="4"/>
  <c r="X94" i="4"/>
  <c r="X89" i="4"/>
  <c r="U228" i="6"/>
  <c r="U229" i="6"/>
  <c r="U233" i="6"/>
  <c r="U207" i="6"/>
  <c r="R273" i="6"/>
  <c r="Q113" i="6" l="1"/>
  <c r="Q127" i="6" s="1"/>
  <c r="Q132" i="6" s="1"/>
  <c r="Q134" i="6" s="1"/>
  <c r="Q164" i="6" s="1"/>
  <c r="Q165" i="6" s="1"/>
  <c r="S110" i="6"/>
  <c r="S111" i="6" s="1"/>
  <c r="P113" i="6"/>
  <c r="P127" i="6" s="1"/>
  <c r="Q278" i="6"/>
  <c r="Q282" i="6" s="1"/>
  <c r="Q284" i="6" s="1"/>
  <c r="Q312" i="6" s="1"/>
  <c r="Q118" i="6"/>
  <c r="S128" i="6"/>
  <c r="S279" i="6" s="1"/>
  <c r="S130" i="6"/>
  <c r="S280" i="6" s="1"/>
  <c r="R99" i="6"/>
  <c r="R100" i="6" s="1"/>
  <c r="P118" i="6"/>
  <c r="R130" i="6"/>
  <c r="R280" i="6" s="1"/>
  <c r="S275" i="6"/>
  <c r="R128" i="6"/>
  <c r="R279" i="6" s="1"/>
  <c r="U96" i="6"/>
  <c r="U125" i="6" s="1"/>
  <c r="U129" i="6" s="1"/>
  <c r="U124" i="6"/>
  <c r="U274" i="6" s="1"/>
  <c r="T96" i="6"/>
  <c r="T125" i="6" s="1"/>
  <c r="T129" i="6" s="1"/>
  <c r="T124" i="6"/>
  <c r="T274" i="6" s="1"/>
  <c r="S101" i="6"/>
  <c r="AA51" i="4"/>
  <c r="AA86" i="4" s="1"/>
  <c r="X102" i="4"/>
  <c r="X104" i="4" s="1"/>
  <c r="U296" i="6"/>
  <c r="U57" i="12" s="1"/>
  <c r="U267" i="6"/>
  <c r="R18" i="12"/>
  <c r="AB39" i="4"/>
  <c r="AC32" i="4"/>
  <c r="AB37" i="4"/>
  <c r="AB38" i="4"/>
  <c r="AB36" i="4"/>
  <c r="U264" i="6"/>
  <c r="R295" i="6"/>
  <c r="R59" i="12"/>
  <c r="T264" i="6"/>
  <c r="S59" i="12"/>
  <c r="S295" i="6"/>
  <c r="T296" i="6"/>
  <c r="T57" i="12" s="1"/>
  <c r="T267" i="6"/>
  <c r="V64" i="6"/>
  <c r="V23" i="6"/>
  <c r="V61" i="6"/>
  <c r="V205" i="6"/>
  <c r="V208" i="6" s="1"/>
  <c r="V26" i="6"/>
  <c r="U273" i="6"/>
  <c r="Y93" i="4"/>
  <c r="Y95" i="4"/>
  <c r="Y90" i="4"/>
  <c r="Y100" i="4"/>
  <c r="Y92" i="4"/>
  <c r="Y99" i="4"/>
  <c r="Y94" i="4"/>
  <c r="Y97" i="4"/>
  <c r="Y96" i="4"/>
  <c r="Y91" i="4"/>
  <c r="Y98" i="4"/>
  <c r="Y89" i="4"/>
  <c r="T265" i="6"/>
  <c r="T297" i="6"/>
  <c r="T58" i="12" s="1"/>
  <c r="W61" i="6"/>
  <c r="W205" i="6"/>
  <c r="W208" i="6" s="1"/>
  <c r="W64" i="6"/>
  <c r="W23" i="6"/>
  <c r="W26" i="6"/>
  <c r="R299" i="6"/>
  <c r="R275" i="6"/>
  <c r="Z86" i="4"/>
  <c r="Z106" i="4"/>
  <c r="T273" i="6"/>
  <c r="U265" i="6"/>
  <c r="U297" i="6"/>
  <c r="U58" i="12" s="1"/>
  <c r="P132" i="6" l="1"/>
  <c r="P134" i="6" s="1"/>
  <c r="P164" i="6" s="1"/>
  <c r="P165" i="6" s="1"/>
  <c r="P278" i="6"/>
  <c r="P282" i="6" s="1"/>
  <c r="P284" i="6" s="1"/>
  <c r="S113" i="6"/>
  <c r="R110" i="6"/>
  <c r="R111" i="6" s="1"/>
  <c r="R101" i="6"/>
  <c r="T275" i="6"/>
  <c r="T130" i="6"/>
  <c r="T280" i="6" s="1"/>
  <c r="X118" i="4"/>
  <c r="X120" i="4" s="1"/>
  <c r="X22" i="6"/>
  <c r="X23" i="6" s="1"/>
  <c r="U275" i="6"/>
  <c r="U99" i="6"/>
  <c r="U100" i="6" s="1"/>
  <c r="T99" i="6"/>
  <c r="T100" i="6" s="1"/>
  <c r="S127" i="6"/>
  <c r="S278" i="6" s="1"/>
  <c r="S282" i="6" s="1"/>
  <c r="S284" i="6" s="1"/>
  <c r="S118" i="6"/>
  <c r="V94" i="6"/>
  <c r="V123" i="6" s="1"/>
  <c r="W94" i="6"/>
  <c r="W123" i="6" s="1"/>
  <c r="T128" i="6"/>
  <c r="T279" i="6" s="1"/>
  <c r="U128" i="6"/>
  <c r="U279" i="6" s="1"/>
  <c r="U130" i="6"/>
  <c r="U280" i="6" s="1"/>
  <c r="V95" i="6"/>
  <c r="W95" i="6"/>
  <c r="AB51" i="4"/>
  <c r="AB86" i="4" s="1"/>
  <c r="AA106" i="4"/>
  <c r="Y102" i="4"/>
  <c r="Y104" i="4" s="1"/>
  <c r="W68" i="6"/>
  <c r="W142" i="6" s="1"/>
  <c r="W18" i="12" s="1"/>
  <c r="AA99" i="4"/>
  <c r="AA94" i="4"/>
  <c r="AA95" i="4"/>
  <c r="AA93" i="4"/>
  <c r="AA89" i="4"/>
  <c r="AA90" i="4"/>
  <c r="AA98" i="4"/>
  <c r="AA100" i="4"/>
  <c r="AA91" i="4"/>
  <c r="AA92" i="4"/>
  <c r="AA97" i="4"/>
  <c r="AA96" i="4"/>
  <c r="V229" i="6"/>
  <c r="V207" i="6"/>
  <c r="V233" i="6"/>
  <c r="V228" i="6"/>
  <c r="V203" i="6"/>
  <c r="P312" i="6"/>
  <c r="W229" i="6"/>
  <c r="W207" i="6"/>
  <c r="W233" i="6"/>
  <c r="W228" i="6"/>
  <c r="V68" i="6"/>
  <c r="V142" i="6" s="1"/>
  <c r="R343" i="6"/>
  <c r="R61" i="12"/>
  <c r="T59" i="12"/>
  <c r="T295" i="6"/>
  <c r="U59" i="12"/>
  <c r="U295" i="6"/>
  <c r="AC37" i="4"/>
  <c r="AD32" i="4"/>
  <c r="AC38" i="4"/>
  <c r="AC39" i="4"/>
  <c r="AC36" i="4"/>
  <c r="Z92" i="4"/>
  <c r="Z91" i="4"/>
  <c r="Z95" i="4"/>
  <c r="Z96" i="4"/>
  <c r="Z97" i="4"/>
  <c r="Z98" i="4"/>
  <c r="Z99" i="4"/>
  <c r="Z90" i="4"/>
  <c r="Z89" i="4"/>
  <c r="Z94" i="4"/>
  <c r="Z100" i="4"/>
  <c r="Z93" i="4"/>
  <c r="W203" i="6"/>
  <c r="T110" i="6" l="1"/>
  <c r="T111" i="6" s="1"/>
  <c r="R113" i="6"/>
  <c r="R118" i="6" s="1"/>
  <c r="U110" i="6"/>
  <c r="U111" i="6" s="1"/>
  <c r="R127" i="6"/>
  <c r="R132" i="6" s="1"/>
  <c r="R134" i="6" s="1"/>
  <c r="R164" i="6" s="1"/>
  <c r="R165" i="6" s="1"/>
  <c r="T101" i="6"/>
  <c r="U101" i="6"/>
  <c r="Y22" i="6"/>
  <c r="S132" i="6"/>
  <c r="S134" i="6" s="1"/>
  <c r="S164" i="6" s="1"/>
  <c r="S165" i="6" s="1"/>
  <c r="V96" i="6"/>
  <c r="V125" i="6" s="1"/>
  <c r="V129" i="6" s="1"/>
  <c r="V124" i="6"/>
  <c r="V274" i="6" s="1"/>
  <c r="W96" i="6"/>
  <c r="W125" i="6" s="1"/>
  <c r="W129" i="6" s="1"/>
  <c r="W124" i="6"/>
  <c r="W274" i="6" s="1"/>
  <c r="X94" i="6"/>
  <c r="X123" i="6" s="1"/>
  <c r="X205" i="6"/>
  <c r="X208" i="6" s="1"/>
  <c r="X61" i="6"/>
  <c r="AB106" i="4"/>
  <c r="X64" i="6"/>
  <c r="X26" i="6"/>
  <c r="Y118" i="4"/>
  <c r="Y120" i="4" s="1"/>
  <c r="AC51" i="4"/>
  <c r="AC106" i="4" s="1"/>
  <c r="W273" i="6"/>
  <c r="S312" i="6"/>
  <c r="AA102" i="4"/>
  <c r="AA104" i="4" s="1"/>
  <c r="V18" i="12"/>
  <c r="AB91" i="4"/>
  <c r="AB89" i="4"/>
  <c r="AB95" i="4"/>
  <c r="AB94" i="4"/>
  <c r="AB90" i="4"/>
  <c r="AB100" i="4"/>
  <c r="AB92" i="4"/>
  <c r="AB98" i="4"/>
  <c r="AB99" i="4"/>
  <c r="AB93" i="4"/>
  <c r="AB97" i="4"/>
  <c r="AB96" i="4"/>
  <c r="W296" i="6"/>
  <c r="W57" i="12" s="1"/>
  <c r="W267" i="6"/>
  <c r="V296" i="6"/>
  <c r="V57" i="12" s="1"/>
  <c r="V267" i="6"/>
  <c r="V273" i="6"/>
  <c r="W264" i="6"/>
  <c r="V264" i="6"/>
  <c r="Z102" i="4"/>
  <c r="Z104" i="4" s="1"/>
  <c r="V265" i="6"/>
  <c r="V297" i="6"/>
  <c r="V58" i="12" s="1"/>
  <c r="AD36" i="4"/>
  <c r="AD39" i="4"/>
  <c r="AD37" i="4"/>
  <c r="AD38" i="4"/>
  <c r="AE32" i="4"/>
  <c r="W297" i="6"/>
  <c r="W58" i="12" s="1"/>
  <c r="W265" i="6"/>
  <c r="X203" i="6"/>
  <c r="R278" i="6" l="1"/>
  <c r="R282" i="6" s="1"/>
  <c r="R284" i="6" s="1"/>
  <c r="U113" i="6"/>
  <c r="U118" i="6" s="1"/>
  <c r="T113" i="6"/>
  <c r="T127" i="6" s="1"/>
  <c r="Y205" i="6"/>
  <c r="Y208" i="6" s="1"/>
  <c r="Y64" i="6"/>
  <c r="Y95" i="6" s="1"/>
  <c r="Y23" i="6"/>
  <c r="Y203" i="6" s="1"/>
  <c r="Y26" i="6"/>
  <c r="Y61" i="6"/>
  <c r="X233" i="6"/>
  <c r="W130" i="6"/>
  <c r="W280" i="6" s="1"/>
  <c r="V99" i="6"/>
  <c r="V100" i="6" s="1"/>
  <c r="V275" i="6"/>
  <c r="X229" i="6"/>
  <c r="X297" i="6" s="1"/>
  <c r="X58" i="12" s="1"/>
  <c r="W99" i="6"/>
  <c r="W100" i="6" s="1"/>
  <c r="X68" i="6"/>
  <c r="X142" i="6" s="1"/>
  <c r="X18" i="12" s="1"/>
  <c r="X207" i="6"/>
  <c r="X264" i="6" s="1"/>
  <c r="W128" i="6"/>
  <c r="W279" i="6" s="1"/>
  <c r="X228" i="6"/>
  <c r="X267" i="6" s="1"/>
  <c r="V128" i="6"/>
  <c r="V279" i="6" s="1"/>
  <c r="W275" i="6"/>
  <c r="X95" i="6"/>
  <c r="Y94" i="6"/>
  <c r="Y123" i="6" s="1"/>
  <c r="V130" i="6"/>
  <c r="V280" i="6" s="1"/>
  <c r="AC86" i="4"/>
  <c r="AC95" i="4" s="1"/>
  <c r="AE37" i="4"/>
  <c r="AE38" i="4"/>
  <c r="AE36" i="4"/>
  <c r="AF32" i="4"/>
  <c r="AE39" i="4"/>
  <c r="R312" i="6"/>
  <c r="AA118" i="4"/>
  <c r="AA120" i="4" s="1"/>
  <c r="AA22" i="6"/>
  <c r="W295" i="6"/>
  <c r="W59" i="12"/>
  <c r="AB102" i="4"/>
  <c r="AB104" i="4" s="1"/>
  <c r="X296" i="6"/>
  <c r="X57" i="12" s="1"/>
  <c r="V59" i="12"/>
  <c r="V295" i="6"/>
  <c r="X273" i="6"/>
  <c r="Z22" i="6"/>
  <c r="Z118" i="4"/>
  <c r="Z120" i="4" s="1"/>
  <c r="AD51" i="4"/>
  <c r="T132" i="6" l="1"/>
  <c r="T134" i="6" s="1"/>
  <c r="T164" i="6" s="1"/>
  <c r="T165" i="6" s="1"/>
  <c r="T278" i="6"/>
  <c r="T282" i="6" s="1"/>
  <c r="T284" i="6" s="1"/>
  <c r="T312" i="6" s="1"/>
  <c r="T118" i="6"/>
  <c r="U127" i="6"/>
  <c r="U278" i="6" s="1"/>
  <c r="U282" i="6" s="1"/>
  <c r="U284" i="6" s="1"/>
  <c r="U312" i="6" s="1"/>
  <c r="W110" i="6"/>
  <c r="W111" i="6" s="1"/>
  <c r="V110" i="6"/>
  <c r="V111" i="6" s="1"/>
  <c r="W101" i="6"/>
  <c r="V101" i="6"/>
  <c r="Y68" i="6"/>
  <c r="Y142" i="6" s="1"/>
  <c r="Y18" i="12" s="1"/>
  <c r="Y229" i="6"/>
  <c r="Y265" i="6" s="1"/>
  <c r="Y228" i="6"/>
  <c r="Y267" i="6" s="1"/>
  <c r="Y207" i="6"/>
  <c r="Y233" i="6"/>
  <c r="X265" i="6"/>
  <c r="Y96" i="6"/>
  <c r="Y125" i="6" s="1"/>
  <c r="Y129" i="6" s="1"/>
  <c r="Y124" i="6"/>
  <c r="Y274" i="6" s="1"/>
  <c r="X96" i="6"/>
  <c r="X124" i="6"/>
  <c r="X274" i="6" s="1"/>
  <c r="X275" i="6" s="1"/>
  <c r="AC98" i="4"/>
  <c r="AC90" i="4"/>
  <c r="AC96" i="4"/>
  <c r="AC91" i="4"/>
  <c r="AC93" i="4"/>
  <c r="AC94" i="4"/>
  <c r="AC97" i="4"/>
  <c r="AC92" i="4"/>
  <c r="AC100" i="4"/>
  <c r="AC99" i="4"/>
  <c r="AC89" i="4"/>
  <c r="Y264" i="6"/>
  <c r="AA64" i="6"/>
  <c r="AA61" i="6"/>
  <c r="AA205" i="6"/>
  <c r="AA208" i="6" s="1"/>
  <c r="AA23" i="6"/>
  <c r="AA26" i="6"/>
  <c r="X59" i="12"/>
  <c r="X295" i="6"/>
  <c r="AD86" i="4"/>
  <c r="AD106" i="4"/>
  <c r="AF38" i="4"/>
  <c r="AF37" i="4"/>
  <c r="AF39" i="4"/>
  <c r="AF36" i="4"/>
  <c r="AG32" i="4"/>
  <c r="AB22" i="6"/>
  <c r="AB118" i="4"/>
  <c r="AB120" i="4" s="1"/>
  <c r="AE51" i="4"/>
  <c r="Y273" i="6"/>
  <c r="Y296" i="6"/>
  <c r="Y57" i="12" s="1"/>
  <c r="Z205" i="6"/>
  <c r="Z208" i="6" s="1"/>
  <c r="Z64" i="6"/>
  <c r="Z23" i="6"/>
  <c r="Z61" i="6"/>
  <c r="Z26" i="6"/>
  <c r="U132" i="6" l="1"/>
  <c r="U134" i="6" s="1"/>
  <c r="U164" i="6" s="1"/>
  <c r="U165" i="6" s="1"/>
  <c r="V113" i="6"/>
  <c r="W113" i="6"/>
  <c r="W118" i="6" s="1"/>
  <c r="V127" i="6"/>
  <c r="V132" i="6" s="1"/>
  <c r="V134" i="6" s="1"/>
  <c r="V164" i="6" s="1"/>
  <c r="V165" i="6" s="1"/>
  <c r="Y128" i="6"/>
  <c r="Y279" i="6" s="1"/>
  <c r="Y99" i="6"/>
  <c r="Y100" i="6" s="1"/>
  <c r="Y297" i="6"/>
  <c r="Y58" i="12" s="1"/>
  <c r="V278" i="6"/>
  <c r="V282" i="6" s="1"/>
  <c r="V284" i="6" s="1"/>
  <c r="V312" i="6" s="1"/>
  <c r="V118" i="6"/>
  <c r="Y275" i="6"/>
  <c r="X125" i="6"/>
  <c r="X129" i="6" s="1"/>
  <c r="X99" i="6"/>
  <c r="X100" i="6" s="1"/>
  <c r="AA94" i="6"/>
  <c r="AA123" i="6" s="1"/>
  <c r="Z94" i="6"/>
  <c r="Z123" i="6" s="1"/>
  <c r="Y130" i="6"/>
  <c r="Y280" i="6" s="1"/>
  <c r="AA95" i="6"/>
  <c r="Z95" i="6"/>
  <c r="AC102" i="4"/>
  <c r="AC104" i="4" s="1"/>
  <c r="AF51" i="4"/>
  <c r="AF106" i="4" s="1"/>
  <c r="AA68" i="6"/>
  <c r="AA142" i="6" s="1"/>
  <c r="AA18" i="12" s="1"/>
  <c r="Z68" i="6"/>
  <c r="Z142" i="6" s="1"/>
  <c r="Z18" i="12" s="1"/>
  <c r="AB23" i="6"/>
  <c r="AB205" i="6"/>
  <c r="AB208" i="6" s="1"/>
  <c r="AB64" i="6"/>
  <c r="AB61" i="6"/>
  <c r="AB26" i="6"/>
  <c r="AG37" i="4"/>
  <c r="AG36" i="4"/>
  <c r="AH32" i="4"/>
  <c r="AG38" i="4"/>
  <c r="AG39" i="4"/>
  <c r="AD97" i="4"/>
  <c r="AD91" i="4"/>
  <c r="AD99" i="4"/>
  <c r="AD90" i="4"/>
  <c r="AD89" i="4"/>
  <c r="AD92" i="4"/>
  <c r="AD94" i="4"/>
  <c r="AD96" i="4"/>
  <c r="AD95" i="4"/>
  <c r="AD100" i="4"/>
  <c r="AD98" i="4"/>
  <c r="AD93" i="4"/>
  <c r="AA203" i="6"/>
  <c r="AA228" i="6"/>
  <c r="AA229" i="6"/>
  <c r="AA233" i="6"/>
  <c r="AA207" i="6"/>
  <c r="Z203" i="6"/>
  <c r="Z228" i="6"/>
  <c r="Z229" i="6"/>
  <c r="Z207" i="6"/>
  <c r="Z233" i="6"/>
  <c r="AE86" i="4"/>
  <c r="AE106" i="4"/>
  <c r="Y295" i="6"/>
  <c r="Y59" i="12"/>
  <c r="W127" i="6" l="1"/>
  <c r="W132" i="6" s="1"/>
  <c r="W134" i="6" s="1"/>
  <c r="W164" i="6" s="1"/>
  <c r="W165" i="6" s="1"/>
  <c r="X110" i="6"/>
  <c r="X111" i="6" s="1"/>
  <c r="Y110" i="6"/>
  <c r="Y111" i="6" s="1"/>
  <c r="Y101" i="6"/>
  <c r="X101" i="6"/>
  <c r="AC22" i="6"/>
  <c r="W278" i="6"/>
  <c r="W282" i="6" s="1"/>
  <c r="W284" i="6" s="1"/>
  <c r="W312" i="6" s="1"/>
  <c r="AA96" i="6"/>
  <c r="AA125" i="6" s="1"/>
  <c r="AA129" i="6" s="1"/>
  <c r="AA124" i="6"/>
  <c r="AA274" i="6" s="1"/>
  <c r="Z96" i="6"/>
  <c r="Z125" i="6" s="1"/>
  <c r="Z129" i="6" s="1"/>
  <c r="Z124" i="6"/>
  <c r="Z274" i="6" s="1"/>
  <c r="X128" i="6"/>
  <c r="X130" i="6"/>
  <c r="X280" i="6" s="1"/>
  <c r="AB94" i="6"/>
  <c r="AB123" i="6" s="1"/>
  <c r="AF86" i="4"/>
  <c r="AF90" i="4" s="1"/>
  <c r="AB95" i="6"/>
  <c r="AC118" i="4"/>
  <c r="AC120" i="4" s="1"/>
  <c r="AD102" i="4"/>
  <c r="AD104" i="4" s="1"/>
  <c r="AA296" i="6"/>
  <c r="AA57" i="12" s="1"/>
  <c r="AA267" i="6"/>
  <c r="AE91" i="4"/>
  <c r="AE92" i="4"/>
  <c r="AE97" i="4"/>
  <c r="AE96" i="4"/>
  <c r="AE93" i="4"/>
  <c r="AE99" i="4"/>
  <c r="AE98" i="4"/>
  <c r="AE89" i="4"/>
  <c r="AE94" i="4"/>
  <c r="AE100" i="4"/>
  <c r="AE95" i="4"/>
  <c r="AE90" i="4"/>
  <c r="Z264" i="6"/>
  <c r="AB68" i="6"/>
  <c r="AB142" i="6" s="1"/>
  <c r="AB18" i="12" s="1"/>
  <c r="AA297" i="6"/>
  <c r="AA58" i="12" s="1"/>
  <c r="AA265" i="6"/>
  <c r="AH37" i="4"/>
  <c r="AH39" i="4"/>
  <c r="AH38" i="4"/>
  <c r="AI32" i="4"/>
  <c r="AH36" i="4"/>
  <c r="AA264" i="6"/>
  <c r="AG51" i="4"/>
  <c r="Z265" i="6"/>
  <c r="Z297" i="6"/>
  <c r="Z58" i="12" s="1"/>
  <c r="Z273" i="6"/>
  <c r="Z296" i="6"/>
  <c r="Z57" i="12" s="1"/>
  <c r="Z267" i="6"/>
  <c r="AA273" i="6"/>
  <c r="AB233" i="6"/>
  <c r="AB207" i="6"/>
  <c r="AB228" i="6"/>
  <c r="AB229" i="6"/>
  <c r="AB203" i="6"/>
  <c r="Y113" i="6" l="1"/>
  <c r="X113" i="6"/>
  <c r="X118" i="6" s="1"/>
  <c r="Y127" i="6"/>
  <c r="Y278" i="6" s="1"/>
  <c r="Y282" i="6" s="1"/>
  <c r="Y284" i="6" s="1"/>
  <c r="Y312" i="6" s="1"/>
  <c r="X127" i="6"/>
  <c r="X278" i="6" s="1"/>
  <c r="Y118" i="6"/>
  <c r="AC26" i="6"/>
  <c r="AC205" i="6"/>
  <c r="AC208" i="6" s="1"/>
  <c r="AC296" i="6" s="1"/>
  <c r="AC57" i="12" s="1"/>
  <c r="AC64" i="6"/>
  <c r="AC95" i="6" s="1"/>
  <c r="AC124" i="6" s="1"/>
  <c r="AC274" i="6" s="1"/>
  <c r="AC23" i="6"/>
  <c r="AC203" i="6" s="1"/>
  <c r="AC273" i="6" s="1"/>
  <c r="AC61" i="6"/>
  <c r="AD118" i="4"/>
  <c r="AD120" i="4" s="1"/>
  <c r="AD22" i="6"/>
  <c r="AD61" i="6" s="1"/>
  <c r="AA128" i="6"/>
  <c r="AA279" i="6" s="1"/>
  <c r="Y132" i="6"/>
  <c r="Y134" i="6" s="1"/>
  <c r="Y164" i="6" s="1"/>
  <c r="Y165" i="6" s="1"/>
  <c r="Z99" i="6"/>
  <c r="Z100" i="6" s="1"/>
  <c r="Z130" i="6"/>
  <c r="Z280" i="6" s="1"/>
  <c r="Z275" i="6"/>
  <c r="AF97" i="4"/>
  <c r="AF95" i="4"/>
  <c r="AF96" i="4"/>
  <c r="AF89" i="4"/>
  <c r="AA130" i="6"/>
  <c r="AA280" i="6" s="1"/>
  <c r="AF93" i="4"/>
  <c r="AF91" i="4"/>
  <c r="AF94" i="4"/>
  <c r="AF92" i="4"/>
  <c r="AF100" i="4"/>
  <c r="Z128" i="6"/>
  <c r="Z279" i="6" s="1"/>
  <c r="AA99" i="6"/>
  <c r="AA100" i="6" s="1"/>
  <c r="AA275" i="6"/>
  <c r="X279" i="6"/>
  <c r="AB96" i="6"/>
  <c r="AB125" i="6" s="1"/>
  <c r="AB129" i="6" s="1"/>
  <c r="AB124" i="6"/>
  <c r="AB274" i="6" s="1"/>
  <c r="AF98" i="4"/>
  <c r="AF99" i="4"/>
  <c r="AB296" i="6"/>
  <c r="AB57" i="12" s="1"/>
  <c r="AB267" i="6"/>
  <c r="Z59" i="12"/>
  <c r="Z295" i="6"/>
  <c r="AA295" i="6"/>
  <c r="AA59" i="12"/>
  <c r="AG86" i="4"/>
  <c r="AG106" i="4"/>
  <c r="AH51" i="4"/>
  <c r="AB273" i="6"/>
  <c r="AI37" i="4"/>
  <c r="AI39" i="4"/>
  <c r="AJ32" i="4"/>
  <c r="AI38" i="4"/>
  <c r="AI36" i="4"/>
  <c r="AB297" i="6"/>
  <c r="AB58" i="12" s="1"/>
  <c r="AB265" i="6"/>
  <c r="AB264" i="6"/>
  <c r="AE102" i="4"/>
  <c r="AE104" i="4" s="1"/>
  <c r="AA110" i="6" l="1"/>
  <c r="AA111" i="6" s="1"/>
  <c r="Z110" i="6"/>
  <c r="Z111" i="6" s="1"/>
  <c r="X132" i="6"/>
  <c r="X134" i="6" s="1"/>
  <c r="X164" i="6" s="1"/>
  <c r="X165" i="6" s="1"/>
  <c r="X282" i="6"/>
  <c r="X284" i="6" s="1"/>
  <c r="X312" i="6" s="1"/>
  <c r="AC233" i="6"/>
  <c r="Z101" i="6"/>
  <c r="AA101" i="6"/>
  <c r="AC229" i="6"/>
  <c r="AC297" i="6" s="1"/>
  <c r="AC58" i="12" s="1"/>
  <c r="AC68" i="6"/>
  <c r="AC142" i="6" s="1"/>
  <c r="AC18" i="12" s="1"/>
  <c r="AC94" i="6"/>
  <c r="AC123" i="6" s="1"/>
  <c r="AC207" i="6"/>
  <c r="AC264" i="6" s="1"/>
  <c r="AC295" i="6" s="1"/>
  <c r="AC228" i="6"/>
  <c r="AC267" i="6" s="1"/>
  <c r="AF102" i="4"/>
  <c r="AF104" i="4" s="1"/>
  <c r="AF22" i="6" s="1"/>
  <c r="AB128" i="6"/>
  <c r="AB279" i="6" s="1"/>
  <c r="AB99" i="6"/>
  <c r="AB100" i="6" s="1"/>
  <c r="AB130" i="6"/>
  <c r="AB280" i="6" s="1"/>
  <c r="AB275" i="6"/>
  <c r="AC275" i="6"/>
  <c r="AD26" i="6"/>
  <c r="AD68" i="6" s="1"/>
  <c r="AD142" i="6" s="1"/>
  <c r="AD18" i="12" s="1"/>
  <c r="AD23" i="6"/>
  <c r="AD203" i="6" s="1"/>
  <c r="AD205" i="6"/>
  <c r="AD208" i="6" s="1"/>
  <c r="AD64" i="6"/>
  <c r="AI51" i="4"/>
  <c r="AI106" i="4" s="1"/>
  <c r="AH86" i="4"/>
  <c r="AH106" i="4"/>
  <c r="AJ37" i="4"/>
  <c r="AJ39" i="4"/>
  <c r="AJ36" i="4"/>
  <c r="AK32" i="4"/>
  <c r="AJ38" i="4"/>
  <c r="AE118" i="4"/>
  <c r="AE120" i="4" s="1"/>
  <c r="AE22" i="6"/>
  <c r="AB59" i="12"/>
  <c r="AB295" i="6"/>
  <c r="AG92" i="4"/>
  <c r="AG93" i="4"/>
  <c r="AG100" i="4"/>
  <c r="AG90" i="4"/>
  <c r="AG91" i="4"/>
  <c r="AG99" i="4"/>
  <c r="AG95" i="4"/>
  <c r="AG96" i="4"/>
  <c r="AG89" i="4"/>
  <c r="AG97" i="4"/>
  <c r="AG94" i="4"/>
  <c r="AG98" i="4"/>
  <c r="AA113" i="6" l="1"/>
  <c r="AA118" i="6" s="1"/>
  <c r="Z113" i="6"/>
  <c r="Z118" i="6" s="1"/>
  <c r="AB110" i="6"/>
  <c r="AB111" i="6"/>
  <c r="AC96" i="6"/>
  <c r="AC125" i="6" s="1"/>
  <c r="AC130" i="6" s="1"/>
  <c r="AC280" i="6" s="1"/>
  <c r="AC265" i="6"/>
  <c r="AB101" i="6"/>
  <c r="AC59" i="12"/>
  <c r="AF118" i="4"/>
  <c r="AF120" i="4" s="1"/>
  <c r="AD94" i="6"/>
  <c r="AD123" i="6" s="1"/>
  <c r="AD229" i="6"/>
  <c r="AD297" i="6" s="1"/>
  <c r="AD58" i="12" s="1"/>
  <c r="AD228" i="6"/>
  <c r="AD267" i="6" s="1"/>
  <c r="AD207" i="6"/>
  <c r="AD264" i="6" s="1"/>
  <c r="AD233" i="6"/>
  <c r="AD95" i="6"/>
  <c r="AI86" i="4"/>
  <c r="AI94" i="4" s="1"/>
  <c r="AE23" i="6"/>
  <c r="AE61" i="6"/>
  <c r="AE205" i="6"/>
  <c r="AE208" i="6" s="1"/>
  <c r="AE64" i="6"/>
  <c r="AE26" i="6"/>
  <c r="AD296" i="6"/>
  <c r="AD57" i="12" s="1"/>
  <c r="AK36" i="4"/>
  <c r="AL32" i="4"/>
  <c r="AK39" i="4"/>
  <c r="AK38" i="4"/>
  <c r="AK37" i="4"/>
  <c r="AD273" i="6"/>
  <c r="AJ51" i="4"/>
  <c r="AF64" i="6"/>
  <c r="AF23" i="6"/>
  <c r="AF205" i="6"/>
  <c r="AF208" i="6" s="1"/>
  <c r="AF61" i="6"/>
  <c r="AF26" i="6"/>
  <c r="AH92" i="4"/>
  <c r="AH90" i="4"/>
  <c r="AH97" i="4"/>
  <c r="AH100" i="4"/>
  <c r="AH99" i="4"/>
  <c r="AH95" i="4"/>
  <c r="AH89" i="4"/>
  <c r="AH94" i="4"/>
  <c r="AH96" i="4"/>
  <c r="AH93" i="4"/>
  <c r="AH91" i="4"/>
  <c r="AH98" i="4"/>
  <c r="AG102" i="4"/>
  <c r="AG104" i="4" s="1"/>
  <c r="AC129" i="6" l="1"/>
  <c r="Z127" i="6"/>
  <c r="Z278" i="6" s="1"/>
  <c r="Z282" i="6" s="1"/>
  <c r="Z284" i="6" s="1"/>
  <c r="Z312" i="6" s="1"/>
  <c r="AC128" i="6"/>
  <c r="AC279" i="6" s="1"/>
  <c r="AA127" i="6"/>
  <c r="AA132" i="6" s="1"/>
  <c r="AA134" i="6" s="1"/>
  <c r="AA164" i="6" s="1"/>
  <c r="AA165" i="6" s="1"/>
  <c r="AB113" i="6"/>
  <c r="AB127" i="6" s="1"/>
  <c r="AB132" i="6" s="1"/>
  <c r="AB134" i="6" s="1"/>
  <c r="AB164" i="6" s="1"/>
  <c r="AB165" i="6" s="1"/>
  <c r="AC99" i="6"/>
  <c r="AC100" i="6" s="1"/>
  <c r="AB118" i="6"/>
  <c r="AB278" i="6"/>
  <c r="AB282" i="6" s="1"/>
  <c r="AB284" i="6" s="1"/>
  <c r="AB312" i="6" s="1"/>
  <c r="AD96" i="6"/>
  <c r="AD125" i="6" s="1"/>
  <c r="AD129" i="6" s="1"/>
  <c r="AD124" i="6"/>
  <c r="AD274" i="6" s="1"/>
  <c r="AD275" i="6" s="1"/>
  <c r="AD265" i="6"/>
  <c r="AF94" i="6"/>
  <c r="AF123" i="6" s="1"/>
  <c r="AE94" i="6"/>
  <c r="AE123" i="6" s="1"/>
  <c r="AF95" i="6"/>
  <c r="AE95" i="6"/>
  <c r="AI99" i="4"/>
  <c r="AI96" i="4"/>
  <c r="AI98" i="4"/>
  <c r="AI95" i="4"/>
  <c r="AI93" i="4"/>
  <c r="AI89" i="4"/>
  <c r="AI97" i="4"/>
  <c r="AI91" i="4"/>
  <c r="AI92" i="4"/>
  <c r="AI100" i="4"/>
  <c r="AI90" i="4"/>
  <c r="AF68" i="6"/>
  <c r="AF142" i="6" s="1"/>
  <c r="AF18" i="12" s="1"/>
  <c r="AE68" i="6"/>
  <c r="AE142" i="6" s="1"/>
  <c r="AE18" i="12" s="1"/>
  <c r="AJ106" i="4"/>
  <c r="AJ86" i="4"/>
  <c r="AF203" i="6"/>
  <c r="AE203" i="6"/>
  <c r="AF228" i="6"/>
  <c r="AF233" i="6"/>
  <c r="AF207" i="6"/>
  <c r="AF229" i="6"/>
  <c r="AE233" i="6"/>
  <c r="AE207" i="6"/>
  <c r="AE228" i="6"/>
  <c r="AE229" i="6"/>
  <c r="AH102" i="4"/>
  <c r="AH104" i="4" s="1"/>
  <c r="AG22" i="6"/>
  <c r="AG118" i="4"/>
  <c r="AG120" i="4" s="1"/>
  <c r="AL36" i="4"/>
  <c r="AL37" i="4"/>
  <c r="AL38" i="4"/>
  <c r="AL39" i="4"/>
  <c r="AM32" i="4"/>
  <c r="AD295" i="6"/>
  <c r="AD59" i="12"/>
  <c r="AK51" i="4"/>
  <c r="AA278" i="6" l="1"/>
  <c r="AA282" i="6" s="1"/>
  <c r="AA284" i="6" s="1"/>
  <c r="AA312" i="6" s="1"/>
  <c r="Z132" i="6"/>
  <c r="Z134" i="6" s="1"/>
  <c r="Z164" i="6" s="1"/>
  <c r="Z165" i="6" s="1"/>
  <c r="AC101" i="6"/>
  <c r="AC110" i="6"/>
  <c r="AC111" i="6" s="1"/>
  <c r="AD130" i="6"/>
  <c r="AD280" i="6" s="1"/>
  <c r="AD128" i="6"/>
  <c r="AD279" i="6" s="1"/>
  <c r="AD99" i="6"/>
  <c r="AD100" i="6" s="1"/>
  <c r="AE96" i="6"/>
  <c r="AE125" i="6" s="1"/>
  <c r="AE129" i="6" s="1"/>
  <c r="AE124" i="6"/>
  <c r="AE274" i="6" s="1"/>
  <c r="AF96" i="6"/>
  <c r="AF125" i="6" s="1"/>
  <c r="AF124" i="6"/>
  <c r="AF274" i="6" s="1"/>
  <c r="AI102" i="4"/>
  <c r="AI104" i="4" s="1"/>
  <c r="AE264" i="6"/>
  <c r="AE296" i="6"/>
  <c r="AE57" i="12" s="1"/>
  <c r="AE267" i="6"/>
  <c r="AM38" i="4"/>
  <c r="AN32" i="4"/>
  <c r="AM39" i="4"/>
  <c r="AM37" i="4"/>
  <c r="AM36" i="4"/>
  <c r="AF273" i="6"/>
  <c r="AF264" i="6"/>
  <c r="AK86" i="4"/>
  <c r="AK106" i="4"/>
  <c r="AE273" i="6"/>
  <c r="AL51" i="4"/>
  <c r="AG64" i="6"/>
  <c r="AG61" i="6"/>
  <c r="AG205" i="6"/>
  <c r="AG208" i="6" s="1"/>
  <c r="AG23" i="6"/>
  <c r="AG26" i="6"/>
  <c r="AF296" i="6"/>
  <c r="AF57" i="12" s="1"/>
  <c r="AF267" i="6"/>
  <c r="AF265" i="6"/>
  <c r="AF297" i="6"/>
  <c r="AF58" i="12" s="1"/>
  <c r="AE265" i="6"/>
  <c r="AE297" i="6"/>
  <c r="AE58" i="12" s="1"/>
  <c r="AJ95" i="4"/>
  <c r="AJ100" i="4"/>
  <c r="AJ99" i="4"/>
  <c r="AJ92" i="4"/>
  <c r="AJ94" i="4"/>
  <c r="AJ98" i="4"/>
  <c r="AJ91" i="4"/>
  <c r="AJ93" i="4"/>
  <c r="AJ96" i="4"/>
  <c r="AJ89" i="4"/>
  <c r="AJ97" i="4"/>
  <c r="AJ90" i="4"/>
  <c r="AH118" i="4"/>
  <c r="AH120" i="4" s="1"/>
  <c r="AH22" i="6"/>
  <c r="AC113" i="6" l="1"/>
  <c r="AC127" i="6" s="1"/>
  <c r="AC278" i="6" s="1"/>
  <c r="AC282" i="6" s="1"/>
  <c r="AC284" i="6" s="1"/>
  <c r="AC312" i="6" s="1"/>
  <c r="AC118" i="6"/>
  <c r="AD110" i="6"/>
  <c r="AD111" i="6" s="1"/>
  <c r="AD101" i="6"/>
  <c r="AE99" i="6"/>
  <c r="AE100" i="6" s="1"/>
  <c r="AE130" i="6"/>
  <c r="AE280" i="6" s="1"/>
  <c r="AI118" i="4"/>
  <c r="AI120" i="4" s="1"/>
  <c r="AI22" i="6"/>
  <c r="AI61" i="6" s="1"/>
  <c r="AE275" i="6"/>
  <c r="AF99" i="6"/>
  <c r="AF100" i="6" s="1"/>
  <c r="AF275" i="6"/>
  <c r="AF128" i="6"/>
  <c r="AF279" i="6" s="1"/>
  <c r="AF129" i="6"/>
  <c r="AF130" i="6"/>
  <c r="AF280" i="6" s="1"/>
  <c r="AG94" i="6"/>
  <c r="AG123" i="6" s="1"/>
  <c r="AE128" i="6"/>
  <c r="AE279" i="6" s="1"/>
  <c r="AG95" i="6"/>
  <c r="AG124" i="6" s="1"/>
  <c r="AG274" i="6" s="1"/>
  <c r="AM51" i="4"/>
  <c r="AM106" i="4" s="1"/>
  <c r="AG68" i="6"/>
  <c r="AG142" i="6" s="1"/>
  <c r="AG18" i="12" s="1"/>
  <c r="AN39" i="4"/>
  <c r="AN37" i="4"/>
  <c r="AO32" i="4"/>
  <c r="AN36" i="4"/>
  <c r="AN38" i="4"/>
  <c r="AK89" i="4"/>
  <c r="AK98" i="4"/>
  <c r="AK92" i="4"/>
  <c r="AK93" i="4"/>
  <c r="AK94" i="4"/>
  <c r="AK96" i="4"/>
  <c r="AK99" i="4"/>
  <c r="AK97" i="4"/>
  <c r="AK95" i="4"/>
  <c r="AK91" i="4"/>
  <c r="AK90" i="4"/>
  <c r="AK100" i="4"/>
  <c r="AG203" i="6"/>
  <c r="AL106" i="4"/>
  <c r="AL86" i="4"/>
  <c r="AG207" i="6"/>
  <c r="AG228" i="6"/>
  <c r="AG229" i="6"/>
  <c r="AG233" i="6"/>
  <c r="AF295" i="6"/>
  <c r="AF59" i="12"/>
  <c r="AH205" i="6"/>
  <c r="AH208" i="6" s="1"/>
  <c r="AH23" i="6"/>
  <c r="AH64" i="6"/>
  <c r="AH61" i="6"/>
  <c r="AH26" i="6"/>
  <c r="AJ102" i="4"/>
  <c r="AJ104" i="4" s="1"/>
  <c r="AE59" i="12"/>
  <c r="AE295" i="6"/>
  <c r="AC132" i="6" l="1"/>
  <c r="AC134" i="6" s="1"/>
  <c r="AC164" i="6" s="1"/>
  <c r="AC165" i="6" s="1"/>
  <c r="AD113" i="6"/>
  <c r="AD118" i="6" s="1"/>
  <c r="AE110" i="6"/>
  <c r="AE111" i="6" s="1"/>
  <c r="AF110" i="6"/>
  <c r="AF111" i="6" s="1"/>
  <c r="AD127" i="6"/>
  <c r="AD278" i="6" s="1"/>
  <c r="AD282" i="6" s="1"/>
  <c r="AD284" i="6" s="1"/>
  <c r="AD312" i="6" s="1"/>
  <c r="AF101" i="6"/>
  <c r="AE101" i="6"/>
  <c r="AG96" i="6"/>
  <c r="AG125" i="6" s="1"/>
  <c r="AG129" i="6" s="1"/>
  <c r="AH94" i="6"/>
  <c r="AH123" i="6" s="1"/>
  <c r="AM86" i="4"/>
  <c r="AM96" i="4" s="1"/>
  <c r="AH95" i="6"/>
  <c r="AH124" i="6" s="1"/>
  <c r="AH274" i="6" s="1"/>
  <c r="AI64" i="6"/>
  <c r="AI23" i="6"/>
  <c r="AI205" i="6"/>
  <c r="AI208" i="6" s="1"/>
  <c r="AI26" i="6"/>
  <c r="AI68" i="6" s="1"/>
  <c r="AI142" i="6" s="1"/>
  <c r="AI18" i="12" s="1"/>
  <c r="AH68" i="6"/>
  <c r="AH142" i="6" s="1"/>
  <c r="AH18" i="12" s="1"/>
  <c r="AG264" i="6"/>
  <c r="AK102" i="4"/>
  <c r="AK104" i="4" s="1"/>
  <c r="AG273" i="6"/>
  <c r="AG275" i="6" s="1"/>
  <c r="AL89" i="4"/>
  <c r="AL94" i="4"/>
  <c r="AL93" i="4"/>
  <c r="AL98" i="4"/>
  <c r="AL91" i="4"/>
  <c r="AL99" i="4"/>
  <c r="AL95" i="4"/>
  <c r="AL90" i="4"/>
  <c r="AL97" i="4"/>
  <c r="AL92" i="4"/>
  <c r="AL100" i="4"/>
  <c r="AL96" i="4"/>
  <c r="AN51" i="4"/>
  <c r="AH203" i="6"/>
  <c r="AP32" i="4"/>
  <c r="AO38" i="4"/>
  <c r="AO37" i="4"/>
  <c r="AO39" i="4"/>
  <c r="AO36" i="4"/>
  <c r="AH228" i="6"/>
  <c r="AH233" i="6"/>
  <c r="AH229" i="6"/>
  <c r="AH207" i="6"/>
  <c r="AJ22" i="6"/>
  <c r="AJ118" i="4"/>
  <c r="AJ120" i="4" s="1"/>
  <c r="AG265" i="6"/>
  <c r="AG297" i="6"/>
  <c r="AG58" i="12" s="1"/>
  <c r="AG296" i="6"/>
  <c r="AG57" i="12" s="1"/>
  <c r="AG267" i="6"/>
  <c r="AD132" i="6" l="1"/>
  <c r="AD134" i="6" s="1"/>
  <c r="AD164" i="6" s="1"/>
  <c r="AD165" i="6" s="1"/>
  <c r="AE113" i="6"/>
  <c r="AF113" i="6"/>
  <c r="AF118" i="6" s="1"/>
  <c r="AM98" i="4"/>
  <c r="AG99" i="6"/>
  <c r="AG100" i="6" s="1"/>
  <c r="AG130" i="6"/>
  <c r="AG280" i="6" s="1"/>
  <c r="AG128" i="6"/>
  <c r="AG279" i="6" s="1"/>
  <c r="AH96" i="6"/>
  <c r="AH125" i="6" s="1"/>
  <c r="AH129" i="6" s="1"/>
  <c r="AM95" i="4"/>
  <c r="AM94" i="4"/>
  <c r="AM99" i="4"/>
  <c r="AM97" i="4"/>
  <c r="AM91" i="4"/>
  <c r="AM93" i="4"/>
  <c r="AM92" i="4"/>
  <c r="AM89" i="4"/>
  <c r="AM90" i="4"/>
  <c r="AM100" i="4"/>
  <c r="AI94" i="6"/>
  <c r="AI123" i="6" s="1"/>
  <c r="AI95" i="6"/>
  <c r="AI124" i="6" s="1"/>
  <c r="AI274" i="6" s="1"/>
  <c r="AI203" i="6"/>
  <c r="AI273" i="6" s="1"/>
  <c r="AI228" i="6"/>
  <c r="AI267" i="6" s="1"/>
  <c r="AI233" i="6"/>
  <c r="AI207" i="6"/>
  <c r="AI264" i="6" s="1"/>
  <c r="AI229" i="6"/>
  <c r="AI265" i="6" s="1"/>
  <c r="AO51" i="4"/>
  <c r="AO86" i="4" s="1"/>
  <c r="AH273" i="6"/>
  <c r="AH275" i="6" s="1"/>
  <c r="AN86" i="4"/>
  <c r="AN106" i="4"/>
  <c r="AI296" i="6"/>
  <c r="AI57" i="12" s="1"/>
  <c r="AK22" i="6"/>
  <c r="AK118" i="4"/>
  <c r="AK120" i="4" s="1"/>
  <c r="AP39" i="4"/>
  <c r="AP36" i="4"/>
  <c r="AP37" i="4"/>
  <c r="AQ32" i="4"/>
  <c r="AP38" i="4"/>
  <c r="AH296" i="6"/>
  <c r="AH57" i="12" s="1"/>
  <c r="AH267" i="6"/>
  <c r="AH297" i="6"/>
  <c r="AH58" i="12" s="1"/>
  <c r="AH265" i="6"/>
  <c r="AJ64" i="6"/>
  <c r="AJ23" i="6"/>
  <c r="AJ61" i="6"/>
  <c r="AJ205" i="6"/>
  <c r="AJ208" i="6" s="1"/>
  <c r="AJ26" i="6"/>
  <c r="AH264" i="6"/>
  <c r="AL102" i="4"/>
  <c r="AL104" i="4" s="1"/>
  <c r="AG295" i="6"/>
  <c r="AG59" i="12"/>
  <c r="AF127" i="6" l="1"/>
  <c r="AF132" i="6" s="1"/>
  <c r="AF134" i="6" s="1"/>
  <c r="AF164" i="6" s="1"/>
  <c r="AF165" i="6" s="1"/>
  <c r="AG110" i="6"/>
  <c r="AG111" i="6" s="1"/>
  <c r="AE127" i="6"/>
  <c r="AE118" i="6"/>
  <c r="AG101" i="6"/>
  <c r="AF278" i="6"/>
  <c r="AF282" i="6" s="1"/>
  <c r="AF284" i="6" s="1"/>
  <c r="AF312" i="6" s="1"/>
  <c r="AH128" i="6"/>
  <c r="AH279" i="6" s="1"/>
  <c r="AH99" i="6"/>
  <c r="AH100" i="6" s="1"/>
  <c r="AJ94" i="6"/>
  <c r="AJ123" i="6" s="1"/>
  <c r="AM102" i="4"/>
  <c r="AM104" i="4" s="1"/>
  <c r="AH130" i="6"/>
  <c r="AH280" i="6" s="1"/>
  <c r="AI275" i="6"/>
  <c r="AI96" i="6"/>
  <c r="AI125" i="6" s="1"/>
  <c r="AI128" i="6" s="1"/>
  <c r="AJ95" i="6"/>
  <c r="AI297" i="6"/>
  <c r="AI58" i="12" s="1"/>
  <c r="AO106" i="4"/>
  <c r="AJ68" i="6"/>
  <c r="AJ142" i="6" s="1"/>
  <c r="AJ18" i="12" s="1"/>
  <c r="AJ203" i="6"/>
  <c r="AO89" i="4"/>
  <c r="AO90" i="4"/>
  <c r="AO92" i="4"/>
  <c r="AO93" i="4"/>
  <c r="AO97" i="4"/>
  <c r="AO98" i="4"/>
  <c r="AO94" i="4"/>
  <c r="AO99" i="4"/>
  <c r="AO96" i="4"/>
  <c r="AO91" i="4"/>
  <c r="AO100" i="4"/>
  <c r="AO95" i="4"/>
  <c r="AJ233" i="6"/>
  <c r="AJ228" i="6"/>
  <c r="AJ229" i="6"/>
  <c r="AJ207" i="6"/>
  <c r="AP51" i="4"/>
  <c r="AK23" i="6"/>
  <c r="AK205" i="6"/>
  <c r="AK208" i="6" s="1"/>
  <c r="AK61" i="6"/>
  <c r="AK64" i="6"/>
  <c r="AK26" i="6"/>
  <c r="AI295" i="6"/>
  <c r="AI59" i="12"/>
  <c r="AL118" i="4"/>
  <c r="AL120" i="4" s="1"/>
  <c r="AL22" i="6"/>
  <c r="AQ37" i="4"/>
  <c r="AQ38" i="4"/>
  <c r="AQ39" i="4"/>
  <c r="AQ36" i="4"/>
  <c r="AR32" i="4"/>
  <c r="AH59" i="12"/>
  <c r="AH295" i="6"/>
  <c r="AN91" i="4"/>
  <c r="AN90" i="4"/>
  <c r="AN93" i="4"/>
  <c r="AN89" i="4"/>
  <c r="AN92" i="4"/>
  <c r="AN97" i="4"/>
  <c r="AN95" i="4"/>
  <c r="AN100" i="4"/>
  <c r="AN99" i="4"/>
  <c r="AN96" i="4"/>
  <c r="AN98" i="4"/>
  <c r="AN94" i="4"/>
  <c r="AG113" i="6" l="1"/>
  <c r="AG127" i="6" s="1"/>
  <c r="AH110" i="6"/>
  <c r="AH111" i="6" s="1"/>
  <c r="AE278" i="6"/>
  <c r="AE282" i="6" s="1"/>
  <c r="AE284" i="6" s="1"/>
  <c r="AE312" i="6" s="1"/>
  <c r="AE132" i="6"/>
  <c r="AE134" i="6" s="1"/>
  <c r="AE164" i="6" s="1"/>
  <c r="AE165" i="6" s="1"/>
  <c r="AH101" i="6"/>
  <c r="AM22" i="6"/>
  <c r="AM118" i="4"/>
  <c r="AM120" i="4" s="1"/>
  <c r="AI130" i="6"/>
  <c r="AI280" i="6" s="1"/>
  <c r="AI129" i="6"/>
  <c r="AJ96" i="6"/>
  <c r="AJ125" i="6" s="1"/>
  <c r="AJ129" i="6" s="1"/>
  <c r="AJ124" i="6"/>
  <c r="AJ274" i="6" s="1"/>
  <c r="AK94" i="6"/>
  <c r="AK123" i="6" s="1"/>
  <c r="AQ51" i="4"/>
  <c r="AQ106" i="4" s="1"/>
  <c r="AI99" i="6"/>
  <c r="AI100" i="6" s="1"/>
  <c r="AK95" i="6"/>
  <c r="AI279" i="6"/>
  <c r="AK68" i="6"/>
  <c r="AK142" i="6" s="1"/>
  <c r="AK18" i="12" s="1"/>
  <c r="AJ296" i="6"/>
  <c r="AJ57" i="12" s="1"/>
  <c r="AJ267" i="6"/>
  <c r="AS32" i="4"/>
  <c r="AR38" i="4"/>
  <c r="AR39" i="4"/>
  <c r="AR36" i="4"/>
  <c r="AR37" i="4"/>
  <c r="AK233" i="6"/>
  <c r="AK229" i="6"/>
  <c r="AK207" i="6"/>
  <c r="AK228" i="6"/>
  <c r="AK203" i="6"/>
  <c r="AJ273" i="6"/>
  <c r="AP106" i="4"/>
  <c r="AP86" i="4"/>
  <c r="AJ264" i="6"/>
  <c r="AL61" i="6"/>
  <c r="AL64" i="6"/>
  <c r="AL23" i="6"/>
  <c r="AL205" i="6"/>
  <c r="AL208" i="6" s="1"/>
  <c r="AL26" i="6"/>
  <c r="AN102" i="4"/>
  <c r="AN104" i="4" s="1"/>
  <c r="AJ265" i="6"/>
  <c r="AJ297" i="6"/>
  <c r="AJ58" i="12" s="1"/>
  <c r="AO102" i="4"/>
  <c r="AO104" i="4" s="1"/>
  <c r="AG132" i="6" l="1"/>
  <c r="AG134" i="6" s="1"/>
  <c r="AG164" i="6" s="1"/>
  <c r="AG165" i="6" s="1"/>
  <c r="AG278" i="6"/>
  <c r="AG282" i="6" s="1"/>
  <c r="AG284" i="6" s="1"/>
  <c r="AG312" i="6" s="1"/>
  <c r="AG118" i="6"/>
  <c r="AH113" i="6"/>
  <c r="AH118" i="6" s="1"/>
  <c r="AI110" i="6"/>
  <c r="AI111" i="6" s="1"/>
  <c r="AI101" i="6"/>
  <c r="AJ99" i="6"/>
  <c r="AJ100" i="6" s="1"/>
  <c r="AM205" i="6"/>
  <c r="AM208" i="6" s="1"/>
  <c r="AM64" i="6"/>
  <c r="AM95" i="6" s="1"/>
  <c r="AM124" i="6" s="1"/>
  <c r="AM274" i="6" s="1"/>
  <c r="AM26" i="6"/>
  <c r="AM23" i="6"/>
  <c r="AM203" i="6" s="1"/>
  <c r="AM61" i="6"/>
  <c r="AJ275" i="6"/>
  <c r="AQ86" i="4"/>
  <c r="AQ89" i="4" s="1"/>
  <c r="AJ128" i="6"/>
  <c r="AJ279" i="6" s="1"/>
  <c r="AJ130" i="6"/>
  <c r="AJ280" i="6" s="1"/>
  <c r="AK96" i="6"/>
  <c r="AK125" i="6" s="1"/>
  <c r="AK129" i="6" s="1"/>
  <c r="AK124" i="6"/>
  <c r="AK274" i="6" s="1"/>
  <c r="AL94" i="6"/>
  <c r="AL123" i="6" s="1"/>
  <c r="AL95" i="6"/>
  <c r="AL68" i="6"/>
  <c r="AL142" i="6" s="1"/>
  <c r="AL18" i="12" s="1"/>
  <c r="AL203" i="6"/>
  <c r="AR51" i="4"/>
  <c r="AK273" i="6"/>
  <c r="AT32" i="4"/>
  <c r="AS36" i="4"/>
  <c r="AS37" i="4"/>
  <c r="AS38" i="4"/>
  <c r="AS39" i="4"/>
  <c r="AK296" i="6"/>
  <c r="AK57" i="12" s="1"/>
  <c r="AK267" i="6"/>
  <c r="AK297" i="6"/>
  <c r="AK58" i="12" s="1"/>
  <c r="AK265" i="6"/>
  <c r="AJ295" i="6"/>
  <c r="AJ59" i="12"/>
  <c r="AP91" i="4"/>
  <c r="AP93" i="4"/>
  <c r="AP89" i="4"/>
  <c r="AP99" i="4"/>
  <c r="AP97" i="4"/>
  <c r="AP94" i="4"/>
  <c r="AP92" i="4"/>
  <c r="AP95" i="4"/>
  <c r="AP96" i="4"/>
  <c r="AP98" i="4"/>
  <c r="AP90" i="4"/>
  <c r="AP100" i="4"/>
  <c r="AL233" i="6"/>
  <c r="AL228" i="6"/>
  <c r="AL207" i="6"/>
  <c r="AL229" i="6"/>
  <c r="AO118" i="4"/>
  <c r="AO120" i="4" s="1"/>
  <c r="AO22" i="6"/>
  <c r="AN118" i="4"/>
  <c r="AN120" i="4" s="1"/>
  <c r="AN22" i="6"/>
  <c r="AK264" i="6"/>
  <c r="AH127" i="6" l="1"/>
  <c r="AH132" i="6" s="1"/>
  <c r="AH134" i="6" s="1"/>
  <c r="AH164" i="6" s="1"/>
  <c r="AH165" i="6" s="1"/>
  <c r="AI113" i="6"/>
  <c r="AM229" i="6"/>
  <c r="AM207" i="6"/>
  <c r="AJ110" i="6"/>
  <c r="AJ111" i="6" s="1"/>
  <c r="AJ101" i="6"/>
  <c r="AH278" i="6"/>
  <c r="AH282" i="6" s="1"/>
  <c r="AH284" i="6" s="1"/>
  <c r="AH312" i="6" s="1"/>
  <c r="AM68" i="6"/>
  <c r="AM142" i="6" s="1"/>
  <c r="AM18" i="12" s="1"/>
  <c r="AM94" i="6"/>
  <c r="AK99" i="6"/>
  <c r="AK100" i="6" s="1"/>
  <c r="AM233" i="6"/>
  <c r="AM228" i="6"/>
  <c r="AM267" i="6" s="1"/>
  <c r="AQ94" i="4"/>
  <c r="AQ99" i="4"/>
  <c r="AQ95" i="4"/>
  <c r="AQ90" i="4"/>
  <c r="AQ98" i="4"/>
  <c r="AQ91" i="4"/>
  <c r="AQ100" i="4"/>
  <c r="AQ97" i="4"/>
  <c r="AQ93" i="4"/>
  <c r="AQ92" i="4"/>
  <c r="AQ96" i="4"/>
  <c r="AK275" i="6"/>
  <c r="AK130" i="6"/>
  <c r="AK280" i="6" s="1"/>
  <c r="AI127" i="6"/>
  <c r="AI132" i="6" s="1"/>
  <c r="AI134" i="6" s="1"/>
  <c r="AI164" i="6" s="1"/>
  <c r="AI165" i="6" s="1"/>
  <c r="AI118" i="6"/>
  <c r="AK128" i="6"/>
  <c r="AK279" i="6" s="1"/>
  <c r="AL96" i="6"/>
  <c r="AL125" i="6" s="1"/>
  <c r="AL129" i="6" s="1"/>
  <c r="AL124" i="6"/>
  <c r="AL274" i="6" s="1"/>
  <c r="AM96" i="6"/>
  <c r="AM125" i="6" s="1"/>
  <c r="AM129" i="6" s="1"/>
  <c r="AM123" i="6"/>
  <c r="AN64" i="6"/>
  <c r="AN61" i="6"/>
  <c r="AN23" i="6"/>
  <c r="AN205" i="6"/>
  <c r="AN208" i="6" s="1"/>
  <c r="AN26" i="6"/>
  <c r="AU32" i="4"/>
  <c r="AT36" i="4"/>
  <c r="AT38" i="4"/>
  <c r="AT39" i="4"/>
  <c r="AT37" i="4"/>
  <c r="AP102" i="4"/>
  <c r="AP104" i="4" s="1"/>
  <c r="AK59" i="12"/>
  <c r="AK295" i="6"/>
  <c r="AM296" i="6"/>
  <c r="AM57" i="12" s="1"/>
  <c r="AS51" i="4"/>
  <c r="AO23" i="6"/>
  <c r="AO61" i="6"/>
  <c r="AO205" i="6"/>
  <c r="AO208" i="6" s="1"/>
  <c r="AO64" i="6"/>
  <c r="AO26" i="6"/>
  <c r="AL297" i="6"/>
  <c r="AL58" i="12" s="1"/>
  <c r="AL265" i="6"/>
  <c r="AR86" i="4"/>
  <c r="AR106" i="4"/>
  <c r="AL264" i="6"/>
  <c r="AM273" i="6"/>
  <c r="AM275" i="6" s="1"/>
  <c r="AL296" i="6"/>
  <c r="AL57" i="12" s="1"/>
  <c r="AL267" i="6"/>
  <c r="AM265" i="6"/>
  <c r="AM297" i="6"/>
  <c r="AM58" i="12" s="1"/>
  <c r="AM264" i="6"/>
  <c r="AL273" i="6"/>
  <c r="AJ113" i="6" l="1"/>
  <c r="AJ127" i="6" s="1"/>
  <c r="AJ132" i="6" s="1"/>
  <c r="AJ134" i="6" s="1"/>
  <c r="AJ164" i="6" s="1"/>
  <c r="AJ165" i="6" s="1"/>
  <c r="AK110" i="6"/>
  <c r="AK111" i="6" s="1"/>
  <c r="AK101" i="6"/>
  <c r="AQ102" i="4"/>
  <c r="AQ104" i="4" s="1"/>
  <c r="AQ118" i="4" s="1"/>
  <c r="AQ120" i="4" s="1"/>
  <c r="AM130" i="6"/>
  <c r="AM280" i="6" s="1"/>
  <c r="AM99" i="6"/>
  <c r="AM100" i="6" s="1"/>
  <c r="AL275" i="6"/>
  <c r="AI278" i="6"/>
  <c r="AI282" i="6" s="1"/>
  <c r="AI284" i="6" s="1"/>
  <c r="AI312" i="6" s="1"/>
  <c r="AL99" i="6"/>
  <c r="AL100" i="6" s="1"/>
  <c r="AL130" i="6"/>
  <c r="AL280" i="6" s="1"/>
  <c r="AL128" i="6"/>
  <c r="AL279" i="6" s="1"/>
  <c r="AN94" i="6"/>
  <c r="AN123" i="6" s="1"/>
  <c r="AO94" i="6"/>
  <c r="AO123" i="6" s="1"/>
  <c r="AM128" i="6"/>
  <c r="AM279" i="6" s="1"/>
  <c r="AO95" i="6"/>
  <c r="AN95" i="6"/>
  <c r="AO68" i="6"/>
  <c r="AO142" i="6" s="1"/>
  <c r="AO18" i="12" s="1"/>
  <c r="AN68" i="6"/>
  <c r="AN142" i="6" s="1"/>
  <c r="AN18" i="12" s="1"/>
  <c r="AO207" i="6"/>
  <c r="AO228" i="6"/>
  <c r="AO229" i="6"/>
  <c r="AO233" i="6"/>
  <c r="AO203" i="6"/>
  <c r="AS86" i="4"/>
  <c r="AS106" i="4"/>
  <c r="AN229" i="6"/>
  <c r="AN228" i="6"/>
  <c r="AN207" i="6"/>
  <c r="AN233" i="6"/>
  <c r="AN203" i="6"/>
  <c r="AT51" i="4"/>
  <c r="AM59" i="12"/>
  <c r="AM295" i="6"/>
  <c r="AL295" i="6"/>
  <c r="AL59" i="12"/>
  <c r="AU36" i="4"/>
  <c r="AV32" i="4"/>
  <c r="AU39" i="4"/>
  <c r="AU38" i="4"/>
  <c r="AU37" i="4"/>
  <c r="AQ22" i="6"/>
  <c r="AR94" i="4"/>
  <c r="AR97" i="4"/>
  <c r="AR90" i="4"/>
  <c r="AR92" i="4"/>
  <c r="AR95" i="4"/>
  <c r="AR96" i="4"/>
  <c r="AR99" i="4"/>
  <c r="AR91" i="4"/>
  <c r="AR98" i="4"/>
  <c r="AR93" i="4"/>
  <c r="AR100" i="4"/>
  <c r="AR89" i="4"/>
  <c r="AP22" i="6"/>
  <c r="AP118" i="4"/>
  <c r="AP120" i="4" s="1"/>
  <c r="AJ118" i="6" l="1"/>
  <c r="AK113" i="6"/>
  <c r="AK127" i="6" s="1"/>
  <c r="AK278" i="6" s="1"/>
  <c r="AK282" i="6" s="1"/>
  <c r="AK284" i="6" s="1"/>
  <c r="AK312" i="6" s="1"/>
  <c r="AL110" i="6"/>
  <c r="AL111" i="6" s="1"/>
  <c r="AM110" i="6"/>
  <c r="AM111" i="6" s="1"/>
  <c r="AJ278" i="6"/>
  <c r="AJ282" i="6" s="1"/>
  <c r="AJ284" i="6" s="1"/>
  <c r="AJ312" i="6" s="1"/>
  <c r="AL101" i="6"/>
  <c r="AM101" i="6"/>
  <c r="AN96" i="6"/>
  <c r="AN125" i="6" s="1"/>
  <c r="AN129" i="6" s="1"/>
  <c r="AN124" i="6"/>
  <c r="AN274" i="6" s="1"/>
  <c r="AO96" i="6"/>
  <c r="AO125" i="6" s="1"/>
  <c r="AO124" i="6"/>
  <c r="AO274" i="6" s="1"/>
  <c r="AN297" i="6"/>
  <c r="AN58" i="12" s="1"/>
  <c r="AN265" i="6"/>
  <c r="AT86" i="4"/>
  <c r="AT106" i="4"/>
  <c r="AS100" i="4"/>
  <c r="AS90" i="4"/>
  <c r="AS91" i="4"/>
  <c r="AS92" i="4"/>
  <c r="AS96" i="4"/>
  <c r="AS94" i="4"/>
  <c r="AS93" i="4"/>
  <c r="AS98" i="4"/>
  <c r="AS99" i="4"/>
  <c r="AS97" i="4"/>
  <c r="AS95" i="4"/>
  <c r="AS89" i="4"/>
  <c r="AQ61" i="6"/>
  <c r="AQ23" i="6"/>
  <c r="AQ64" i="6"/>
  <c r="AQ205" i="6"/>
  <c r="AQ208" i="6" s="1"/>
  <c r="AQ26" i="6"/>
  <c r="AN273" i="6"/>
  <c r="AN296" i="6"/>
  <c r="AN57" i="12" s="1"/>
  <c r="AN267" i="6"/>
  <c r="AP205" i="6"/>
  <c r="AP208" i="6" s="1"/>
  <c r="AP64" i="6"/>
  <c r="AP61" i="6"/>
  <c r="AP23" i="6"/>
  <c r="AP26" i="6"/>
  <c r="AO265" i="6"/>
  <c r="AO297" i="6"/>
  <c r="AO58" i="12" s="1"/>
  <c r="AW32" i="4"/>
  <c r="AV37" i="4"/>
  <c r="AV39" i="4"/>
  <c r="AV36" i="4"/>
  <c r="AV38" i="4"/>
  <c r="AO296" i="6"/>
  <c r="AO57" i="12" s="1"/>
  <c r="AO267" i="6"/>
  <c r="AU51" i="4"/>
  <c r="AO264" i="6"/>
  <c r="AO273" i="6"/>
  <c r="AR102" i="4"/>
  <c r="AR104" i="4" s="1"/>
  <c r="AN264" i="6"/>
  <c r="AK118" i="6" l="1"/>
  <c r="AM113" i="6"/>
  <c r="AM127" i="6" s="1"/>
  <c r="AM132" i="6" s="1"/>
  <c r="AM134" i="6" s="1"/>
  <c r="AM164" i="6" s="1"/>
  <c r="AM165" i="6" s="1"/>
  <c r="AL113" i="6"/>
  <c r="AL127" i="6" s="1"/>
  <c r="AM118" i="6"/>
  <c r="AO99" i="6"/>
  <c r="AO100" i="6" s="1"/>
  <c r="AK132" i="6"/>
  <c r="AK134" i="6" s="1"/>
  <c r="AK164" i="6" s="1"/>
  <c r="AK165" i="6" s="1"/>
  <c r="AN128" i="6"/>
  <c r="AN279" i="6" s="1"/>
  <c r="AN99" i="6"/>
  <c r="AN100" i="6" s="1"/>
  <c r="AL118" i="6"/>
  <c r="AN130" i="6"/>
  <c r="AN280" i="6" s="1"/>
  <c r="AO275" i="6"/>
  <c r="AO130" i="6"/>
  <c r="AO280" i="6" s="1"/>
  <c r="AO129" i="6"/>
  <c r="AO128" i="6"/>
  <c r="AO279" i="6" s="1"/>
  <c r="AN275" i="6"/>
  <c r="AQ94" i="6"/>
  <c r="AQ123" i="6" s="1"/>
  <c r="AP94" i="6"/>
  <c r="AP123" i="6" s="1"/>
  <c r="AQ95" i="6"/>
  <c r="AQ124" i="6" s="1"/>
  <c r="AQ274" i="6" s="1"/>
  <c r="AP95" i="6"/>
  <c r="AP124" i="6" s="1"/>
  <c r="AP274" i="6" s="1"/>
  <c r="AQ68" i="6"/>
  <c r="AQ142" i="6" s="1"/>
  <c r="AQ18" i="12" s="1"/>
  <c r="AP68" i="6"/>
  <c r="AP142" i="6" s="1"/>
  <c r="AP18" i="12" s="1"/>
  <c r="AU106" i="4"/>
  <c r="AU86" i="4"/>
  <c r="AQ233" i="6"/>
  <c r="AQ207" i="6"/>
  <c r="AQ229" i="6"/>
  <c r="AQ228" i="6"/>
  <c r="AP203" i="6"/>
  <c r="AN59" i="12"/>
  <c r="AN295" i="6"/>
  <c r="AP228" i="6"/>
  <c r="AP229" i="6"/>
  <c r="AP233" i="6"/>
  <c r="AP207" i="6"/>
  <c r="AT91" i="4"/>
  <c r="AT96" i="4"/>
  <c r="AT100" i="4"/>
  <c r="AT99" i="4"/>
  <c r="AT98" i="4"/>
  <c r="AT93" i="4"/>
  <c r="AT94" i="4"/>
  <c r="AT90" i="4"/>
  <c r="AT97" i="4"/>
  <c r="AT95" i="4"/>
  <c r="AT92" i="4"/>
  <c r="AT89" i="4"/>
  <c r="AR118" i="4"/>
  <c r="AR120" i="4" s="1"/>
  <c r="AR22" i="6"/>
  <c r="AQ203" i="6"/>
  <c r="AS102" i="4"/>
  <c r="AS104" i="4" s="1"/>
  <c r="AV51" i="4"/>
  <c r="AO59" i="12"/>
  <c r="AO295" i="6"/>
  <c r="AW37" i="4"/>
  <c r="AX32" i="4"/>
  <c r="AW39" i="4"/>
  <c r="AW36" i="4"/>
  <c r="AW38" i="4"/>
  <c r="AL132" i="6" l="1"/>
  <c r="AL134" i="6" s="1"/>
  <c r="AL164" i="6" s="1"/>
  <c r="AL165" i="6" s="1"/>
  <c r="AL278" i="6"/>
  <c r="AL282" i="6" s="1"/>
  <c r="AL284" i="6" s="1"/>
  <c r="AL312" i="6" s="1"/>
  <c r="AM278" i="6"/>
  <c r="AM282" i="6" s="1"/>
  <c r="AM284" i="6" s="1"/>
  <c r="AM312" i="6" s="1"/>
  <c r="AN110" i="6"/>
  <c r="AN111" i="6" s="1"/>
  <c r="AO110" i="6"/>
  <c r="AO111" i="6" s="1"/>
  <c r="AN101" i="6"/>
  <c r="AO101" i="6"/>
  <c r="AQ96" i="6"/>
  <c r="AQ125" i="6" s="1"/>
  <c r="AQ129" i="6" s="1"/>
  <c r="AP96" i="6"/>
  <c r="AP125" i="6" s="1"/>
  <c r="AP129" i="6" s="1"/>
  <c r="AT102" i="4"/>
  <c r="AT104" i="4" s="1"/>
  <c r="AQ273" i="6"/>
  <c r="AQ275" i="6" s="1"/>
  <c r="AP265" i="6"/>
  <c r="AP297" i="6"/>
  <c r="AP58" i="12" s="1"/>
  <c r="AQ265" i="6"/>
  <c r="AQ297" i="6"/>
  <c r="AQ58" i="12" s="1"/>
  <c r="AS22" i="6"/>
  <c r="AS118" i="4"/>
  <c r="AS120" i="4" s="1"/>
  <c r="AQ296" i="6"/>
  <c r="AQ57" i="12" s="1"/>
  <c r="AQ267" i="6"/>
  <c r="AW51" i="4"/>
  <c r="AQ264" i="6"/>
  <c r="AX37" i="4"/>
  <c r="AX39" i="4"/>
  <c r="AX36" i="4"/>
  <c r="AX38" i="4"/>
  <c r="AY32" i="4"/>
  <c r="AP273" i="6"/>
  <c r="AP275" i="6" s="1"/>
  <c r="AR205" i="6"/>
  <c r="AR208" i="6" s="1"/>
  <c r="AR23" i="6"/>
  <c r="AR61" i="6"/>
  <c r="AR64" i="6"/>
  <c r="AR26" i="6"/>
  <c r="AU93" i="4"/>
  <c r="AU92" i="4"/>
  <c r="AU96" i="4"/>
  <c r="AU99" i="4"/>
  <c r="AU94" i="4"/>
  <c r="AU91" i="4"/>
  <c r="AU89" i="4"/>
  <c r="AU90" i="4"/>
  <c r="AU95" i="4"/>
  <c r="AU98" i="4"/>
  <c r="AU97" i="4"/>
  <c r="AU100" i="4"/>
  <c r="AV106" i="4"/>
  <c r="AV86" i="4"/>
  <c r="AP264" i="6"/>
  <c r="AP296" i="6"/>
  <c r="AP57" i="12" s="1"/>
  <c r="AP267" i="6"/>
  <c r="AN113" i="6" l="1"/>
  <c r="AO113" i="6"/>
  <c r="AO118" i="6" s="1"/>
  <c r="AN127" i="6"/>
  <c r="AN132" i="6" s="1"/>
  <c r="AN134" i="6" s="1"/>
  <c r="AN164" i="6" s="1"/>
  <c r="AN165" i="6" s="1"/>
  <c r="AN118" i="6"/>
  <c r="AT22" i="6"/>
  <c r="AP99" i="6"/>
  <c r="AP100" i="6" s="1"/>
  <c r="AQ130" i="6"/>
  <c r="AQ280" i="6" s="1"/>
  <c r="AQ99" i="6"/>
  <c r="AQ100" i="6" s="1"/>
  <c r="AQ128" i="6"/>
  <c r="AQ279" i="6" s="1"/>
  <c r="AP130" i="6"/>
  <c r="AP280" i="6" s="1"/>
  <c r="AP128" i="6"/>
  <c r="AP279" i="6" s="1"/>
  <c r="AR94" i="6"/>
  <c r="AR123" i="6" s="1"/>
  <c r="AR95" i="6"/>
  <c r="AT118" i="4"/>
  <c r="AT120" i="4" s="1"/>
  <c r="AR228" i="6"/>
  <c r="AR229" i="6"/>
  <c r="AR233" i="6"/>
  <c r="AR207" i="6"/>
  <c r="AQ59" i="12"/>
  <c r="AQ295" i="6"/>
  <c r="AW86" i="4"/>
  <c r="AW106" i="4"/>
  <c r="AR203" i="6"/>
  <c r="AS205" i="6"/>
  <c r="AS208" i="6" s="1"/>
  <c r="AS61" i="6"/>
  <c r="AS23" i="6"/>
  <c r="AS64" i="6"/>
  <c r="AS26" i="6"/>
  <c r="AY37" i="4"/>
  <c r="AZ32" i="4"/>
  <c r="AY38" i="4"/>
  <c r="AY39" i="4"/>
  <c r="AY36" i="4"/>
  <c r="AU102" i="4"/>
  <c r="AU104" i="4" s="1"/>
  <c r="AV94" i="4"/>
  <c r="AV100" i="4"/>
  <c r="AV96" i="4"/>
  <c r="AV90" i="4"/>
  <c r="AV91" i="4"/>
  <c r="AV95" i="4"/>
  <c r="AV93" i="4"/>
  <c r="AV97" i="4"/>
  <c r="AV89" i="4"/>
  <c r="AV92" i="4"/>
  <c r="AV99" i="4"/>
  <c r="AV98" i="4"/>
  <c r="AR68" i="6"/>
  <c r="AR142" i="6" s="1"/>
  <c r="AR18" i="12" s="1"/>
  <c r="AX51" i="4"/>
  <c r="AP59" i="12"/>
  <c r="AP295" i="6"/>
  <c r="AO127" i="6" l="1"/>
  <c r="AN278" i="6"/>
  <c r="AN282" i="6" s="1"/>
  <c r="AN284" i="6" s="1"/>
  <c r="AN312" i="6" s="1"/>
  <c r="AQ110" i="6"/>
  <c r="AQ111" i="6" s="1"/>
  <c r="AP110" i="6"/>
  <c r="AP111" i="6" s="1"/>
  <c r="AQ101" i="6"/>
  <c r="AP101" i="6"/>
  <c r="AT61" i="6"/>
  <c r="AT64" i="6"/>
  <c r="AT95" i="6" s="1"/>
  <c r="AT23" i="6"/>
  <c r="AT203" i="6" s="1"/>
  <c r="AT205" i="6"/>
  <c r="AT208" i="6" s="1"/>
  <c r="AT26" i="6"/>
  <c r="AR96" i="6"/>
  <c r="AR125" i="6" s="1"/>
  <c r="AR129" i="6" s="1"/>
  <c r="AR124" i="6"/>
  <c r="AR274" i="6" s="1"/>
  <c r="AT94" i="6"/>
  <c r="AT123" i="6" s="1"/>
  <c r="AS94" i="6"/>
  <c r="AS123" i="6" s="1"/>
  <c r="AS95" i="6"/>
  <c r="AY51" i="4"/>
  <c r="AY86" i="4" s="1"/>
  <c r="AS68" i="6"/>
  <c r="AS142" i="6" s="1"/>
  <c r="AS18" i="12" s="1"/>
  <c r="AW96" i="4"/>
  <c r="AW92" i="4"/>
  <c r="AW99" i="4"/>
  <c r="AW95" i="4"/>
  <c r="AW91" i="4"/>
  <c r="AW97" i="4"/>
  <c r="AW98" i="4"/>
  <c r="AW90" i="4"/>
  <c r="AW94" i="4"/>
  <c r="AW100" i="4"/>
  <c r="AW89" i="4"/>
  <c r="AW93" i="4"/>
  <c r="AR297" i="6"/>
  <c r="AR58" i="12" s="1"/>
  <c r="AR265" i="6"/>
  <c r="AS203" i="6"/>
  <c r="AZ37" i="4"/>
  <c r="AZ39" i="4"/>
  <c r="AZ38" i="4"/>
  <c r="AZ36" i="4"/>
  <c r="BA32" i="4"/>
  <c r="AR296" i="6"/>
  <c r="AR57" i="12" s="1"/>
  <c r="AR267" i="6"/>
  <c r="AR264" i="6"/>
  <c r="AU118" i="4"/>
  <c r="AU120" i="4" s="1"/>
  <c r="AU22" i="6"/>
  <c r="AS228" i="6"/>
  <c r="AS233" i="6"/>
  <c r="AS207" i="6"/>
  <c r="AS229" i="6"/>
  <c r="AX86" i="4"/>
  <c r="AX106" i="4"/>
  <c r="AV102" i="4"/>
  <c r="AV104" i="4" s="1"/>
  <c r="AR273" i="6"/>
  <c r="AO132" i="6" l="1"/>
  <c r="AO134" i="6" s="1"/>
  <c r="AO164" i="6" s="1"/>
  <c r="AO165" i="6" s="1"/>
  <c r="AO278" i="6"/>
  <c r="AO282" i="6" s="1"/>
  <c r="AO284" i="6" s="1"/>
  <c r="AO312" i="6" s="1"/>
  <c r="AP113" i="6"/>
  <c r="AP127" i="6" s="1"/>
  <c r="AQ113" i="6"/>
  <c r="AQ127" i="6" s="1"/>
  <c r="AQ132" i="6" s="1"/>
  <c r="AQ134" i="6" s="1"/>
  <c r="AQ164" i="6" s="1"/>
  <c r="AQ165" i="6" s="1"/>
  <c r="AR99" i="6"/>
  <c r="AR100" i="6" s="1"/>
  <c r="AT207" i="6"/>
  <c r="AT264" i="6" s="1"/>
  <c r="AT228" i="6"/>
  <c r="AT267" i="6" s="1"/>
  <c r="AQ118" i="6"/>
  <c r="AT229" i="6"/>
  <c r="AT265" i="6" s="1"/>
  <c r="AT233" i="6"/>
  <c r="AT68" i="6"/>
  <c r="AT142" i="6" s="1"/>
  <c r="AT18" i="12" s="1"/>
  <c r="AR130" i="6"/>
  <c r="AR280" i="6" s="1"/>
  <c r="AR275" i="6"/>
  <c r="AR128" i="6"/>
  <c r="AR279" i="6" s="1"/>
  <c r="AT96" i="6"/>
  <c r="AT125" i="6" s="1"/>
  <c r="AT129" i="6" s="1"/>
  <c r="AT124" i="6"/>
  <c r="AT274" i="6" s="1"/>
  <c r="AS96" i="6"/>
  <c r="AS125" i="6" s="1"/>
  <c r="AS124" i="6"/>
  <c r="AS274" i="6" s="1"/>
  <c r="AY106" i="4"/>
  <c r="AZ51" i="4"/>
  <c r="AZ86" i="4" s="1"/>
  <c r="AU23" i="6"/>
  <c r="AU61" i="6"/>
  <c r="AU64" i="6"/>
  <c r="AU205" i="6"/>
  <c r="AU208" i="6" s="1"/>
  <c r="AU26" i="6"/>
  <c r="AW102" i="4"/>
  <c r="AW104" i="4" s="1"/>
  <c r="AS273" i="6"/>
  <c r="BB32" i="4"/>
  <c r="BA36" i="4"/>
  <c r="BA38" i="4"/>
  <c r="BA37" i="4"/>
  <c r="BA39" i="4"/>
  <c r="AY89" i="4"/>
  <c r="AY100" i="4"/>
  <c r="AY92" i="4"/>
  <c r="AY97" i="4"/>
  <c r="AY90" i="4"/>
  <c r="AY99" i="4"/>
  <c r="AY93" i="4"/>
  <c r="AY96" i="4"/>
  <c r="AY91" i="4"/>
  <c r="AY94" i="4"/>
  <c r="AY98" i="4"/>
  <c r="AY95" i="4"/>
  <c r="AR295" i="6"/>
  <c r="AR59" i="12"/>
  <c r="AS265" i="6"/>
  <c r="AS297" i="6"/>
  <c r="AS58" i="12" s="1"/>
  <c r="AT273" i="6"/>
  <c r="AT296" i="6"/>
  <c r="AT57" i="12" s="1"/>
  <c r="AV118" i="4"/>
  <c r="AV120" i="4" s="1"/>
  <c r="AV22" i="6"/>
  <c r="AS264" i="6"/>
  <c r="AX96" i="4"/>
  <c r="AX93" i="4"/>
  <c r="AX100" i="4"/>
  <c r="AX92" i="4"/>
  <c r="AX98" i="4"/>
  <c r="AX89" i="4"/>
  <c r="AX95" i="4"/>
  <c r="AX91" i="4"/>
  <c r="AX94" i="4"/>
  <c r="AX90" i="4"/>
  <c r="AX97" i="4"/>
  <c r="AX99" i="4"/>
  <c r="AS296" i="6"/>
  <c r="AS57" i="12" s="1"/>
  <c r="AS267" i="6"/>
  <c r="AP118" i="6" l="1"/>
  <c r="AP278" i="6"/>
  <c r="AP282" i="6" s="1"/>
  <c r="AP284" i="6" s="1"/>
  <c r="AP312" i="6" s="1"/>
  <c r="AP132" i="6"/>
  <c r="AP134" i="6" s="1"/>
  <c r="AP164" i="6" s="1"/>
  <c r="AP165" i="6" s="1"/>
  <c r="AQ278" i="6"/>
  <c r="AQ282" i="6" s="1"/>
  <c r="AQ284" i="6" s="1"/>
  <c r="AQ312" i="6" s="1"/>
  <c r="AR101" i="6"/>
  <c r="AR110" i="6"/>
  <c r="AR111" i="6" s="1"/>
  <c r="AT297" i="6"/>
  <c r="AT58" i="12" s="1"/>
  <c r="AT99" i="6"/>
  <c r="AT100" i="6" s="1"/>
  <c r="AT130" i="6"/>
  <c r="AT280" i="6" s="1"/>
  <c r="AS99" i="6"/>
  <c r="AS100" i="6" s="1"/>
  <c r="AS275" i="6"/>
  <c r="AT275" i="6"/>
  <c r="AS128" i="6"/>
  <c r="AS279" i="6" s="1"/>
  <c r="AS129" i="6"/>
  <c r="AS130" i="6"/>
  <c r="AS280" i="6" s="1"/>
  <c r="AU94" i="6"/>
  <c r="AU123" i="6" s="1"/>
  <c r="AT128" i="6"/>
  <c r="AT279" i="6" s="1"/>
  <c r="AU95" i="6"/>
  <c r="AZ106" i="4"/>
  <c r="AU68" i="6"/>
  <c r="AU142" i="6" s="1"/>
  <c r="AU18" i="12" s="1"/>
  <c r="BB36" i="4"/>
  <c r="BB37" i="4"/>
  <c r="BB38" i="4"/>
  <c r="BC32" i="4"/>
  <c r="BB39" i="4"/>
  <c r="AY102" i="4"/>
  <c r="AY104" i="4" s="1"/>
  <c r="AT59" i="12"/>
  <c r="AT295" i="6"/>
  <c r="AZ100" i="4"/>
  <c r="AZ95" i="4"/>
  <c r="AZ96" i="4"/>
  <c r="AZ98" i="4"/>
  <c r="AZ89" i="4"/>
  <c r="AZ99" i="4"/>
  <c r="AZ93" i="4"/>
  <c r="AZ97" i="4"/>
  <c r="AZ94" i="4"/>
  <c r="AZ91" i="4"/>
  <c r="AZ92" i="4"/>
  <c r="AZ90" i="4"/>
  <c r="AX102" i="4"/>
  <c r="AX104" i="4" s="1"/>
  <c r="AU207" i="6"/>
  <c r="AU229" i="6"/>
  <c r="AU228" i="6"/>
  <c r="AU233" i="6"/>
  <c r="AW118" i="4"/>
  <c r="AW120" i="4" s="1"/>
  <c r="AW22" i="6"/>
  <c r="BA51" i="4"/>
  <c r="AS295" i="6"/>
  <c r="AS59" i="12"/>
  <c r="AV23" i="6"/>
  <c r="AV61" i="6"/>
  <c r="AV205" i="6"/>
  <c r="AV208" i="6" s="1"/>
  <c r="AV64" i="6"/>
  <c r="AV26" i="6"/>
  <c r="AU203" i="6"/>
  <c r="AR113" i="6" l="1"/>
  <c r="AR118" i="6" s="1"/>
  <c r="AR127" i="6"/>
  <c r="AR278" i="6" s="1"/>
  <c r="AR282" i="6" s="1"/>
  <c r="AR284" i="6" s="1"/>
  <c r="AR312" i="6" s="1"/>
  <c r="AS110" i="6"/>
  <c r="AS111" i="6" s="1"/>
  <c r="AT110" i="6"/>
  <c r="AT111" i="6" s="1"/>
  <c r="AS101" i="6"/>
  <c r="AT101" i="6"/>
  <c r="AU96" i="6"/>
  <c r="AU125" i="6" s="1"/>
  <c r="AU129" i="6" s="1"/>
  <c r="AU124" i="6"/>
  <c r="AU274" i="6" s="1"/>
  <c r="AV94" i="6"/>
  <c r="AV123" i="6" s="1"/>
  <c r="AV95" i="6"/>
  <c r="AY118" i="4"/>
  <c r="AY120" i="4" s="1"/>
  <c r="AY22" i="6"/>
  <c r="AU264" i="6"/>
  <c r="AZ102" i="4"/>
  <c r="AZ104" i="4" s="1"/>
  <c r="AX118" i="4"/>
  <c r="AX120" i="4" s="1"/>
  <c r="AX22" i="6"/>
  <c r="AU265" i="6"/>
  <c r="AU297" i="6"/>
  <c r="AU58" i="12" s="1"/>
  <c r="AU273" i="6"/>
  <c r="BC36" i="4"/>
  <c r="BC38" i="4"/>
  <c r="BC39" i="4"/>
  <c r="BC37" i="4"/>
  <c r="BD32" i="4"/>
  <c r="AV203" i="6"/>
  <c r="AV68" i="6"/>
  <c r="AV142" i="6" s="1"/>
  <c r="AV18" i="12" s="1"/>
  <c r="AW23" i="6"/>
  <c r="AW61" i="6"/>
  <c r="AW64" i="6"/>
  <c r="AW205" i="6"/>
  <c r="AW208" i="6" s="1"/>
  <c r="AW26" i="6"/>
  <c r="BA86" i="4"/>
  <c r="BA106" i="4"/>
  <c r="AV229" i="6"/>
  <c r="AV207" i="6"/>
  <c r="AV233" i="6"/>
  <c r="AV228" i="6"/>
  <c r="AU296" i="6"/>
  <c r="AU57" i="12" s="1"/>
  <c r="AU267" i="6"/>
  <c r="BB51" i="4"/>
  <c r="AR132" i="6" l="1"/>
  <c r="AR134" i="6" s="1"/>
  <c r="AR164" i="6" s="1"/>
  <c r="AR165" i="6" s="1"/>
  <c r="AT113" i="6"/>
  <c r="AT127" i="6" s="1"/>
  <c r="AT132" i="6" s="1"/>
  <c r="AT134" i="6" s="1"/>
  <c r="AT164" i="6" s="1"/>
  <c r="AT165" i="6" s="1"/>
  <c r="AS113" i="6"/>
  <c r="AS127" i="6" s="1"/>
  <c r="AT118" i="6"/>
  <c r="AU99" i="6"/>
  <c r="AU100" i="6" s="1"/>
  <c r="AU128" i="6"/>
  <c r="AU279" i="6" s="1"/>
  <c r="AU275" i="6"/>
  <c r="AT278" i="6"/>
  <c r="AT282" i="6" s="1"/>
  <c r="AT284" i="6" s="1"/>
  <c r="AT312" i="6" s="1"/>
  <c r="AV96" i="6"/>
  <c r="AV125" i="6" s="1"/>
  <c r="AV129" i="6" s="1"/>
  <c r="AV124" i="6"/>
  <c r="AV274" i="6" s="1"/>
  <c r="AW94" i="6"/>
  <c r="AW123" i="6" s="1"/>
  <c r="AU130" i="6"/>
  <c r="AU280" i="6" s="1"/>
  <c r="AW95" i="6"/>
  <c r="AW68" i="6"/>
  <c r="AW142" i="6" s="1"/>
  <c r="AW18" i="12" s="1"/>
  <c r="AZ118" i="4"/>
  <c r="AZ120" i="4" s="1"/>
  <c r="AZ22" i="6"/>
  <c r="AU59" i="12"/>
  <c r="AU295" i="6"/>
  <c r="AW203" i="6"/>
  <c r="BC51" i="4"/>
  <c r="BA100" i="4"/>
  <c r="BA99" i="4"/>
  <c r="BA98" i="4"/>
  <c r="BA90" i="4"/>
  <c r="BA89" i="4"/>
  <c r="BA92" i="4"/>
  <c r="BA95" i="4"/>
  <c r="BA94" i="4"/>
  <c r="BA91" i="4"/>
  <c r="BA96" i="4"/>
  <c r="BA93" i="4"/>
  <c r="BA97" i="4"/>
  <c r="AV264" i="6"/>
  <c r="AV273" i="6"/>
  <c r="AV296" i="6"/>
  <c r="AV57" i="12" s="1"/>
  <c r="AV267" i="6"/>
  <c r="AV297" i="6"/>
  <c r="AV58" i="12" s="1"/>
  <c r="AV265" i="6"/>
  <c r="AW229" i="6"/>
  <c r="AW207" i="6"/>
  <c r="AW228" i="6"/>
  <c r="AW233" i="6"/>
  <c r="AY61" i="6"/>
  <c r="AY205" i="6"/>
  <c r="AY208" i="6" s="1"/>
  <c r="AY64" i="6"/>
  <c r="AY23" i="6"/>
  <c r="AY26" i="6"/>
  <c r="BB106" i="4"/>
  <c r="BB86" i="4"/>
  <c r="BE32" i="4"/>
  <c r="BD39" i="4"/>
  <c r="BD36" i="4"/>
  <c r="BD37" i="4"/>
  <c r="BD38" i="4"/>
  <c r="AX205" i="6"/>
  <c r="AX208" i="6" s="1"/>
  <c r="AX23" i="6"/>
  <c r="AX61" i="6"/>
  <c r="AX64" i="6"/>
  <c r="AX26" i="6"/>
  <c r="AS132" i="6" l="1"/>
  <c r="AS134" i="6" s="1"/>
  <c r="AS164" i="6" s="1"/>
  <c r="AS165" i="6" s="1"/>
  <c r="AS278" i="6"/>
  <c r="AS282" i="6" s="1"/>
  <c r="AS284" i="6" s="1"/>
  <c r="AS312" i="6" s="1"/>
  <c r="AS118" i="6"/>
  <c r="AU110" i="6"/>
  <c r="AU111" i="6" s="1"/>
  <c r="AU101" i="6"/>
  <c r="AV128" i="6"/>
  <c r="AV279" i="6" s="1"/>
  <c r="AV99" i="6"/>
  <c r="AV100" i="6" s="1"/>
  <c r="AV275" i="6"/>
  <c r="AV130" i="6"/>
  <c r="AV280" i="6" s="1"/>
  <c r="AW96" i="6"/>
  <c r="AW125" i="6" s="1"/>
  <c r="AW129" i="6" s="1"/>
  <c r="AW124" i="6"/>
  <c r="AW274" i="6" s="1"/>
  <c r="AX94" i="6"/>
  <c r="AX123" i="6" s="1"/>
  <c r="AY94" i="6"/>
  <c r="AY123" i="6" s="1"/>
  <c r="AX95" i="6"/>
  <c r="AY95" i="6"/>
  <c r="AX68" i="6"/>
  <c r="AX142" i="6" s="1"/>
  <c r="AX18" i="12" s="1"/>
  <c r="AY68" i="6"/>
  <c r="AY142" i="6" s="1"/>
  <c r="AY18" i="12" s="1"/>
  <c r="BC106" i="4"/>
  <c r="BC86" i="4"/>
  <c r="AW296" i="6"/>
  <c r="AW57" i="12" s="1"/>
  <c r="AW267" i="6"/>
  <c r="AV295" i="6"/>
  <c r="AV59" i="12"/>
  <c r="BA102" i="4"/>
  <c r="BA104" i="4" s="1"/>
  <c r="AW273" i="6"/>
  <c r="AX207" i="6"/>
  <c r="AX228" i="6"/>
  <c r="AX229" i="6"/>
  <c r="AX233" i="6"/>
  <c r="AY203" i="6"/>
  <c r="AY229" i="6"/>
  <c r="AY233" i="6"/>
  <c r="AY228" i="6"/>
  <c r="AY207" i="6"/>
  <c r="BD51" i="4"/>
  <c r="BF32" i="4"/>
  <c r="BE36" i="4"/>
  <c r="BE38" i="4"/>
  <c r="BE39" i="4"/>
  <c r="BE37" i="4"/>
  <c r="AW264" i="6"/>
  <c r="BB97" i="4"/>
  <c r="BB93" i="4"/>
  <c r="BB91" i="4"/>
  <c r="BB98" i="4"/>
  <c r="BB99" i="4"/>
  <c r="BB94" i="4"/>
  <c r="BB96" i="4"/>
  <c r="BB89" i="4"/>
  <c r="BB95" i="4"/>
  <c r="BB100" i="4"/>
  <c r="BB90" i="4"/>
  <c r="BB92" i="4"/>
  <c r="AZ64" i="6"/>
  <c r="AZ23" i="6"/>
  <c r="AZ205" i="6"/>
  <c r="AZ208" i="6" s="1"/>
  <c r="AZ61" i="6"/>
  <c r="AZ26" i="6"/>
  <c r="AX203" i="6"/>
  <c r="AW265" i="6"/>
  <c r="AW297" i="6"/>
  <c r="AW58" i="12" s="1"/>
  <c r="AU113" i="6" l="1"/>
  <c r="AU127" i="6" s="1"/>
  <c r="AV110" i="6"/>
  <c r="AV111" i="6" s="1"/>
  <c r="AV101" i="6"/>
  <c r="AW99" i="6"/>
  <c r="AW100" i="6" s="1"/>
  <c r="AW275" i="6"/>
  <c r="AW128" i="6"/>
  <c r="AW279" i="6" s="1"/>
  <c r="AW130" i="6"/>
  <c r="AW280" i="6" s="1"/>
  <c r="AX96" i="6"/>
  <c r="AX125" i="6" s="1"/>
  <c r="AX129" i="6" s="1"/>
  <c r="AX124" i="6"/>
  <c r="AX274" i="6" s="1"/>
  <c r="AY96" i="6"/>
  <c r="AY125" i="6" s="1"/>
  <c r="AY129" i="6" s="1"/>
  <c r="AY124" i="6"/>
  <c r="AY274" i="6" s="1"/>
  <c r="AZ94" i="6"/>
  <c r="AZ123" i="6" s="1"/>
  <c r="AZ95" i="6"/>
  <c r="AZ68" i="6"/>
  <c r="AZ142" i="6" s="1"/>
  <c r="AZ18" i="12" s="1"/>
  <c r="BF38" i="4"/>
  <c r="BG32" i="4"/>
  <c r="BF36" i="4"/>
  <c r="BF39" i="4"/>
  <c r="BF37" i="4"/>
  <c r="BA118" i="4"/>
  <c r="BA120" i="4" s="1"/>
  <c r="BA22" i="6"/>
  <c r="AY273" i="6"/>
  <c r="BE51" i="4"/>
  <c r="AX296" i="6"/>
  <c r="AX57" i="12" s="1"/>
  <c r="AX267" i="6"/>
  <c r="BD106" i="4"/>
  <c r="BD86" i="4"/>
  <c r="AX265" i="6"/>
  <c r="AX297" i="6"/>
  <c r="AX58" i="12" s="1"/>
  <c r="AX264" i="6"/>
  <c r="AX273" i="6"/>
  <c r="AY264" i="6"/>
  <c r="AY265" i="6"/>
  <c r="AY297" i="6"/>
  <c r="AY58" i="12" s="1"/>
  <c r="AZ203" i="6"/>
  <c r="AY296" i="6"/>
  <c r="AY57" i="12" s="1"/>
  <c r="AY267" i="6"/>
  <c r="BB102" i="4"/>
  <c r="BB104" i="4" s="1"/>
  <c r="BC96" i="4"/>
  <c r="BC100" i="4"/>
  <c r="BC92" i="4"/>
  <c r="BC99" i="4"/>
  <c r="BC94" i="4"/>
  <c r="BC95" i="4"/>
  <c r="BC93" i="4"/>
  <c r="BC98" i="4"/>
  <c r="BC89" i="4"/>
  <c r="BC91" i="4"/>
  <c r="BC90" i="4"/>
  <c r="BC97" i="4"/>
  <c r="AZ228" i="6"/>
  <c r="AZ233" i="6"/>
  <c r="AZ229" i="6"/>
  <c r="AZ207" i="6"/>
  <c r="AW59" i="12"/>
  <c r="AW295" i="6"/>
  <c r="AU278" i="6" l="1"/>
  <c r="AU282" i="6" s="1"/>
  <c r="AU284" i="6" s="1"/>
  <c r="AU312" i="6" s="1"/>
  <c r="AU132" i="6"/>
  <c r="AU134" i="6" s="1"/>
  <c r="AU164" i="6" s="1"/>
  <c r="AU165" i="6" s="1"/>
  <c r="AU118" i="6"/>
  <c r="AW110" i="6"/>
  <c r="AW111" i="6" s="1"/>
  <c r="AV113" i="6"/>
  <c r="AX99" i="6"/>
  <c r="AX100" i="6" s="1"/>
  <c r="AX101" i="6" s="1"/>
  <c r="AW101" i="6"/>
  <c r="AY99" i="6"/>
  <c r="AY100" i="6" s="1"/>
  <c r="AX130" i="6"/>
  <c r="AX280" i="6" s="1"/>
  <c r="AX128" i="6"/>
  <c r="AX279" i="6" s="1"/>
  <c r="AY130" i="6"/>
  <c r="AY280" i="6" s="1"/>
  <c r="AY128" i="6"/>
  <c r="AY279" i="6" s="1"/>
  <c r="AX275" i="6"/>
  <c r="AZ96" i="6"/>
  <c r="AZ125" i="6" s="1"/>
  <c r="AZ129" i="6" s="1"/>
  <c r="AZ124" i="6"/>
  <c r="AZ274" i="6" s="1"/>
  <c r="AY275" i="6"/>
  <c r="AZ264" i="6"/>
  <c r="AZ265" i="6"/>
  <c r="AZ297" i="6"/>
  <c r="AZ58" i="12" s="1"/>
  <c r="AY59" i="12"/>
  <c r="AY295" i="6"/>
  <c r="AZ296" i="6"/>
  <c r="AZ57" i="12" s="1"/>
  <c r="AZ267" i="6"/>
  <c r="BF51" i="4"/>
  <c r="AX295" i="6"/>
  <c r="AX59" i="12"/>
  <c r="BC102" i="4"/>
  <c r="BC104" i="4" s="1"/>
  <c r="AZ273" i="6"/>
  <c r="BG36" i="4"/>
  <c r="BG37" i="4"/>
  <c r="BG38" i="4"/>
  <c r="BH32" i="4"/>
  <c r="BG39" i="4"/>
  <c r="BB22" i="6"/>
  <c r="BB118" i="4"/>
  <c r="BB120" i="4" s="1"/>
  <c r="BD94" i="4"/>
  <c r="BD96" i="4"/>
  <c r="BD99" i="4"/>
  <c r="BD93" i="4"/>
  <c r="BD92" i="4"/>
  <c r="BD100" i="4"/>
  <c r="BD90" i="4"/>
  <c r="BD91" i="4"/>
  <c r="BD89" i="4"/>
  <c r="BD97" i="4"/>
  <c r="BD98" i="4"/>
  <c r="BD95" i="4"/>
  <c r="BE86" i="4"/>
  <c r="BE106" i="4"/>
  <c r="BA205" i="6"/>
  <c r="BA208" i="6" s="1"/>
  <c r="BA23" i="6"/>
  <c r="BA64" i="6"/>
  <c r="BA61" i="6"/>
  <c r="BA26" i="6"/>
  <c r="AY110" i="6" l="1"/>
  <c r="AY111" i="6"/>
  <c r="AX110" i="6"/>
  <c r="AX111" i="6" s="1"/>
  <c r="AX113" i="6" s="1"/>
  <c r="AV127" i="6"/>
  <c r="AV118" i="6"/>
  <c r="AW113" i="6"/>
  <c r="AW118" i="6" s="1"/>
  <c r="AY101" i="6"/>
  <c r="AZ99" i="6"/>
  <c r="AZ100" i="6" s="1"/>
  <c r="AZ275" i="6"/>
  <c r="AZ128" i="6"/>
  <c r="AZ279" i="6" s="1"/>
  <c r="BA94" i="6"/>
  <c r="BA123" i="6" s="1"/>
  <c r="AZ130" i="6"/>
  <c r="AZ280" i="6" s="1"/>
  <c r="BA95" i="6"/>
  <c r="BH36" i="4"/>
  <c r="BH39" i="4"/>
  <c r="BH38" i="4"/>
  <c r="BI32" i="4"/>
  <c r="BH37" i="4"/>
  <c r="BF86" i="4"/>
  <c r="BF106" i="4"/>
  <c r="BE95" i="4"/>
  <c r="BE93" i="4"/>
  <c r="BE98" i="4"/>
  <c r="BE90" i="4"/>
  <c r="BE92" i="4"/>
  <c r="BE97" i="4"/>
  <c r="BE89" i="4"/>
  <c r="BE100" i="4"/>
  <c r="BE96" i="4"/>
  <c r="BE94" i="4"/>
  <c r="BE99" i="4"/>
  <c r="BE91" i="4"/>
  <c r="BA68" i="6"/>
  <c r="BA142" i="6" s="1"/>
  <c r="BA18" i="12" s="1"/>
  <c r="BG51" i="4"/>
  <c r="BA203" i="6"/>
  <c r="BB23" i="6"/>
  <c r="BB205" i="6"/>
  <c r="BB208" i="6" s="1"/>
  <c r="BB64" i="6"/>
  <c r="BB61" i="6"/>
  <c r="BB26" i="6"/>
  <c r="BD102" i="4"/>
  <c r="BD104" i="4" s="1"/>
  <c r="AZ59" i="12"/>
  <c r="AZ295" i="6"/>
  <c r="BA229" i="6"/>
  <c r="BA228" i="6"/>
  <c r="BA207" i="6"/>
  <c r="BA233" i="6"/>
  <c r="BC22" i="6"/>
  <c r="BC118" i="4"/>
  <c r="BC120" i="4" s="1"/>
  <c r="AX118" i="6" l="1"/>
  <c r="AX127" i="6"/>
  <c r="AX278" i="6" s="1"/>
  <c r="AX282" i="6" s="1"/>
  <c r="AX284" i="6" s="1"/>
  <c r="AW127" i="6"/>
  <c r="AX132" i="6"/>
  <c r="AX134" i="6" s="1"/>
  <c r="AX164" i="6" s="1"/>
  <c r="AX165" i="6" s="1"/>
  <c r="AV278" i="6"/>
  <c r="AV282" i="6" s="1"/>
  <c r="AV284" i="6" s="1"/>
  <c r="AV312" i="6" s="1"/>
  <c r="AV132" i="6"/>
  <c r="AV134" i="6" s="1"/>
  <c r="AV164" i="6" s="1"/>
  <c r="AV165" i="6" s="1"/>
  <c r="AY113" i="6"/>
  <c r="AY118" i="6" s="1"/>
  <c r="AZ110" i="6"/>
  <c r="AZ111" i="6" s="1"/>
  <c r="AY127" i="6"/>
  <c r="AY278" i="6" s="1"/>
  <c r="AY282" i="6" s="1"/>
  <c r="AY284" i="6" s="1"/>
  <c r="AY312" i="6" s="1"/>
  <c r="AZ101" i="6"/>
  <c r="AY132" i="6"/>
  <c r="AY134" i="6" s="1"/>
  <c r="AY164" i="6" s="1"/>
  <c r="AY165" i="6" s="1"/>
  <c r="BA96" i="6"/>
  <c r="BA125" i="6" s="1"/>
  <c r="BA129" i="6" s="1"/>
  <c r="BA124" i="6"/>
  <c r="BA274" i="6" s="1"/>
  <c r="BB94" i="6"/>
  <c r="BB123" i="6" s="1"/>
  <c r="BB95" i="6"/>
  <c r="BB68" i="6"/>
  <c r="BB142" i="6" s="1"/>
  <c r="BB18" i="12" s="1"/>
  <c r="BB233" i="6"/>
  <c r="BB207" i="6"/>
  <c r="BB228" i="6"/>
  <c r="BB229" i="6"/>
  <c r="BB203" i="6"/>
  <c r="AX312" i="6"/>
  <c r="BA273" i="6"/>
  <c r="BA265" i="6"/>
  <c r="BA297" i="6"/>
  <c r="BA58" i="12" s="1"/>
  <c r="BF99" i="4"/>
  <c r="BF97" i="4"/>
  <c r="BF92" i="4"/>
  <c r="BF98" i="4"/>
  <c r="BF89" i="4"/>
  <c r="BF90" i="4"/>
  <c r="BF96" i="4"/>
  <c r="BF94" i="4"/>
  <c r="BF95" i="4"/>
  <c r="BF91" i="4"/>
  <c r="BF100" i="4"/>
  <c r="BF93" i="4"/>
  <c r="BD118" i="4"/>
  <c r="BD120" i="4" s="1"/>
  <c r="BD22" i="6"/>
  <c r="BJ32" i="4"/>
  <c r="BI36" i="4"/>
  <c r="BI39" i="4"/>
  <c r="BI38" i="4"/>
  <c r="BI37" i="4"/>
  <c r="BG106" i="4"/>
  <c r="BG86" i="4"/>
  <c r="BA296" i="6"/>
  <c r="BA57" i="12" s="1"/>
  <c r="BA267" i="6"/>
  <c r="BE102" i="4"/>
  <c r="BE104" i="4" s="1"/>
  <c r="BH51" i="4"/>
  <c r="BC23" i="6"/>
  <c r="BC61" i="6"/>
  <c r="BC205" i="6"/>
  <c r="BC208" i="6" s="1"/>
  <c r="BC64" i="6"/>
  <c r="BC26" i="6"/>
  <c r="BA264" i="6"/>
  <c r="AZ113" i="6" l="1"/>
  <c r="AZ127" i="6" s="1"/>
  <c r="AW132" i="6"/>
  <c r="AW134" i="6" s="1"/>
  <c r="AW164" i="6" s="1"/>
  <c r="AW165" i="6" s="1"/>
  <c r="AW278" i="6"/>
  <c r="AW282" i="6" s="1"/>
  <c r="AW284" i="6" s="1"/>
  <c r="AW312" i="6" s="1"/>
  <c r="AZ118" i="6"/>
  <c r="BA130" i="6"/>
  <c r="BA280" i="6" s="1"/>
  <c r="BA99" i="6"/>
  <c r="BA100" i="6" s="1"/>
  <c r="BA128" i="6"/>
  <c r="BA279" i="6" s="1"/>
  <c r="BA275" i="6"/>
  <c r="BB96" i="6"/>
  <c r="BB125" i="6" s="1"/>
  <c r="BB129" i="6" s="1"/>
  <c r="BB124" i="6"/>
  <c r="BB274" i="6" s="1"/>
  <c r="BC94" i="6"/>
  <c r="BC123" i="6" s="1"/>
  <c r="BC95" i="6"/>
  <c r="BC124" i="6" s="1"/>
  <c r="BC274" i="6" s="1"/>
  <c r="BI51" i="4"/>
  <c r="BI86" i="4" s="1"/>
  <c r="BC68" i="6"/>
  <c r="BC142" i="6" s="1"/>
  <c r="BC18" i="12" s="1"/>
  <c r="BC203" i="6"/>
  <c r="BB273" i="6"/>
  <c r="BK32" i="4"/>
  <c r="BJ36" i="4"/>
  <c r="BJ37" i="4"/>
  <c r="BJ38" i="4"/>
  <c r="BJ39" i="4"/>
  <c r="BE22" i="6"/>
  <c r="BE118" i="4"/>
  <c r="BE120" i="4" s="1"/>
  <c r="BF102" i="4"/>
  <c r="BF104" i="4" s="1"/>
  <c r="BG97" i="4"/>
  <c r="BG90" i="4"/>
  <c r="BG98" i="4"/>
  <c r="BG96" i="4"/>
  <c r="BG91" i="4"/>
  <c r="BG94" i="4"/>
  <c r="BG100" i="4"/>
  <c r="BG99" i="4"/>
  <c r="BG92" i="4"/>
  <c r="BG89" i="4"/>
  <c r="BG95" i="4"/>
  <c r="BG93" i="4"/>
  <c r="BB297" i="6"/>
  <c r="BB58" i="12" s="1"/>
  <c r="BB265" i="6"/>
  <c r="BA59" i="12"/>
  <c r="BA295" i="6"/>
  <c r="BD205" i="6"/>
  <c r="BD208" i="6" s="1"/>
  <c r="BD23" i="6"/>
  <c r="BD64" i="6"/>
  <c r="BD61" i="6"/>
  <c r="BD26" i="6"/>
  <c r="BB264" i="6"/>
  <c r="BH86" i="4"/>
  <c r="BH106" i="4"/>
  <c r="BC207" i="6"/>
  <c r="BC229" i="6"/>
  <c r="BC233" i="6"/>
  <c r="BC228" i="6"/>
  <c r="BB296" i="6"/>
  <c r="BB57" i="12" s="1"/>
  <c r="BB267" i="6"/>
  <c r="AZ278" i="6" l="1"/>
  <c r="AZ282" i="6" s="1"/>
  <c r="AZ284" i="6" s="1"/>
  <c r="AZ312" i="6" s="1"/>
  <c r="AZ132" i="6"/>
  <c r="AZ134" i="6" s="1"/>
  <c r="AZ164" i="6" s="1"/>
  <c r="AZ165" i="6" s="1"/>
  <c r="BA110" i="6"/>
  <c r="BA111" i="6" s="1"/>
  <c r="BA101" i="6"/>
  <c r="BB275" i="6"/>
  <c r="BB99" i="6"/>
  <c r="BB100" i="6" s="1"/>
  <c r="BB130" i="6"/>
  <c r="BB280" i="6" s="1"/>
  <c r="BB128" i="6"/>
  <c r="BB279" i="6" s="1"/>
  <c r="BC96" i="6"/>
  <c r="BC125" i="6" s="1"/>
  <c r="BD94" i="6"/>
  <c r="BD123" i="6" s="1"/>
  <c r="BD95" i="6"/>
  <c r="BI106" i="4"/>
  <c r="BI92" i="4"/>
  <c r="BI99" i="4"/>
  <c r="BI94" i="4"/>
  <c r="BI98" i="4"/>
  <c r="BI97" i="4"/>
  <c r="BI91" i="4"/>
  <c r="BI100" i="4"/>
  <c r="BI90" i="4"/>
  <c r="BI89" i="4"/>
  <c r="BI93" i="4"/>
  <c r="BI95" i="4"/>
  <c r="BI96" i="4"/>
  <c r="BC265" i="6"/>
  <c r="BC297" i="6"/>
  <c r="BC58" i="12" s="1"/>
  <c r="BC296" i="6"/>
  <c r="BC57" i="12" s="1"/>
  <c r="BC267" i="6"/>
  <c r="BD203" i="6"/>
  <c r="BD228" i="6"/>
  <c r="BD229" i="6"/>
  <c r="BD233" i="6"/>
  <c r="BD207" i="6"/>
  <c r="BG102" i="4"/>
  <c r="BG104" i="4" s="1"/>
  <c r="BJ51" i="4"/>
  <c r="BB59" i="12"/>
  <c r="BB295" i="6"/>
  <c r="BD68" i="6"/>
  <c r="BD142" i="6" s="1"/>
  <c r="BD18" i="12" s="1"/>
  <c r="BC264" i="6"/>
  <c r="BK37" i="4"/>
  <c r="BL32" i="4"/>
  <c r="BK36" i="4"/>
  <c r="BK39" i="4"/>
  <c r="BK38" i="4"/>
  <c r="BF118" i="4"/>
  <c r="BF120" i="4" s="1"/>
  <c r="BF22" i="6"/>
  <c r="BH94" i="4"/>
  <c r="BH97" i="4"/>
  <c r="BH90" i="4"/>
  <c r="BH92" i="4"/>
  <c r="BH91" i="4"/>
  <c r="BH98" i="4"/>
  <c r="BH96" i="4"/>
  <c r="BH100" i="4"/>
  <c r="BH95" i="4"/>
  <c r="BH89" i="4"/>
  <c r="BH99" i="4"/>
  <c r="BH93" i="4"/>
  <c r="BC273" i="6"/>
  <c r="BC275" i="6" s="1"/>
  <c r="BE64" i="6"/>
  <c r="BE205" i="6"/>
  <c r="BE208" i="6" s="1"/>
  <c r="BE23" i="6"/>
  <c r="BE61" i="6"/>
  <c r="BE26" i="6"/>
  <c r="BA113" i="6" l="1"/>
  <c r="BA127" i="6" s="1"/>
  <c r="BA132" i="6" s="1"/>
  <c r="BA134" i="6" s="1"/>
  <c r="BA164" i="6" s="1"/>
  <c r="BA165" i="6" s="1"/>
  <c r="BB110" i="6"/>
  <c r="BB111" i="6" s="1"/>
  <c r="BB101" i="6"/>
  <c r="BA118" i="6"/>
  <c r="BA278" i="6"/>
  <c r="BA282" i="6" s="1"/>
  <c r="BA284" i="6" s="1"/>
  <c r="BA312" i="6" s="1"/>
  <c r="BC99" i="6"/>
  <c r="BC100" i="6" s="1"/>
  <c r="BC128" i="6"/>
  <c r="BC279" i="6" s="1"/>
  <c r="BC129" i="6"/>
  <c r="BD96" i="6"/>
  <c r="BD125" i="6" s="1"/>
  <c r="BD129" i="6" s="1"/>
  <c r="BD124" i="6"/>
  <c r="BD274" i="6" s="1"/>
  <c r="BE94" i="6"/>
  <c r="BE123" i="6" s="1"/>
  <c r="BC130" i="6"/>
  <c r="BC280" i="6" s="1"/>
  <c r="BE95" i="6"/>
  <c r="BI102" i="4"/>
  <c r="BI104" i="4" s="1"/>
  <c r="BH102" i="4"/>
  <c r="BH104" i="4" s="1"/>
  <c r="BD264" i="6"/>
  <c r="BF23" i="6"/>
  <c r="BF205" i="6"/>
  <c r="BF208" i="6" s="1"/>
  <c r="BF64" i="6"/>
  <c r="BF61" i="6"/>
  <c r="BF26" i="6"/>
  <c r="BD296" i="6"/>
  <c r="BD57" i="12" s="1"/>
  <c r="BD267" i="6"/>
  <c r="BD265" i="6"/>
  <c r="BD297" i="6"/>
  <c r="BD58" i="12" s="1"/>
  <c r="BK51" i="4"/>
  <c r="BL36" i="4"/>
  <c r="BL37" i="4"/>
  <c r="BL39" i="4"/>
  <c r="BL38" i="4"/>
  <c r="BM32" i="4"/>
  <c r="BD273" i="6"/>
  <c r="BC59" i="12"/>
  <c r="BC295" i="6"/>
  <c r="BE68" i="6"/>
  <c r="BE142" i="6" s="1"/>
  <c r="BE18" i="12" s="1"/>
  <c r="BJ86" i="4"/>
  <c r="BJ106" i="4"/>
  <c r="BE203" i="6"/>
  <c r="BG22" i="6"/>
  <c r="BG118" i="4"/>
  <c r="BG120" i="4" s="1"/>
  <c r="BE207" i="6"/>
  <c r="BE229" i="6"/>
  <c r="BE233" i="6"/>
  <c r="BE228" i="6"/>
  <c r="BB113" i="6" l="1"/>
  <c r="BB127" i="6" s="1"/>
  <c r="BC110" i="6"/>
  <c r="BC111" i="6" s="1"/>
  <c r="BC101" i="6"/>
  <c r="BB118" i="6"/>
  <c r="BH118" i="4"/>
  <c r="BH120" i="4" s="1"/>
  <c r="BH22" i="6"/>
  <c r="BH205" i="6" s="1"/>
  <c r="BH208" i="6" s="1"/>
  <c r="BI22" i="6"/>
  <c r="BD99" i="6"/>
  <c r="BD100" i="6" s="1"/>
  <c r="BD128" i="6"/>
  <c r="BD279" i="6" s="1"/>
  <c r="BD275" i="6"/>
  <c r="BD130" i="6"/>
  <c r="BD280" i="6" s="1"/>
  <c r="BB278" i="6"/>
  <c r="BB282" i="6" s="1"/>
  <c r="BB284" i="6" s="1"/>
  <c r="BB312" i="6" s="1"/>
  <c r="BB132" i="6"/>
  <c r="BB134" i="6" s="1"/>
  <c r="BB164" i="6" s="1"/>
  <c r="BB165" i="6" s="1"/>
  <c r="BE96" i="6"/>
  <c r="BE125" i="6" s="1"/>
  <c r="BE129" i="6" s="1"/>
  <c r="BE124" i="6"/>
  <c r="BE274" i="6" s="1"/>
  <c r="BF94" i="6"/>
  <c r="BF123" i="6" s="1"/>
  <c r="BF95" i="6"/>
  <c r="BI118" i="4"/>
  <c r="BI120" i="4" s="1"/>
  <c r="BE297" i="6"/>
  <c r="BE58" i="12" s="1"/>
  <c r="BE265" i="6"/>
  <c r="BF68" i="6"/>
  <c r="BF142" i="6" s="1"/>
  <c r="BF18" i="12" s="1"/>
  <c r="BE296" i="6"/>
  <c r="BE57" i="12" s="1"/>
  <c r="BE267" i="6"/>
  <c r="BK106" i="4"/>
  <c r="BK86" i="4"/>
  <c r="BF228" i="6"/>
  <c r="BF229" i="6"/>
  <c r="BF207" i="6"/>
  <c r="BF233" i="6"/>
  <c r="BL51" i="4"/>
  <c r="BG205" i="6"/>
  <c r="BG208" i="6" s="1"/>
  <c r="BG64" i="6"/>
  <c r="BG23" i="6"/>
  <c r="BG61" i="6"/>
  <c r="BG26" i="6"/>
  <c r="BF203" i="6"/>
  <c r="BE264" i="6"/>
  <c r="BD59" i="12"/>
  <c r="BD295" i="6"/>
  <c r="BE273" i="6"/>
  <c r="BM38" i="4"/>
  <c r="BM36" i="4"/>
  <c r="BM37" i="4"/>
  <c r="BM39" i="4"/>
  <c r="BN32" i="4"/>
  <c r="BJ99" i="4"/>
  <c r="BJ96" i="4"/>
  <c r="BJ98" i="4"/>
  <c r="BJ91" i="4"/>
  <c r="BJ89" i="4"/>
  <c r="BJ97" i="4"/>
  <c r="BJ95" i="4"/>
  <c r="BJ93" i="4"/>
  <c r="BJ100" i="4"/>
  <c r="BJ94" i="4"/>
  <c r="BJ90" i="4"/>
  <c r="BJ92" i="4"/>
  <c r="BC113" i="6" l="1"/>
  <c r="BC127" i="6" s="1"/>
  <c r="BC278" i="6" s="1"/>
  <c r="BC282" i="6" s="1"/>
  <c r="BC284" i="6" s="1"/>
  <c r="BD110" i="6"/>
  <c r="BD111" i="6" s="1"/>
  <c r="BC118" i="6"/>
  <c r="BD101" i="6"/>
  <c r="BI23" i="6"/>
  <c r="BI203" i="6" s="1"/>
  <c r="BI61" i="6"/>
  <c r="BI64" i="6"/>
  <c r="BI95" i="6" s="1"/>
  <c r="BI26" i="6"/>
  <c r="BI205" i="6"/>
  <c r="BI208" i="6" s="1"/>
  <c r="BC132" i="6"/>
  <c r="BC134" i="6" s="1"/>
  <c r="BC164" i="6" s="1"/>
  <c r="BC165" i="6" s="1"/>
  <c r="BE99" i="6"/>
  <c r="BE100" i="6" s="1"/>
  <c r="BE128" i="6"/>
  <c r="BE279" i="6" s="1"/>
  <c r="BE275" i="6"/>
  <c r="BF96" i="6"/>
  <c r="BF125" i="6" s="1"/>
  <c r="BF129" i="6" s="1"/>
  <c r="BF124" i="6"/>
  <c r="BF274" i="6" s="1"/>
  <c r="BG94" i="6"/>
  <c r="BG123" i="6" s="1"/>
  <c r="BE130" i="6"/>
  <c r="BE280" i="6" s="1"/>
  <c r="BG95" i="6"/>
  <c r="BH26" i="6"/>
  <c r="BH61" i="6"/>
  <c r="BH23" i="6"/>
  <c r="BH64" i="6"/>
  <c r="BG68" i="6"/>
  <c r="BG142" i="6" s="1"/>
  <c r="BG18" i="12" s="1"/>
  <c r="BM51" i="4"/>
  <c r="BG203" i="6"/>
  <c r="BG229" i="6"/>
  <c r="BG228" i="6"/>
  <c r="BG233" i="6"/>
  <c r="BG207" i="6"/>
  <c r="BL86" i="4"/>
  <c r="BL106" i="4"/>
  <c r="BH228" i="6"/>
  <c r="BH229" i="6"/>
  <c r="BH233" i="6"/>
  <c r="BH207" i="6"/>
  <c r="BC312" i="6"/>
  <c r="BF264" i="6"/>
  <c r="BF297" i="6"/>
  <c r="BF58" i="12" s="1"/>
  <c r="BF265" i="6"/>
  <c r="BK95" i="4"/>
  <c r="BK99" i="4"/>
  <c r="BK93" i="4"/>
  <c r="BK96" i="4"/>
  <c r="BK90" i="4"/>
  <c r="BK98" i="4"/>
  <c r="BK89" i="4"/>
  <c r="BK100" i="4"/>
  <c r="BK91" i="4"/>
  <c r="BK92" i="4"/>
  <c r="BK94" i="4"/>
  <c r="BK97" i="4"/>
  <c r="BJ102" i="4"/>
  <c r="BJ104" i="4" s="1"/>
  <c r="BN38" i="4"/>
  <c r="BN39" i="4"/>
  <c r="BN36" i="4"/>
  <c r="BO32" i="4"/>
  <c r="BN37" i="4"/>
  <c r="BE59" i="12"/>
  <c r="BE295" i="6"/>
  <c r="BF273" i="6"/>
  <c r="BF296" i="6"/>
  <c r="BF57" i="12" s="1"/>
  <c r="BF267" i="6"/>
  <c r="BD113" i="6" l="1"/>
  <c r="BD127" i="6" s="1"/>
  <c r="BD278" i="6" s="1"/>
  <c r="BD282" i="6" s="1"/>
  <c r="BD284" i="6" s="1"/>
  <c r="BD312" i="6" s="1"/>
  <c r="BE110" i="6"/>
  <c r="BE111" i="6" s="1"/>
  <c r="BE101" i="6"/>
  <c r="BI94" i="6"/>
  <c r="BI123" i="6" s="1"/>
  <c r="BI228" i="6"/>
  <c r="BI267" i="6" s="1"/>
  <c r="BI233" i="6"/>
  <c r="BI207" i="6"/>
  <c r="BI68" i="6"/>
  <c r="BI142" i="6" s="1"/>
  <c r="BI18" i="12" s="1"/>
  <c r="BI229" i="6"/>
  <c r="BI265" i="6" s="1"/>
  <c r="BF128" i="6"/>
  <c r="BF279" i="6" s="1"/>
  <c r="BF130" i="6"/>
  <c r="BF280" i="6" s="1"/>
  <c r="BF99" i="6"/>
  <c r="BF100" i="6" s="1"/>
  <c r="BF275" i="6"/>
  <c r="BG96" i="6"/>
  <c r="BG125" i="6" s="1"/>
  <c r="BG129" i="6" s="1"/>
  <c r="BG124" i="6"/>
  <c r="BG274" i="6" s="1"/>
  <c r="BI124" i="6"/>
  <c r="BI274" i="6" s="1"/>
  <c r="BH95" i="6"/>
  <c r="BH124" i="6" s="1"/>
  <c r="BH274" i="6" s="1"/>
  <c r="BH203" i="6"/>
  <c r="BH273" i="6" s="1"/>
  <c r="BH94" i="6"/>
  <c r="BH68" i="6"/>
  <c r="BH142" i="6" s="1"/>
  <c r="BH18" i="12" s="1"/>
  <c r="BH264" i="6"/>
  <c r="BL90" i="4"/>
  <c r="BL89" i="4"/>
  <c r="BL100" i="4"/>
  <c r="BL95" i="4"/>
  <c r="BL92" i="4"/>
  <c r="BL93" i="4"/>
  <c r="BL94" i="4"/>
  <c r="BL96" i="4"/>
  <c r="BL98" i="4"/>
  <c r="BL91" i="4"/>
  <c r="BL97" i="4"/>
  <c r="BL99" i="4"/>
  <c r="BG264" i="6"/>
  <c r="BH265" i="6"/>
  <c r="BH297" i="6"/>
  <c r="BH58" i="12" s="1"/>
  <c r="BO37" i="4"/>
  <c r="BP32" i="4"/>
  <c r="BO38" i="4"/>
  <c r="BO39" i="4"/>
  <c r="BO36" i="4"/>
  <c r="BK102" i="4"/>
  <c r="BK104" i="4" s="1"/>
  <c r="BI273" i="6"/>
  <c r="BG296" i="6"/>
  <c r="BG57" i="12" s="1"/>
  <c r="BG267" i="6"/>
  <c r="BG273" i="6"/>
  <c r="BM86" i="4"/>
  <c r="BM106" i="4"/>
  <c r="BJ118" i="4"/>
  <c r="BJ120" i="4" s="1"/>
  <c r="BJ22" i="6"/>
  <c r="BH296" i="6"/>
  <c r="BH57" i="12" s="1"/>
  <c r="BH267" i="6"/>
  <c r="BF295" i="6"/>
  <c r="BF59" i="12"/>
  <c r="BI296" i="6"/>
  <c r="BI57" i="12" s="1"/>
  <c r="BN51" i="4"/>
  <c r="BI264" i="6"/>
  <c r="BG297" i="6"/>
  <c r="BG58" i="12" s="1"/>
  <c r="BG265" i="6"/>
  <c r="BD118" i="6" l="1"/>
  <c r="BD132" i="6"/>
  <c r="BD134" i="6" s="1"/>
  <c r="BD164" i="6" s="1"/>
  <c r="BD165" i="6" s="1"/>
  <c r="BE113" i="6"/>
  <c r="BE127" i="6" s="1"/>
  <c r="BF110" i="6"/>
  <c r="BF111" i="6" s="1"/>
  <c r="BF101" i="6"/>
  <c r="BI96" i="6"/>
  <c r="BI125" i="6" s="1"/>
  <c r="BI129" i="6" s="1"/>
  <c r="BI297" i="6"/>
  <c r="BI58" i="12" s="1"/>
  <c r="BG275" i="6"/>
  <c r="BG99" i="6"/>
  <c r="BG100" i="6" s="1"/>
  <c r="BI275" i="6"/>
  <c r="BG130" i="6"/>
  <c r="BG280" i="6" s="1"/>
  <c r="BH96" i="6"/>
  <c r="BH125" i="6" s="1"/>
  <c r="BH129" i="6" s="1"/>
  <c r="BH123" i="6"/>
  <c r="BH275" i="6"/>
  <c r="BG128" i="6"/>
  <c r="BG279" i="6" s="1"/>
  <c r="BO51" i="4"/>
  <c r="BO86" i="4" s="1"/>
  <c r="BM93" i="4"/>
  <c r="BM91" i="4"/>
  <c r="BM95" i="4"/>
  <c r="BM98" i="4"/>
  <c r="BM96" i="4"/>
  <c r="BM89" i="4"/>
  <c r="BM99" i="4"/>
  <c r="BM92" i="4"/>
  <c r="BM90" i="4"/>
  <c r="BM100" i="4"/>
  <c r="BM94" i="4"/>
  <c r="BM97" i="4"/>
  <c r="BK118" i="4"/>
  <c r="BK120" i="4" s="1"/>
  <c r="BK22" i="6"/>
  <c r="BP37" i="4"/>
  <c r="BQ32" i="4"/>
  <c r="BP38" i="4"/>
  <c r="BP36" i="4"/>
  <c r="BP39" i="4"/>
  <c r="BL102" i="4"/>
  <c r="BL104" i="4" s="1"/>
  <c r="BG59" i="12"/>
  <c r="BG295" i="6"/>
  <c r="BI59" i="12"/>
  <c r="BI295" i="6"/>
  <c r="BJ23" i="6"/>
  <c r="BJ61" i="6"/>
  <c r="BJ64" i="6"/>
  <c r="BJ205" i="6"/>
  <c r="BJ208" i="6" s="1"/>
  <c r="BJ26" i="6"/>
  <c r="BN86" i="4"/>
  <c r="BN106" i="4"/>
  <c r="BH59" i="12"/>
  <c r="BH295" i="6"/>
  <c r="BE118" i="6" l="1"/>
  <c r="BE278" i="6"/>
  <c r="BE282" i="6" s="1"/>
  <c r="BE284" i="6" s="1"/>
  <c r="BE312" i="6" s="1"/>
  <c r="BE132" i="6"/>
  <c r="BE134" i="6" s="1"/>
  <c r="BE164" i="6" s="1"/>
  <c r="BE165" i="6" s="1"/>
  <c r="BG110" i="6"/>
  <c r="BG111" i="6" s="1"/>
  <c r="BF113" i="6"/>
  <c r="BF118" i="6" s="1"/>
  <c r="BG101" i="6"/>
  <c r="BI128" i="6"/>
  <c r="BI279" i="6" s="1"/>
  <c r="BI130" i="6"/>
  <c r="BI280" i="6" s="1"/>
  <c r="BI99" i="6"/>
  <c r="BI100" i="6" s="1"/>
  <c r="BH128" i="6"/>
  <c r="BH279" i="6" s="1"/>
  <c r="BH99" i="6"/>
  <c r="BH100" i="6" s="1"/>
  <c r="BH130" i="6"/>
  <c r="BH280" i="6" s="1"/>
  <c r="BJ94" i="6"/>
  <c r="BJ123" i="6" s="1"/>
  <c r="BJ95" i="6"/>
  <c r="BO106" i="4"/>
  <c r="BJ68" i="6"/>
  <c r="BJ142" i="6" s="1"/>
  <c r="BJ18" i="12" s="1"/>
  <c r="BJ203" i="6"/>
  <c r="BL22" i="6"/>
  <c r="BL118" i="4"/>
  <c r="BL120" i="4" s="1"/>
  <c r="BK205" i="6"/>
  <c r="BK208" i="6" s="1"/>
  <c r="BK61" i="6"/>
  <c r="BK64" i="6"/>
  <c r="BK23" i="6"/>
  <c r="BK26" i="6"/>
  <c r="BO97" i="4"/>
  <c r="BO92" i="4"/>
  <c r="BO90" i="4"/>
  <c r="BO100" i="4"/>
  <c r="BO94" i="4"/>
  <c r="BO89" i="4"/>
  <c r="BO96" i="4"/>
  <c r="BO98" i="4"/>
  <c r="BO99" i="4"/>
  <c r="BO93" i="4"/>
  <c r="BO95" i="4"/>
  <c r="BO91" i="4"/>
  <c r="BP51" i="4"/>
  <c r="BM102" i="4"/>
  <c r="BM104" i="4" s="1"/>
  <c r="BJ229" i="6"/>
  <c r="BJ233" i="6"/>
  <c r="BJ228" i="6"/>
  <c r="BJ207" i="6"/>
  <c r="BQ38" i="4"/>
  <c r="BR32" i="4"/>
  <c r="BQ39" i="4"/>
  <c r="BQ36" i="4"/>
  <c r="BQ37" i="4"/>
  <c r="BN99" i="4"/>
  <c r="BN89" i="4"/>
  <c r="BN95" i="4"/>
  <c r="BN91" i="4"/>
  <c r="BN100" i="4"/>
  <c r="BN93" i="4"/>
  <c r="BN90" i="4"/>
  <c r="BN96" i="4"/>
  <c r="BN97" i="4"/>
  <c r="BN94" i="4"/>
  <c r="BN98" i="4"/>
  <c r="BN92" i="4"/>
  <c r="BF127" i="6" l="1"/>
  <c r="BF278" i="6" s="1"/>
  <c r="BF282" i="6" s="1"/>
  <c r="BF284" i="6" s="1"/>
  <c r="BF312" i="6" s="1"/>
  <c r="BG113" i="6"/>
  <c r="BG118" i="6" s="1"/>
  <c r="BH110" i="6"/>
  <c r="BH111" i="6" s="1"/>
  <c r="BI110" i="6"/>
  <c r="BI111" i="6" s="1"/>
  <c r="BI101" i="6"/>
  <c r="BH101" i="6"/>
  <c r="BF132" i="6"/>
  <c r="BF134" i="6" s="1"/>
  <c r="BF164" i="6" s="1"/>
  <c r="BF165" i="6" s="1"/>
  <c r="BJ96" i="6"/>
  <c r="BJ125" i="6" s="1"/>
  <c r="BJ129" i="6" s="1"/>
  <c r="BJ124" i="6"/>
  <c r="BJ274" i="6" s="1"/>
  <c r="BK94" i="6"/>
  <c r="BK123" i="6" s="1"/>
  <c r="BK95" i="6"/>
  <c r="BK68" i="6"/>
  <c r="BK142" i="6" s="1"/>
  <c r="BK18" i="12" s="1"/>
  <c r="BJ265" i="6"/>
  <c r="BJ297" i="6"/>
  <c r="BJ58" i="12" s="1"/>
  <c r="BO102" i="4"/>
  <c r="BO104" i="4" s="1"/>
  <c r="BJ296" i="6"/>
  <c r="BJ57" i="12" s="1"/>
  <c r="BJ267" i="6"/>
  <c r="BQ51" i="4"/>
  <c r="BM22" i="6"/>
  <c r="BM118" i="4"/>
  <c r="BM120" i="4" s="1"/>
  <c r="BK203" i="6"/>
  <c r="BJ273" i="6"/>
  <c r="BJ264" i="6"/>
  <c r="BP106" i="4"/>
  <c r="BP86" i="4"/>
  <c r="BN102" i="4"/>
  <c r="BN104" i="4" s="1"/>
  <c r="BR37" i="4"/>
  <c r="BR36" i="4"/>
  <c r="BS32" i="4"/>
  <c r="BR38" i="4"/>
  <c r="BR39" i="4"/>
  <c r="BK229" i="6"/>
  <c r="BK233" i="6"/>
  <c r="BK228" i="6"/>
  <c r="BK207" i="6"/>
  <c r="BL23" i="6"/>
  <c r="BL205" i="6"/>
  <c r="BL208" i="6" s="1"/>
  <c r="BL64" i="6"/>
  <c r="BL61" i="6"/>
  <c r="BL26" i="6"/>
  <c r="BG127" i="6" l="1"/>
  <c r="BI113" i="6"/>
  <c r="BI118" i="6" s="1"/>
  <c r="BH113" i="6"/>
  <c r="BH118" i="6" s="1"/>
  <c r="BJ275" i="6"/>
  <c r="BJ128" i="6"/>
  <c r="BJ279" i="6" s="1"/>
  <c r="BJ130" i="6"/>
  <c r="BJ280" i="6" s="1"/>
  <c r="BJ99" i="6"/>
  <c r="BJ100" i="6" s="1"/>
  <c r="BK96" i="6"/>
  <c r="BK125" i="6" s="1"/>
  <c r="BK129" i="6" s="1"/>
  <c r="BK124" i="6"/>
  <c r="BK274" i="6" s="1"/>
  <c r="BL94" i="6"/>
  <c r="BL123" i="6" s="1"/>
  <c r="BL95" i="6"/>
  <c r="BL68" i="6"/>
  <c r="BL142" i="6" s="1"/>
  <c r="BL18" i="12" s="1"/>
  <c r="BM23" i="6"/>
  <c r="BM205" i="6"/>
  <c r="BM208" i="6" s="1"/>
  <c r="BM64" i="6"/>
  <c r="BM61" i="6"/>
  <c r="BM26" i="6"/>
  <c r="BL229" i="6"/>
  <c r="BL228" i="6"/>
  <c r="BL233" i="6"/>
  <c r="BL207" i="6"/>
  <c r="BN118" i="4"/>
  <c r="BN120" i="4" s="1"/>
  <c r="BN22" i="6"/>
  <c r="BT32" i="4"/>
  <c r="BS39" i="4"/>
  <c r="BS38" i="4"/>
  <c r="BS36" i="4"/>
  <c r="BS37" i="4"/>
  <c r="BR51" i="4"/>
  <c r="BP98" i="4"/>
  <c r="BP95" i="4"/>
  <c r="BP89" i="4"/>
  <c r="BP97" i="4"/>
  <c r="BP91" i="4"/>
  <c r="BP93" i="4"/>
  <c r="BP90" i="4"/>
  <c r="BP100" i="4"/>
  <c r="BP99" i="4"/>
  <c r="BP94" i="4"/>
  <c r="BP96" i="4"/>
  <c r="BP92" i="4"/>
  <c r="BL203" i="6"/>
  <c r="BO22" i="6"/>
  <c r="BO118" i="4"/>
  <c r="BO120" i="4" s="1"/>
  <c r="BJ59" i="12"/>
  <c r="BJ295" i="6"/>
  <c r="BK296" i="6"/>
  <c r="BK57" i="12" s="1"/>
  <c r="BK267" i="6"/>
  <c r="BK297" i="6"/>
  <c r="BK58" i="12" s="1"/>
  <c r="BK265" i="6"/>
  <c r="BQ86" i="4"/>
  <c r="BQ106" i="4"/>
  <c r="BK264" i="6"/>
  <c r="BK273" i="6"/>
  <c r="BG278" i="6" l="1"/>
  <c r="BG282" i="6" s="1"/>
  <c r="BG284" i="6" s="1"/>
  <c r="BG312" i="6" s="1"/>
  <c r="BG132" i="6"/>
  <c r="BG134" i="6" s="1"/>
  <c r="BG164" i="6" s="1"/>
  <c r="BG165" i="6" s="1"/>
  <c r="BH127" i="6"/>
  <c r="BH132" i="6" s="1"/>
  <c r="BH134" i="6" s="1"/>
  <c r="BH164" i="6" s="1"/>
  <c r="BH165" i="6" s="1"/>
  <c r="BI127" i="6"/>
  <c r="BI278" i="6" s="1"/>
  <c r="BI282" i="6" s="1"/>
  <c r="BI284" i="6" s="1"/>
  <c r="BI312" i="6" s="1"/>
  <c r="BJ110" i="6"/>
  <c r="BJ111" i="6" s="1"/>
  <c r="BJ101" i="6"/>
  <c r="BH278" i="6"/>
  <c r="BH282" i="6" s="1"/>
  <c r="BH284" i="6" s="1"/>
  <c r="BH312" i="6" s="1"/>
  <c r="BK128" i="6"/>
  <c r="BK279" i="6" s="1"/>
  <c r="BK99" i="6"/>
  <c r="BK100" i="6" s="1"/>
  <c r="BK275" i="6"/>
  <c r="BL96" i="6"/>
  <c r="BL125" i="6" s="1"/>
  <c r="BL129" i="6" s="1"/>
  <c r="BL124" i="6"/>
  <c r="BL274" i="6" s="1"/>
  <c r="BM94" i="6"/>
  <c r="BM123" i="6" s="1"/>
  <c r="BK130" i="6"/>
  <c r="BM95" i="6"/>
  <c r="BS51" i="4"/>
  <c r="BS106" i="4" s="1"/>
  <c r="BN23" i="6"/>
  <c r="BN61" i="6"/>
  <c r="BN205" i="6"/>
  <c r="BN208" i="6" s="1"/>
  <c r="BN64" i="6"/>
  <c r="BN26" i="6"/>
  <c r="BL264" i="6"/>
  <c r="BO61" i="6"/>
  <c r="BO64" i="6"/>
  <c r="BO23" i="6"/>
  <c r="BO205" i="6"/>
  <c r="BO208" i="6" s="1"/>
  <c r="BO26" i="6"/>
  <c r="BP102" i="4"/>
  <c r="BP104" i="4" s="1"/>
  <c r="BL273" i="6"/>
  <c r="BR86" i="4"/>
  <c r="BR106" i="4"/>
  <c r="BL296" i="6"/>
  <c r="BL57" i="12" s="1"/>
  <c r="BL267" i="6"/>
  <c r="BQ92" i="4"/>
  <c r="BQ98" i="4"/>
  <c r="BQ100" i="4"/>
  <c r="BQ96" i="4"/>
  <c r="BQ97" i="4"/>
  <c r="BQ89" i="4"/>
  <c r="BQ95" i="4"/>
  <c r="BQ90" i="4"/>
  <c r="BQ93" i="4"/>
  <c r="BQ99" i="4"/>
  <c r="BQ91" i="4"/>
  <c r="BQ94" i="4"/>
  <c r="BM68" i="6"/>
  <c r="BM142" i="6" s="1"/>
  <c r="BM18" i="12" s="1"/>
  <c r="BK59" i="12"/>
  <c r="BK295" i="6"/>
  <c r="BL265" i="6"/>
  <c r="BL297" i="6"/>
  <c r="BL58" i="12" s="1"/>
  <c r="BM229" i="6"/>
  <c r="BM228" i="6"/>
  <c r="BM233" i="6"/>
  <c r="BM207" i="6"/>
  <c r="BT36" i="4"/>
  <c r="BT39" i="4"/>
  <c r="BU32" i="4"/>
  <c r="BT38" i="4"/>
  <c r="BT37" i="4"/>
  <c r="BM203" i="6"/>
  <c r="BJ113" i="6" l="1"/>
  <c r="BI132" i="6"/>
  <c r="BI134" i="6" s="1"/>
  <c r="BI164" i="6" s="1"/>
  <c r="BI165" i="6" s="1"/>
  <c r="BK110" i="6"/>
  <c r="BK111" i="6" s="1"/>
  <c r="BJ127" i="6"/>
  <c r="BJ278" i="6" s="1"/>
  <c r="BJ282" i="6" s="1"/>
  <c r="BJ284" i="6" s="1"/>
  <c r="BJ118" i="6"/>
  <c r="BK101" i="6"/>
  <c r="BL130" i="6"/>
  <c r="BL280" i="6" s="1"/>
  <c r="BL128" i="6"/>
  <c r="BL279" i="6" s="1"/>
  <c r="BL99" i="6"/>
  <c r="BL100" i="6" s="1"/>
  <c r="BL275" i="6"/>
  <c r="BM96" i="6"/>
  <c r="BM125" i="6" s="1"/>
  <c r="BM129" i="6" s="1"/>
  <c r="BM124" i="6"/>
  <c r="BM274" i="6" s="1"/>
  <c r="BO94" i="6"/>
  <c r="BO123" i="6" s="1"/>
  <c r="BN94" i="6"/>
  <c r="BN123" i="6" s="1"/>
  <c r="BK280" i="6"/>
  <c r="BO95" i="6"/>
  <c r="BN95" i="6"/>
  <c r="BS86" i="4"/>
  <c r="BS89" i="4" s="1"/>
  <c r="BQ102" i="4"/>
  <c r="BQ104" i="4" s="1"/>
  <c r="BM297" i="6"/>
  <c r="BM58" i="12" s="1"/>
  <c r="BM265" i="6"/>
  <c r="BU39" i="4"/>
  <c r="BV32" i="4"/>
  <c r="BU37" i="4"/>
  <c r="BU38" i="4"/>
  <c r="BU36" i="4"/>
  <c r="BL295" i="6"/>
  <c r="BL59" i="12"/>
  <c r="BN68" i="6"/>
  <c r="BN142" i="6" s="1"/>
  <c r="BN18" i="12" s="1"/>
  <c r="BN229" i="6"/>
  <c r="BN228" i="6"/>
  <c r="BN233" i="6"/>
  <c r="BN207" i="6"/>
  <c r="BM296" i="6"/>
  <c r="BM57" i="12" s="1"/>
  <c r="BM267" i="6"/>
  <c r="BN203" i="6"/>
  <c r="BP118" i="4"/>
  <c r="BP120" i="4" s="1"/>
  <c r="BP22" i="6"/>
  <c r="BO68" i="6"/>
  <c r="BO142" i="6" s="1"/>
  <c r="BO18" i="12" s="1"/>
  <c r="BT51" i="4"/>
  <c r="BR96" i="4"/>
  <c r="BR95" i="4"/>
  <c r="BR97" i="4"/>
  <c r="BR89" i="4"/>
  <c r="BR99" i="4"/>
  <c r="BR90" i="4"/>
  <c r="BR100" i="4"/>
  <c r="BR92" i="4"/>
  <c r="BR93" i="4"/>
  <c r="BR98" i="4"/>
  <c r="BR94" i="4"/>
  <c r="BR91" i="4"/>
  <c r="BM264" i="6"/>
  <c r="BJ312" i="6"/>
  <c r="BO233" i="6"/>
  <c r="BO207" i="6"/>
  <c r="BO228" i="6"/>
  <c r="BO229" i="6"/>
  <c r="BM273" i="6"/>
  <c r="BO203" i="6"/>
  <c r="BJ132" i="6" l="1"/>
  <c r="BJ134" i="6" s="1"/>
  <c r="BJ164" i="6" s="1"/>
  <c r="BJ165" i="6" s="1"/>
  <c r="BL110" i="6"/>
  <c r="BL111" i="6" s="1"/>
  <c r="BK113" i="6"/>
  <c r="BK127" i="6" s="1"/>
  <c r="BK278" i="6" s="1"/>
  <c r="BK282" i="6" s="1"/>
  <c r="BK284" i="6" s="1"/>
  <c r="BK312" i="6" s="1"/>
  <c r="BL101" i="6"/>
  <c r="BM275" i="6"/>
  <c r="BM128" i="6"/>
  <c r="BM279" i="6" s="1"/>
  <c r="BM99" i="6"/>
  <c r="BM100" i="6" s="1"/>
  <c r="BM130" i="6"/>
  <c r="BM280" i="6" s="1"/>
  <c r="BQ22" i="6"/>
  <c r="BS96" i="4"/>
  <c r="BN96" i="6"/>
  <c r="BN125" i="6" s="1"/>
  <c r="BN129" i="6" s="1"/>
  <c r="BN124" i="6"/>
  <c r="BN274" i="6" s="1"/>
  <c r="BO96" i="6"/>
  <c r="BO125" i="6" s="1"/>
  <c r="BO130" i="6" s="1"/>
  <c r="BO124" i="6"/>
  <c r="BO274" i="6" s="1"/>
  <c r="BS93" i="4"/>
  <c r="BS99" i="4"/>
  <c r="BS100" i="4"/>
  <c r="BS97" i="4"/>
  <c r="BS94" i="4"/>
  <c r="BS92" i="4"/>
  <c r="BS98" i="4"/>
  <c r="BQ118" i="4"/>
  <c r="BQ120" i="4" s="1"/>
  <c r="BS90" i="4"/>
  <c r="BS95" i="4"/>
  <c r="BS91" i="4"/>
  <c r="BU51" i="4"/>
  <c r="BU106" i="4" s="1"/>
  <c r="BR102" i="4"/>
  <c r="BR104" i="4" s="1"/>
  <c r="BP205" i="6"/>
  <c r="BP208" i="6" s="1"/>
  <c r="BP64" i="6"/>
  <c r="BP23" i="6"/>
  <c r="BP61" i="6"/>
  <c r="BP26" i="6"/>
  <c r="BN273" i="6"/>
  <c r="BO264" i="6"/>
  <c r="BO273" i="6"/>
  <c r="BN264" i="6"/>
  <c r="BV38" i="4"/>
  <c r="BV36" i="4"/>
  <c r="BV39" i="4"/>
  <c r="BV37" i="4"/>
  <c r="BW32" i="4"/>
  <c r="BT86" i="4"/>
  <c r="BT106" i="4"/>
  <c r="BN296" i="6"/>
  <c r="BN57" i="12" s="1"/>
  <c r="BN267" i="6"/>
  <c r="BN297" i="6"/>
  <c r="BN58" i="12" s="1"/>
  <c r="BN265" i="6"/>
  <c r="BM295" i="6"/>
  <c r="BM59" i="12"/>
  <c r="BO265" i="6"/>
  <c r="BO297" i="6"/>
  <c r="BO58" i="12" s="1"/>
  <c r="BO296" i="6"/>
  <c r="BO57" i="12" s="1"/>
  <c r="BO267" i="6"/>
  <c r="BK118" i="6" l="1"/>
  <c r="BM110" i="6"/>
  <c r="BM111" i="6" s="1"/>
  <c r="BL113" i="6"/>
  <c r="BL118" i="6" s="1"/>
  <c r="BM101" i="6"/>
  <c r="BK132" i="6"/>
  <c r="BK134" i="6" s="1"/>
  <c r="BK164" i="6" s="1"/>
  <c r="BK165" i="6" s="1"/>
  <c r="BN99" i="6"/>
  <c r="BN100" i="6" s="1"/>
  <c r="BO99" i="6"/>
  <c r="BO100" i="6" s="1"/>
  <c r="BQ26" i="6"/>
  <c r="BQ23" i="6"/>
  <c r="BQ94" i="6" s="1"/>
  <c r="BQ123" i="6" s="1"/>
  <c r="BQ64" i="6"/>
  <c r="BQ95" i="6" s="1"/>
  <c r="BQ205" i="6"/>
  <c r="BQ208" i="6" s="1"/>
  <c r="BQ61" i="6"/>
  <c r="BR118" i="4"/>
  <c r="BR120" i="4" s="1"/>
  <c r="BR22" i="6"/>
  <c r="BR61" i="6" s="1"/>
  <c r="BN275" i="6"/>
  <c r="BN128" i="6"/>
  <c r="BN279" i="6" s="1"/>
  <c r="BN130" i="6"/>
  <c r="BN280" i="6" s="1"/>
  <c r="BO128" i="6"/>
  <c r="BO279" i="6" s="1"/>
  <c r="BO129" i="6"/>
  <c r="BO275" i="6"/>
  <c r="BP94" i="6"/>
  <c r="BP123" i="6" s="1"/>
  <c r="BP95" i="6"/>
  <c r="BS102" i="4"/>
  <c r="BS104" i="4" s="1"/>
  <c r="BU86" i="4"/>
  <c r="BU98" i="4" s="1"/>
  <c r="BP68" i="6"/>
  <c r="BP142" i="6" s="1"/>
  <c r="BP18" i="12" s="1"/>
  <c r="BT90" i="4"/>
  <c r="BT96" i="4"/>
  <c r="BT94" i="4"/>
  <c r="BT89" i="4"/>
  <c r="BT97" i="4"/>
  <c r="BT99" i="4"/>
  <c r="BT100" i="4"/>
  <c r="BT93" i="4"/>
  <c r="BT92" i="4"/>
  <c r="BT98" i="4"/>
  <c r="BT91" i="4"/>
  <c r="BT95" i="4"/>
  <c r="BW36" i="4"/>
  <c r="BW39" i="4"/>
  <c r="BW37" i="4"/>
  <c r="BW38" i="4"/>
  <c r="BX32" i="4"/>
  <c r="BV51" i="4"/>
  <c r="BP203" i="6"/>
  <c r="BO59" i="12"/>
  <c r="BO295" i="6"/>
  <c r="BO280" i="6"/>
  <c r="BN295" i="6"/>
  <c r="BN59" i="12"/>
  <c r="BP233" i="6"/>
  <c r="BP228" i="6"/>
  <c r="BP229" i="6"/>
  <c r="BP207" i="6"/>
  <c r="BL127" i="6" l="1"/>
  <c r="BL132" i="6" s="1"/>
  <c r="BL134" i="6" s="1"/>
  <c r="BL164" i="6" s="1"/>
  <c r="BL165" i="6" s="1"/>
  <c r="BN110" i="6"/>
  <c r="BN111" i="6" s="1"/>
  <c r="BO110" i="6"/>
  <c r="BO111" i="6" s="1"/>
  <c r="BM113" i="6"/>
  <c r="BM127" i="6" s="1"/>
  <c r="BM278" i="6" s="1"/>
  <c r="BM282" i="6" s="1"/>
  <c r="BM284" i="6" s="1"/>
  <c r="BM312" i="6" s="1"/>
  <c r="BO101" i="6"/>
  <c r="BN101" i="6"/>
  <c r="BQ68" i="6"/>
  <c r="BQ142" i="6" s="1"/>
  <c r="BQ18" i="12" s="1"/>
  <c r="BQ203" i="6"/>
  <c r="BQ273" i="6" s="1"/>
  <c r="BQ229" i="6"/>
  <c r="BQ297" i="6" s="1"/>
  <c r="BQ58" i="12" s="1"/>
  <c r="BQ207" i="6"/>
  <c r="BQ264" i="6" s="1"/>
  <c r="BQ233" i="6"/>
  <c r="BQ228" i="6"/>
  <c r="BQ267" i="6" s="1"/>
  <c r="BS22" i="6"/>
  <c r="BP96" i="6"/>
  <c r="BP125" i="6" s="1"/>
  <c r="BP129" i="6" s="1"/>
  <c r="BP124" i="6"/>
  <c r="BP274" i="6" s="1"/>
  <c r="BQ96" i="6"/>
  <c r="BQ125" i="6" s="1"/>
  <c r="BQ129" i="6" s="1"/>
  <c r="BQ124" i="6"/>
  <c r="BQ274" i="6" s="1"/>
  <c r="BR23" i="6"/>
  <c r="BR203" i="6" s="1"/>
  <c r="BR205" i="6"/>
  <c r="BR208" i="6" s="1"/>
  <c r="BR26" i="6"/>
  <c r="BR68" i="6" s="1"/>
  <c r="BR142" i="6" s="1"/>
  <c r="BR18" i="12" s="1"/>
  <c r="BR64" i="6"/>
  <c r="BR95" i="6" s="1"/>
  <c r="BR124" i="6" s="1"/>
  <c r="BR274" i="6" s="1"/>
  <c r="BS118" i="4"/>
  <c r="BS120" i="4" s="1"/>
  <c r="BU97" i="4"/>
  <c r="BU95" i="4"/>
  <c r="BU91" i="4"/>
  <c r="BU94" i="4"/>
  <c r="BU99" i="4"/>
  <c r="BU89" i="4"/>
  <c r="BU93" i="4"/>
  <c r="BU96" i="4"/>
  <c r="BU90" i="4"/>
  <c r="BU92" i="4"/>
  <c r="BU100" i="4"/>
  <c r="BQ296" i="6"/>
  <c r="BQ57" i="12" s="1"/>
  <c r="BV106" i="4"/>
  <c r="BV86" i="4"/>
  <c r="BP265" i="6"/>
  <c r="BP297" i="6"/>
  <c r="BP58" i="12" s="1"/>
  <c r="BY32" i="4"/>
  <c r="BX39" i="4"/>
  <c r="BX38" i="4"/>
  <c r="BX36" i="4"/>
  <c r="BX37" i="4"/>
  <c r="BT102" i="4"/>
  <c r="BT104" i="4" s="1"/>
  <c r="BP264" i="6"/>
  <c r="BP296" i="6"/>
  <c r="BP57" i="12" s="1"/>
  <c r="BP267" i="6"/>
  <c r="BP273" i="6"/>
  <c r="BW51" i="4"/>
  <c r="BM118" i="6" l="1"/>
  <c r="BL278" i="6"/>
  <c r="BL282" i="6" s="1"/>
  <c r="BL284" i="6" s="1"/>
  <c r="BL312" i="6" s="1"/>
  <c r="BO113" i="6"/>
  <c r="BO127" i="6" s="1"/>
  <c r="BO278" i="6" s="1"/>
  <c r="BO282" i="6" s="1"/>
  <c r="BO284" i="6" s="1"/>
  <c r="BO312" i="6" s="1"/>
  <c r="BN113" i="6"/>
  <c r="BN127" i="6" s="1"/>
  <c r="BN278" i="6" s="1"/>
  <c r="BN282" i="6" s="1"/>
  <c r="BN284" i="6" s="1"/>
  <c r="BN312" i="6" s="1"/>
  <c r="BM132" i="6"/>
  <c r="BM134" i="6" s="1"/>
  <c r="BM164" i="6" s="1"/>
  <c r="BM165" i="6" s="1"/>
  <c r="BN118" i="6"/>
  <c r="BQ265" i="6"/>
  <c r="BS61" i="6"/>
  <c r="BS23" i="6"/>
  <c r="BS94" i="6" s="1"/>
  <c r="BS123" i="6" s="1"/>
  <c r="BS64" i="6"/>
  <c r="BS95" i="6" s="1"/>
  <c r="BS124" i="6" s="1"/>
  <c r="BS274" i="6" s="1"/>
  <c r="BS205" i="6"/>
  <c r="BS208" i="6" s="1"/>
  <c r="BS26" i="6"/>
  <c r="BP275" i="6"/>
  <c r="BR233" i="6"/>
  <c r="BR228" i="6"/>
  <c r="BR267" i="6" s="1"/>
  <c r="BR207" i="6"/>
  <c r="BR264" i="6" s="1"/>
  <c r="BQ99" i="6"/>
  <c r="BQ100" i="6" s="1"/>
  <c r="BP128" i="6"/>
  <c r="BP279" i="6" s="1"/>
  <c r="BQ275" i="6"/>
  <c r="BQ128" i="6"/>
  <c r="BQ279" i="6" s="1"/>
  <c r="BP130" i="6"/>
  <c r="BP280" i="6" s="1"/>
  <c r="BP99" i="6"/>
  <c r="BP100" i="6" s="1"/>
  <c r="BR229" i="6"/>
  <c r="BR265" i="6" s="1"/>
  <c r="BQ130" i="6"/>
  <c r="BQ280" i="6" s="1"/>
  <c r="BR94" i="6"/>
  <c r="BR123" i="6" s="1"/>
  <c r="BU102" i="4"/>
  <c r="BU104" i="4" s="1"/>
  <c r="BX51" i="4"/>
  <c r="BX106" i="4" s="1"/>
  <c r="BY37" i="4"/>
  <c r="BY36" i="4"/>
  <c r="BY38" i="4"/>
  <c r="BY39" i="4"/>
  <c r="BZ32" i="4"/>
  <c r="BW86" i="4"/>
  <c r="BW106" i="4"/>
  <c r="BP59" i="12"/>
  <c r="BP295" i="6"/>
  <c r="BQ59" i="12"/>
  <c r="BQ295" i="6"/>
  <c r="BR273" i="6"/>
  <c r="BR275" i="6" s="1"/>
  <c r="BV96" i="4"/>
  <c r="BV100" i="4"/>
  <c r="BV98" i="4"/>
  <c r="BV95" i="4"/>
  <c r="BV89" i="4"/>
  <c r="BV99" i="4"/>
  <c r="BV90" i="4"/>
  <c r="BV94" i="4"/>
  <c r="BV97" i="4"/>
  <c r="BV92" i="4"/>
  <c r="BV91" i="4"/>
  <c r="BV93" i="4"/>
  <c r="BR296" i="6"/>
  <c r="BR57" i="12" s="1"/>
  <c r="BT118" i="4"/>
  <c r="BT120" i="4" s="1"/>
  <c r="BT22" i="6"/>
  <c r="BO118" i="6" l="1"/>
  <c r="BP110" i="6"/>
  <c r="BP111" i="6" s="1"/>
  <c r="BQ110" i="6"/>
  <c r="BQ111" i="6" s="1"/>
  <c r="BO132" i="6"/>
  <c r="BO134" i="6" s="1"/>
  <c r="BO164" i="6" s="1"/>
  <c r="BO165" i="6" s="1"/>
  <c r="BQ101" i="6"/>
  <c r="BP101" i="6"/>
  <c r="BN132" i="6"/>
  <c r="BN134" i="6" s="1"/>
  <c r="BN164" i="6" s="1"/>
  <c r="BN165" i="6" s="1"/>
  <c r="BS203" i="6"/>
  <c r="BS273" i="6" s="1"/>
  <c r="BS275" i="6" s="1"/>
  <c r="BS68" i="6"/>
  <c r="BS142" i="6" s="1"/>
  <c r="BS18" i="12" s="1"/>
  <c r="BS229" i="6"/>
  <c r="BS297" i="6" s="1"/>
  <c r="BS58" i="12" s="1"/>
  <c r="BS207" i="6"/>
  <c r="BS264" i="6" s="1"/>
  <c r="BS233" i="6"/>
  <c r="BS228" i="6"/>
  <c r="BS267" i="6" s="1"/>
  <c r="BU118" i="4"/>
  <c r="BU120" i="4" s="1"/>
  <c r="BU22" i="6"/>
  <c r="BU26" i="6" s="1"/>
  <c r="BS96" i="6"/>
  <c r="BS125" i="6" s="1"/>
  <c r="BS129" i="6" s="1"/>
  <c r="BR297" i="6"/>
  <c r="BR58" i="12" s="1"/>
  <c r="BR96" i="6"/>
  <c r="BR125" i="6" s="1"/>
  <c r="BR128" i="6" s="1"/>
  <c r="BR279" i="6" s="1"/>
  <c r="BX86" i="4"/>
  <c r="BX89" i="4" s="1"/>
  <c r="BZ39" i="4"/>
  <c r="BZ37" i="4"/>
  <c r="CA32" i="4"/>
  <c r="BZ36" i="4"/>
  <c r="BZ38" i="4"/>
  <c r="BV102" i="4"/>
  <c r="BV104" i="4" s="1"/>
  <c r="BT205" i="6"/>
  <c r="BT208" i="6" s="1"/>
  <c r="BT64" i="6"/>
  <c r="BT61" i="6"/>
  <c r="BT23" i="6"/>
  <c r="BT26" i="6"/>
  <c r="BU61" i="6"/>
  <c r="BS296" i="6"/>
  <c r="BS57" i="12" s="1"/>
  <c r="BW91" i="4"/>
  <c r="BW92" i="4"/>
  <c r="BW89" i="4"/>
  <c r="BW96" i="4"/>
  <c r="BW99" i="4"/>
  <c r="BW90" i="4"/>
  <c r="BW100" i="4"/>
  <c r="BW95" i="4"/>
  <c r="BW98" i="4"/>
  <c r="BW93" i="4"/>
  <c r="BW94" i="4"/>
  <c r="BW97" i="4"/>
  <c r="BR59" i="12"/>
  <c r="BR295" i="6"/>
  <c r="BY51" i="4"/>
  <c r="BQ113" i="6" l="1"/>
  <c r="BP113" i="6"/>
  <c r="BP118" i="6" s="1"/>
  <c r="BU64" i="6"/>
  <c r="BU95" i="6" s="1"/>
  <c r="BP127" i="6"/>
  <c r="BP132" i="6" s="1"/>
  <c r="BP134" i="6" s="1"/>
  <c r="BP164" i="6" s="1"/>
  <c r="BP165" i="6" s="1"/>
  <c r="BU205" i="6"/>
  <c r="BU208" i="6" s="1"/>
  <c r="BU23" i="6"/>
  <c r="BU94" i="6" s="1"/>
  <c r="BU123" i="6" s="1"/>
  <c r="BQ118" i="6"/>
  <c r="BQ127" i="6"/>
  <c r="BQ278" i="6" s="1"/>
  <c r="BQ282" i="6" s="1"/>
  <c r="BQ284" i="6" s="1"/>
  <c r="BQ312" i="6" s="1"/>
  <c r="BS265" i="6"/>
  <c r="BR99" i="6"/>
  <c r="BR100" i="6" s="1"/>
  <c r="BS130" i="6"/>
  <c r="BS280" i="6" s="1"/>
  <c r="BS99" i="6"/>
  <c r="BS100" i="6" s="1"/>
  <c r="BS128" i="6"/>
  <c r="BS279" i="6" s="1"/>
  <c r="BR130" i="6"/>
  <c r="BR280" i="6" s="1"/>
  <c r="BR129" i="6"/>
  <c r="BT94" i="6"/>
  <c r="BT123" i="6" s="1"/>
  <c r="BT95" i="6"/>
  <c r="BX95" i="4"/>
  <c r="BX98" i="4"/>
  <c r="BX90" i="4"/>
  <c r="BX100" i="4"/>
  <c r="BX94" i="4"/>
  <c r="BZ51" i="4"/>
  <c r="BZ86" i="4" s="1"/>
  <c r="BX99" i="4"/>
  <c r="BX96" i="4"/>
  <c r="BX92" i="4"/>
  <c r="BX93" i="4"/>
  <c r="BX97" i="4"/>
  <c r="BX91" i="4"/>
  <c r="BU68" i="6"/>
  <c r="BU142" i="6" s="1"/>
  <c r="BU18" i="12" s="1"/>
  <c r="BT68" i="6"/>
  <c r="BT142" i="6" s="1"/>
  <c r="BT18" i="12" s="1"/>
  <c r="CA37" i="4"/>
  <c r="CA36" i="4"/>
  <c r="CB32" i="4"/>
  <c r="CA39" i="4"/>
  <c r="CA38" i="4"/>
  <c r="BT203" i="6"/>
  <c r="BW102" i="4"/>
  <c r="BW104" i="4" s="1"/>
  <c r="BU228" i="6"/>
  <c r="BU229" i="6"/>
  <c r="BU233" i="6"/>
  <c r="BU207" i="6"/>
  <c r="BS295" i="6"/>
  <c r="BS59" i="12"/>
  <c r="BT207" i="6"/>
  <c r="BT228" i="6"/>
  <c r="BT233" i="6"/>
  <c r="BT229" i="6"/>
  <c r="BY86" i="4"/>
  <c r="BY106" i="4"/>
  <c r="BV118" i="4"/>
  <c r="BV120" i="4" s="1"/>
  <c r="BV22" i="6"/>
  <c r="BU203" i="6"/>
  <c r="BP278" i="6" l="1"/>
  <c r="BP282" i="6" s="1"/>
  <c r="BP284" i="6" s="1"/>
  <c r="BP312" i="6" s="1"/>
  <c r="BR110" i="6"/>
  <c r="BR111" i="6" s="1"/>
  <c r="BS110" i="6"/>
  <c r="BS111" i="6" s="1"/>
  <c r="BQ132" i="6"/>
  <c r="BQ134" i="6" s="1"/>
  <c r="BQ164" i="6" s="1"/>
  <c r="BQ165" i="6" s="1"/>
  <c r="BR101" i="6"/>
  <c r="BS101" i="6"/>
  <c r="BT96" i="6"/>
  <c r="BT125" i="6" s="1"/>
  <c r="BT129" i="6" s="1"/>
  <c r="BT124" i="6"/>
  <c r="BT274" i="6" s="1"/>
  <c r="BU96" i="6"/>
  <c r="BU125" i="6" s="1"/>
  <c r="BU124" i="6"/>
  <c r="BU274" i="6" s="1"/>
  <c r="BZ106" i="4"/>
  <c r="BX102" i="4"/>
  <c r="BX104" i="4" s="1"/>
  <c r="BT273" i="6"/>
  <c r="BU264" i="6"/>
  <c r="BU273" i="6"/>
  <c r="BT265" i="6"/>
  <c r="BT297" i="6"/>
  <c r="BT58" i="12" s="1"/>
  <c r="BY100" i="4"/>
  <c r="BY98" i="4"/>
  <c r="BY96" i="4"/>
  <c r="BY93" i="4"/>
  <c r="BY90" i="4"/>
  <c r="BY95" i="4"/>
  <c r="BY94" i="4"/>
  <c r="BY92" i="4"/>
  <c r="BY97" i="4"/>
  <c r="BY89" i="4"/>
  <c r="BY99" i="4"/>
  <c r="BY91" i="4"/>
  <c r="BU297" i="6"/>
  <c r="BU58" i="12" s="1"/>
  <c r="BU265" i="6"/>
  <c r="BT296" i="6"/>
  <c r="BT57" i="12" s="1"/>
  <c r="BT267" i="6"/>
  <c r="BT264" i="6"/>
  <c r="BU296" i="6"/>
  <c r="BU57" i="12" s="1"/>
  <c r="BU267" i="6"/>
  <c r="BZ95" i="4"/>
  <c r="BZ89" i="4"/>
  <c r="BZ96" i="4"/>
  <c r="BZ99" i="4"/>
  <c r="BZ92" i="4"/>
  <c r="BZ97" i="4"/>
  <c r="BZ91" i="4"/>
  <c r="BZ100" i="4"/>
  <c r="BZ90" i="4"/>
  <c r="BZ98" i="4"/>
  <c r="BZ94" i="4"/>
  <c r="BZ93" i="4"/>
  <c r="CC32" i="4"/>
  <c r="CB37" i="4"/>
  <c r="CB39" i="4"/>
  <c r="CB38" i="4"/>
  <c r="CB36" i="4"/>
  <c r="BV205" i="6"/>
  <c r="BV208" i="6" s="1"/>
  <c r="BV64" i="6"/>
  <c r="BV61" i="6"/>
  <c r="BV23" i="6"/>
  <c r="BV26" i="6"/>
  <c r="CA51" i="4"/>
  <c r="BW118" i="4"/>
  <c r="BW120" i="4" s="1"/>
  <c r="BW22" i="6"/>
  <c r="BR113" i="6" l="1"/>
  <c r="BS113" i="6"/>
  <c r="BS127" i="6" s="1"/>
  <c r="BS132" i="6" s="1"/>
  <c r="BS134" i="6" s="1"/>
  <c r="BS164" i="6" s="1"/>
  <c r="BS165" i="6" s="1"/>
  <c r="BR127" i="6"/>
  <c r="BR278" i="6" s="1"/>
  <c r="BR282" i="6" s="1"/>
  <c r="BR284" i="6" s="1"/>
  <c r="BR312" i="6" s="1"/>
  <c r="BU99" i="6"/>
  <c r="BU100" i="6" s="1"/>
  <c r="BT99" i="6"/>
  <c r="BT100" i="6" s="1"/>
  <c r="BR118" i="6"/>
  <c r="BR132" i="6"/>
  <c r="BR134" i="6" s="1"/>
  <c r="BR164" i="6" s="1"/>
  <c r="BR165" i="6" s="1"/>
  <c r="BX22" i="6"/>
  <c r="BS118" i="6"/>
  <c r="BT275" i="6"/>
  <c r="BU128" i="6"/>
  <c r="BU279" i="6" s="1"/>
  <c r="BU129" i="6"/>
  <c r="BT128" i="6"/>
  <c r="BT279" i="6" s="1"/>
  <c r="BU130" i="6"/>
  <c r="BU280" i="6" s="1"/>
  <c r="BU275" i="6"/>
  <c r="BT130" i="6"/>
  <c r="BT280" i="6" s="1"/>
  <c r="BV94" i="6"/>
  <c r="BV123" i="6" s="1"/>
  <c r="BV95" i="6"/>
  <c r="BX118" i="4"/>
  <c r="BX120" i="4" s="1"/>
  <c r="BV68" i="6"/>
  <c r="BV142" i="6" s="1"/>
  <c r="BV18" i="12" s="1"/>
  <c r="CA86" i="4"/>
  <c r="CA106" i="4"/>
  <c r="BY102" i="4"/>
  <c r="BY104" i="4" s="1"/>
  <c r="CB51" i="4"/>
  <c r="BU59" i="12"/>
  <c r="BU295" i="6"/>
  <c r="BV203" i="6"/>
  <c r="BV228" i="6"/>
  <c r="BV229" i="6"/>
  <c r="BV233" i="6"/>
  <c r="BV207" i="6"/>
  <c r="BZ102" i="4"/>
  <c r="BZ104" i="4" s="1"/>
  <c r="BW205" i="6"/>
  <c r="BW208" i="6" s="1"/>
  <c r="BW64" i="6"/>
  <c r="BW61" i="6"/>
  <c r="BW23" i="6"/>
  <c r="BW26" i="6"/>
  <c r="CC37" i="4"/>
  <c r="CC38" i="4"/>
  <c r="CD32" i="4"/>
  <c r="CC39" i="4"/>
  <c r="CC36" i="4"/>
  <c r="BT295" i="6"/>
  <c r="BT59" i="12"/>
  <c r="BS278" i="6" l="1"/>
  <c r="BS282" i="6" s="1"/>
  <c r="BS284" i="6" s="1"/>
  <c r="BS312" i="6" s="1"/>
  <c r="BT110" i="6"/>
  <c r="BT111" i="6" s="1"/>
  <c r="BU110" i="6"/>
  <c r="BU111" i="6" s="1"/>
  <c r="BT101" i="6"/>
  <c r="BU101" i="6"/>
  <c r="BX64" i="6"/>
  <c r="BX95" i="6" s="1"/>
  <c r="BX124" i="6" s="1"/>
  <c r="BX274" i="6" s="1"/>
  <c r="BX61" i="6"/>
  <c r="BX26" i="6"/>
  <c r="BX23" i="6"/>
  <c r="BX203" i="6" s="1"/>
  <c r="BX273" i="6" s="1"/>
  <c r="BX205" i="6"/>
  <c r="BX208" i="6" s="1"/>
  <c r="BX296" i="6" s="1"/>
  <c r="BX57" i="12" s="1"/>
  <c r="BV96" i="6"/>
  <c r="BV125" i="6" s="1"/>
  <c r="BV129" i="6" s="1"/>
  <c r="BV124" i="6"/>
  <c r="BV274" i="6" s="1"/>
  <c r="BW94" i="6"/>
  <c r="BW123" i="6" s="1"/>
  <c r="BW95" i="6"/>
  <c r="CC51" i="4"/>
  <c r="CC106" i="4" s="1"/>
  <c r="BW68" i="6"/>
  <c r="BW142" i="6" s="1"/>
  <c r="BW18" i="12" s="1"/>
  <c r="BY118" i="4"/>
  <c r="BY120" i="4" s="1"/>
  <c r="BY22" i="6"/>
  <c r="CB86" i="4"/>
  <c r="CB106" i="4"/>
  <c r="BV273" i="6"/>
  <c r="CE32" i="4"/>
  <c r="CD38" i="4"/>
  <c r="CD39" i="4"/>
  <c r="CD36" i="4"/>
  <c r="CD37" i="4"/>
  <c r="BV264" i="6"/>
  <c r="BZ118" i="4"/>
  <c r="BZ120" i="4" s="1"/>
  <c r="BZ22" i="6"/>
  <c r="BV296" i="6"/>
  <c r="BV57" i="12" s="1"/>
  <c r="BV267" i="6"/>
  <c r="BW203" i="6"/>
  <c r="BW229" i="6"/>
  <c r="BW233" i="6"/>
  <c r="BW207" i="6"/>
  <c r="BW228" i="6"/>
  <c r="BV297" i="6"/>
  <c r="BV58" i="12" s="1"/>
  <c r="BV265" i="6"/>
  <c r="CA91" i="4"/>
  <c r="CA94" i="4"/>
  <c r="CA96" i="4"/>
  <c r="CA98" i="4"/>
  <c r="CA93" i="4"/>
  <c r="CA100" i="4"/>
  <c r="CA99" i="4"/>
  <c r="CA95" i="4"/>
  <c r="CA97" i="4"/>
  <c r="CA90" i="4"/>
  <c r="CA92" i="4"/>
  <c r="CA89" i="4"/>
  <c r="BT113" i="6" l="1"/>
  <c r="BT118" i="6" s="1"/>
  <c r="BU113" i="6"/>
  <c r="BX94" i="6"/>
  <c r="BX123" i="6" s="1"/>
  <c r="BX275" i="6"/>
  <c r="BX68" i="6"/>
  <c r="BX142" i="6" s="1"/>
  <c r="BX18" i="12" s="1"/>
  <c r="BX233" i="6"/>
  <c r="BX228" i="6"/>
  <c r="BX267" i="6" s="1"/>
  <c r="BX229" i="6"/>
  <c r="BX265" i="6" s="1"/>
  <c r="BX207" i="6"/>
  <c r="BX264" i="6" s="1"/>
  <c r="BX295" i="6" s="1"/>
  <c r="BV275" i="6"/>
  <c r="BV99" i="6"/>
  <c r="BV100" i="6" s="1"/>
  <c r="BV130" i="6"/>
  <c r="BV280" i="6" s="1"/>
  <c r="BV128" i="6"/>
  <c r="BV279" i="6" s="1"/>
  <c r="BW96" i="6"/>
  <c r="BW125" i="6" s="1"/>
  <c r="BW129" i="6" s="1"/>
  <c r="BW124" i="6"/>
  <c r="BW274" i="6" s="1"/>
  <c r="BX96" i="6"/>
  <c r="BX125" i="6" s="1"/>
  <c r="BX128" i="6" s="1"/>
  <c r="BX279" i="6" s="1"/>
  <c r="CC86" i="4"/>
  <c r="CC92" i="4" s="1"/>
  <c r="BW273" i="6"/>
  <c r="BV295" i="6"/>
  <c r="BV59" i="12"/>
  <c r="CB99" i="4"/>
  <c r="CB92" i="4"/>
  <c r="CB91" i="4"/>
  <c r="CB89" i="4"/>
  <c r="CB93" i="4"/>
  <c r="CB90" i="4"/>
  <c r="CB98" i="4"/>
  <c r="CB100" i="4"/>
  <c r="CB95" i="4"/>
  <c r="CB94" i="4"/>
  <c r="CB97" i="4"/>
  <c r="CB96" i="4"/>
  <c r="BZ64" i="6"/>
  <c r="BZ61" i="6"/>
  <c r="BZ23" i="6"/>
  <c r="BZ205" i="6"/>
  <c r="BZ208" i="6" s="1"/>
  <c r="BZ26" i="6"/>
  <c r="BY23" i="6"/>
  <c r="BY205" i="6"/>
  <c r="BY208" i="6" s="1"/>
  <c r="BY64" i="6"/>
  <c r="BY61" i="6"/>
  <c r="BY26" i="6"/>
  <c r="CA102" i="4"/>
  <c r="CA104" i="4" s="1"/>
  <c r="BW264" i="6"/>
  <c r="CD51" i="4"/>
  <c r="CF32" i="4"/>
  <c r="CE36" i="4"/>
  <c r="CE39" i="4"/>
  <c r="CE37" i="4"/>
  <c r="CE38" i="4"/>
  <c r="BW296" i="6"/>
  <c r="BW57" i="12" s="1"/>
  <c r="BW267" i="6"/>
  <c r="BW265" i="6"/>
  <c r="BW297" i="6"/>
  <c r="BW58" i="12" s="1"/>
  <c r="BT127" i="6" l="1"/>
  <c r="BV110" i="6"/>
  <c r="BV111" i="6" s="1"/>
  <c r="BU127" i="6"/>
  <c r="BU118" i="6"/>
  <c r="BV101" i="6"/>
  <c r="BW99" i="6"/>
  <c r="BW100" i="6" s="1"/>
  <c r="BX59" i="12"/>
  <c r="BX297" i="6"/>
  <c r="BX58" i="12" s="1"/>
  <c r="BX99" i="6"/>
  <c r="BX100" i="6" s="1"/>
  <c r="BW128" i="6"/>
  <c r="BW279" i="6" s="1"/>
  <c r="BX130" i="6"/>
  <c r="BX280" i="6" s="1"/>
  <c r="BX129" i="6"/>
  <c r="BW130" i="6"/>
  <c r="BW280" i="6" s="1"/>
  <c r="BW275" i="6"/>
  <c r="BZ94" i="6"/>
  <c r="BZ123" i="6" s="1"/>
  <c r="BY94" i="6"/>
  <c r="BY123" i="6" s="1"/>
  <c r="CC91" i="4"/>
  <c r="CC98" i="4"/>
  <c r="CC99" i="4"/>
  <c r="CC93" i="4"/>
  <c r="CC89" i="4"/>
  <c r="CC95" i="4"/>
  <c r="BY95" i="6"/>
  <c r="BZ95" i="6"/>
  <c r="CC94" i="4"/>
  <c r="CC96" i="4"/>
  <c r="CC90" i="4"/>
  <c r="CC100" i="4"/>
  <c r="CC97" i="4"/>
  <c r="CE51" i="4"/>
  <c r="CE86" i="4" s="1"/>
  <c r="CD106" i="4"/>
  <c r="CD86" i="4"/>
  <c r="CB102" i="4"/>
  <c r="CB104" i="4" s="1"/>
  <c r="CA118" i="4"/>
  <c r="CA120" i="4" s="1"/>
  <c r="CA22" i="6"/>
  <c r="BY68" i="6"/>
  <c r="BY142" i="6" s="1"/>
  <c r="BY18" i="12" s="1"/>
  <c r="BY207" i="6"/>
  <c r="BY233" i="6"/>
  <c r="BY229" i="6"/>
  <c r="BY228" i="6"/>
  <c r="BZ228" i="6"/>
  <c r="BZ207" i="6"/>
  <c r="BZ233" i="6"/>
  <c r="BZ229" i="6"/>
  <c r="BZ203" i="6"/>
  <c r="BY203" i="6"/>
  <c r="CF38" i="4"/>
  <c r="CF37" i="4"/>
  <c r="CF36" i="4"/>
  <c r="CF39" i="4"/>
  <c r="CG32" i="4"/>
  <c r="BW295" i="6"/>
  <c r="BW59" i="12"/>
  <c r="BZ68" i="6"/>
  <c r="BZ142" i="6" s="1"/>
  <c r="BZ18" i="12" s="1"/>
  <c r="BT132" i="6" l="1"/>
  <c r="BT134" i="6" s="1"/>
  <c r="BT164" i="6" s="1"/>
  <c r="BT165" i="6" s="1"/>
  <c r="BT278" i="6"/>
  <c r="BT282" i="6" s="1"/>
  <c r="BT284" i="6" s="1"/>
  <c r="BT312" i="6" s="1"/>
  <c r="BX110" i="6"/>
  <c r="BX111" i="6" s="1"/>
  <c r="BW110" i="6"/>
  <c r="BW111" i="6" s="1"/>
  <c r="BU278" i="6"/>
  <c r="BU282" i="6" s="1"/>
  <c r="BU284" i="6" s="1"/>
  <c r="BU312" i="6" s="1"/>
  <c r="BU132" i="6"/>
  <c r="BU134" i="6" s="1"/>
  <c r="BU164" i="6" s="1"/>
  <c r="BU165" i="6" s="1"/>
  <c r="BV113" i="6"/>
  <c r="BV127" i="6" s="1"/>
  <c r="BX101" i="6"/>
  <c r="BW101" i="6"/>
  <c r="BY96" i="6"/>
  <c r="BY125" i="6" s="1"/>
  <c r="BY129" i="6" s="1"/>
  <c r="BY124" i="6"/>
  <c r="BY274" i="6" s="1"/>
  <c r="BZ96" i="6"/>
  <c r="BZ125" i="6" s="1"/>
  <c r="BZ129" i="6" s="1"/>
  <c r="BZ124" i="6"/>
  <c r="BZ274" i="6" s="1"/>
  <c r="CC102" i="4"/>
  <c r="CC104" i="4" s="1"/>
  <c r="CF51" i="4"/>
  <c r="CF106" i="4" s="1"/>
  <c r="CE106" i="4"/>
  <c r="BY264" i="6"/>
  <c r="BY265" i="6"/>
  <c r="BY297" i="6"/>
  <c r="BY58" i="12" s="1"/>
  <c r="CD91" i="4"/>
  <c r="CD96" i="4"/>
  <c r="CD92" i="4"/>
  <c r="CD90" i="4"/>
  <c r="CD95" i="4"/>
  <c r="CD93" i="4"/>
  <c r="CD99" i="4"/>
  <c r="CD89" i="4"/>
  <c r="CD98" i="4"/>
  <c r="CD94" i="4"/>
  <c r="CD97" i="4"/>
  <c r="CD100" i="4"/>
  <c r="BZ273" i="6"/>
  <c r="CB22" i="6"/>
  <c r="CB118" i="4"/>
  <c r="CB120" i="4" s="1"/>
  <c r="BY273" i="6"/>
  <c r="BZ297" i="6"/>
  <c r="BZ58" i="12" s="1"/>
  <c r="BZ265" i="6"/>
  <c r="BZ264" i="6"/>
  <c r="BZ296" i="6"/>
  <c r="BZ57" i="12" s="1"/>
  <c r="BZ267" i="6"/>
  <c r="CA64" i="6"/>
  <c r="CA205" i="6"/>
  <c r="CA208" i="6" s="1"/>
  <c r="CA23" i="6"/>
  <c r="CA61" i="6"/>
  <c r="CA26" i="6"/>
  <c r="CE96" i="4"/>
  <c r="CE91" i="4"/>
  <c r="CE100" i="4"/>
  <c r="CE94" i="4"/>
  <c r="CE99" i="4"/>
  <c r="CE90" i="4"/>
  <c r="CE92" i="4"/>
  <c r="CE98" i="4"/>
  <c r="CE95" i="4"/>
  <c r="CE93" i="4"/>
  <c r="CE89" i="4"/>
  <c r="CE97" i="4"/>
  <c r="CG37" i="4"/>
  <c r="CG39" i="4"/>
  <c r="CG38" i="4"/>
  <c r="CH32" i="4"/>
  <c r="CG36" i="4"/>
  <c r="BY296" i="6"/>
  <c r="BY57" i="12" s="1"/>
  <c r="BY267" i="6"/>
  <c r="BV118" i="6" l="1"/>
  <c r="BW113" i="6"/>
  <c r="BW127" i="6" s="1"/>
  <c r="BX113" i="6"/>
  <c r="BX118" i="6" s="1"/>
  <c r="BZ99" i="6"/>
  <c r="BZ100" i="6" s="1"/>
  <c r="BY99" i="6"/>
  <c r="BY100" i="6" s="1"/>
  <c r="BX127" i="6"/>
  <c r="CC22" i="6"/>
  <c r="BV278" i="6"/>
  <c r="BV282" i="6" s="1"/>
  <c r="BV284" i="6" s="1"/>
  <c r="BV312" i="6" s="1"/>
  <c r="BV132" i="6"/>
  <c r="BV134" i="6" s="1"/>
  <c r="BV164" i="6" s="1"/>
  <c r="BV165" i="6" s="1"/>
  <c r="BZ128" i="6"/>
  <c r="BZ279" i="6" s="1"/>
  <c r="BY275" i="6"/>
  <c r="BZ275" i="6"/>
  <c r="BY130" i="6"/>
  <c r="BY280" i="6" s="1"/>
  <c r="BY128" i="6"/>
  <c r="BY279" i="6" s="1"/>
  <c r="CA94" i="6"/>
  <c r="CA123" i="6" s="1"/>
  <c r="CC118" i="4"/>
  <c r="CC120" i="4" s="1"/>
  <c r="BZ130" i="6"/>
  <c r="BZ280" i="6" s="1"/>
  <c r="CA95" i="6"/>
  <c r="CG51" i="4"/>
  <c r="CG86" i="4" s="1"/>
  <c r="CF86" i="4"/>
  <c r="CF93" i="4" s="1"/>
  <c r="CA68" i="6"/>
  <c r="CA142" i="6" s="1"/>
  <c r="CA18" i="12" s="1"/>
  <c r="CH37" i="4"/>
  <c r="CH39" i="4"/>
  <c r="CH36" i="4"/>
  <c r="CH38" i="4"/>
  <c r="CI32" i="4"/>
  <c r="CB23" i="6"/>
  <c r="CB61" i="6"/>
  <c r="CB205" i="6"/>
  <c r="CB208" i="6" s="1"/>
  <c r="CB64" i="6"/>
  <c r="CB26" i="6"/>
  <c r="BZ295" i="6"/>
  <c r="BZ59" i="12"/>
  <c r="CA203" i="6"/>
  <c r="CE102" i="4"/>
  <c r="CE104" i="4" s="1"/>
  <c r="BY295" i="6"/>
  <c r="BY59" i="12"/>
  <c r="CA207" i="6"/>
  <c r="CA233" i="6"/>
  <c r="CA228" i="6"/>
  <c r="CA229" i="6"/>
  <c r="CD102" i="4"/>
  <c r="CD104" i="4" s="1"/>
  <c r="BW118" i="6" l="1"/>
  <c r="BW278" i="6"/>
  <c r="BW282" i="6" s="1"/>
  <c r="BW284" i="6" s="1"/>
  <c r="BW312" i="6" s="1"/>
  <c r="BW132" i="6"/>
  <c r="BW134" i="6" s="1"/>
  <c r="BW164" i="6" s="1"/>
  <c r="BW165" i="6" s="1"/>
  <c r="BY110" i="6"/>
  <c r="BY111" i="6" s="1"/>
  <c r="BZ110" i="6"/>
  <c r="BZ111" i="6" s="1"/>
  <c r="BY101" i="6"/>
  <c r="BZ101" i="6"/>
  <c r="BX132" i="6"/>
  <c r="BX134" i="6" s="1"/>
  <c r="BX164" i="6" s="1"/>
  <c r="BX165" i="6" s="1"/>
  <c r="BX278" i="6"/>
  <c r="BX282" i="6" s="1"/>
  <c r="BX284" i="6" s="1"/>
  <c r="BX312" i="6" s="1"/>
  <c r="CC64" i="6"/>
  <c r="CC95" i="6" s="1"/>
  <c r="CC61" i="6"/>
  <c r="CC23" i="6"/>
  <c r="CC203" i="6" s="1"/>
  <c r="CC205" i="6"/>
  <c r="CC208" i="6" s="1"/>
  <c r="CC26" i="6"/>
  <c r="CA96" i="6"/>
  <c r="CA125" i="6" s="1"/>
  <c r="CA129" i="6" s="1"/>
  <c r="CA124" i="6"/>
  <c r="CA274" i="6" s="1"/>
  <c r="CB94" i="6"/>
  <c r="CB123" i="6" s="1"/>
  <c r="CG106" i="4"/>
  <c r="CB95" i="6"/>
  <c r="CB124" i="6" s="1"/>
  <c r="CB274" i="6" s="1"/>
  <c r="CF99" i="4"/>
  <c r="CF92" i="4"/>
  <c r="CF96" i="4"/>
  <c r="CF100" i="4"/>
  <c r="CF91" i="4"/>
  <c r="CF98" i="4"/>
  <c r="CF90" i="4"/>
  <c r="CF95" i="4"/>
  <c r="CF97" i="4"/>
  <c r="CF94" i="4"/>
  <c r="CF89" i="4"/>
  <c r="CB68" i="6"/>
  <c r="CB142" i="6" s="1"/>
  <c r="CB18" i="12" s="1"/>
  <c r="CA265" i="6"/>
  <c r="CA297" i="6"/>
  <c r="CA58" i="12" s="1"/>
  <c r="CG96" i="4"/>
  <c r="CG99" i="4"/>
  <c r="CG89" i="4"/>
  <c r="CG93" i="4"/>
  <c r="CG94" i="4"/>
  <c r="CG97" i="4"/>
  <c r="CG90" i="4"/>
  <c r="CG100" i="4"/>
  <c r="CG95" i="4"/>
  <c r="CG98" i="4"/>
  <c r="CG91" i="4"/>
  <c r="CG92" i="4"/>
  <c r="CA273" i="6"/>
  <c r="CI38" i="4"/>
  <c r="CI36" i="4"/>
  <c r="CI37" i="4"/>
  <c r="CJ32" i="4"/>
  <c r="CI39" i="4"/>
  <c r="CH51" i="4"/>
  <c r="CA296" i="6"/>
  <c r="CA57" i="12" s="1"/>
  <c r="CA267" i="6"/>
  <c r="CA264" i="6"/>
  <c r="CE118" i="4"/>
  <c r="CE120" i="4" s="1"/>
  <c r="CE22" i="6"/>
  <c r="CB228" i="6"/>
  <c r="CB233" i="6"/>
  <c r="CB229" i="6"/>
  <c r="CB207" i="6"/>
  <c r="CB203" i="6"/>
  <c r="CD118" i="4"/>
  <c r="CD120" i="4" s="1"/>
  <c r="CD22" i="6"/>
  <c r="CC94" i="6" l="1"/>
  <c r="CC123" i="6" s="1"/>
  <c r="BZ113" i="6"/>
  <c r="BZ127" i="6" s="1"/>
  <c r="BZ278" i="6" s="1"/>
  <c r="BZ282" i="6" s="1"/>
  <c r="BZ284" i="6" s="1"/>
  <c r="BZ312" i="6" s="1"/>
  <c r="BY113" i="6"/>
  <c r="BY118" i="6" s="1"/>
  <c r="CC229" i="6"/>
  <c r="CC297" i="6" s="1"/>
  <c r="CC58" i="12" s="1"/>
  <c r="CC207" i="6"/>
  <c r="BZ118" i="6"/>
  <c r="CC68" i="6"/>
  <c r="CC142" i="6" s="1"/>
  <c r="CC18" i="12" s="1"/>
  <c r="CA99" i="6"/>
  <c r="CA100" i="6" s="1"/>
  <c r="CA128" i="6"/>
  <c r="CA279" i="6" s="1"/>
  <c r="CA130" i="6"/>
  <c r="CA280" i="6" s="1"/>
  <c r="CC233" i="6"/>
  <c r="CC228" i="6"/>
  <c r="CC267" i="6" s="1"/>
  <c r="CA275" i="6"/>
  <c r="CB96" i="6"/>
  <c r="CB125" i="6" s="1"/>
  <c r="CB129" i="6" s="1"/>
  <c r="CC96" i="6"/>
  <c r="CC125" i="6" s="1"/>
  <c r="CC129" i="6" s="1"/>
  <c r="CC124" i="6"/>
  <c r="CC274" i="6" s="1"/>
  <c r="CF102" i="4"/>
  <c r="CF104" i="4" s="1"/>
  <c r="CB264" i="6"/>
  <c r="CG102" i="4"/>
  <c r="CG104" i="4" s="1"/>
  <c r="CD64" i="6"/>
  <c r="CD205" i="6"/>
  <c r="CD208" i="6" s="1"/>
  <c r="CD23" i="6"/>
  <c r="CD61" i="6"/>
  <c r="CD26" i="6"/>
  <c r="CB296" i="6"/>
  <c r="CB57" i="12" s="1"/>
  <c r="CB267" i="6"/>
  <c r="CC273" i="6"/>
  <c r="CC264" i="6"/>
  <c r="CA295" i="6"/>
  <c r="CA59" i="12"/>
  <c r="CC296" i="6"/>
  <c r="CC57" i="12" s="1"/>
  <c r="CK32" i="4"/>
  <c r="CJ38" i="4"/>
  <c r="CJ36" i="4"/>
  <c r="CJ37" i="4"/>
  <c r="CJ39" i="4"/>
  <c r="CB273" i="6"/>
  <c r="CB275" i="6" s="1"/>
  <c r="CB265" i="6"/>
  <c r="CB297" i="6"/>
  <c r="CB58" i="12" s="1"/>
  <c r="CE23" i="6"/>
  <c r="CE205" i="6"/>
  <c r="CE208" i="6" s="1"/>
  <c r="CE64" i="6"/>
  <c r="CE61" i="6"/>
  <c r="CE26" i="6"/>
  <c r="CI51" i="4"/>
  <c r="CH106" i="4"/>
  <c r="CH86" i="4"/>
  <c r="BY127" i="6" l="1"/>
  <c r="BY132" i="6" s="1"/>
  <c r="BY134" i="6" s="1"/>
  <c r="BY164" i="6" s="1"/>
  <c r="BY165" i="6" s="1"/>
  <c r="CA110" i="6"/>
  <c r="CA111" i="6" s="1"/>
  <c r="CC265" i="6"/>
  <c r="BZ132" i="6"/>
  <c r="BZ134" i="6" s="1"/>
  <c r="BZ164" i="6" s="1"/>
  <c r="BZ165" i="6" s="1"/>
  <c r="CA101" i="6"/>
  <c r="BY278" i="6"/>
  <c r="BY282" i="6" s="1"/>
  <c r="BY284" i="6" s="1"/>
  <c r="BY312" i="6" s="1"/>
  <c r="CC99" i="6"/>
  <c r="CC100" i="6" s="1"/>
  <c r="CF118" i="4"/>
  <c r="CF120" i="4" s="1"/>
  <c r="CB99" i="6"/>
  <c r="CB100" i="6" s="1"/>
  <c r="CC130" i="6"/>
  <c r="CC280" i="6" s="1"/>
  <c r="CC275" i="6"/>
  <c r="CD94" i="6"/>
  <c r="CD123" i="6" s="1"/>
  <c r="CE94" i="6"/>
  <c r="CE123" i="6" s="1"/>
  <c r="CC128" i="6"/>
  <c r="CC279" i="6" s="1"/>
  <c r="CB130" i="6"/>
  <c r="CB280" i="6" s="1"/>
  <c r="CF22" i="6"/>
  <c r="CF64" i="6" s="1"/>
  <c r="CB128" i="6"/>
  <c r="CB279" i="6" s="1"/>
  <c r="CE95" i="6"/>
  <c r="CE124" i="6" s="1"/>
  <c r="CE274" i="6" s="1"/>
  <c r="CD95" i="6"/>
  <c r="CD68" i="6"/>
  <c r="CD142" i="6" s="1"/>
  <c r="CD18" i="12" s="1"/>
  <c r="CD228" i="6"/>
  <c r="CD207" i="6"/>
  <c r="CD229" i="6"/>
  <c r="CD233" i="6"/>
  <c r="CH89" i="4"/>
  <c r="CH93" i="4"/>
  <c r="CH98" i="4"/>
  <c r="CH96" i="4"/>
  <c r="CH100" i="4"/>
  <c r="CH99" i="4"/>
  <c r="CH97" i="4"/>
  <c r="CH92" i="4"/>
  <c r="CH91" i="4"/>
  <c r="CH95" i="4"/>
  <c r="CH90" i="4"/>
  <c r="CH94" i="4"/>
  <c r="CE68" i="6"/>
  <c r="CE142" i="6" s="1"/>
  <c r="CE18" i="12" s="1"/>
  <c r="CE228" i="6"/>
  <c r="CE229" i="6"/>
  <c r="CE233" i="6"/>
  <c r="CE207" i="6"/>
  <c r="CG118" i="4"/>
  <c r="CG120" i="4" s="1"/>
  <c r="CG22" i="6"/>
  <c r="CC59" i="12"/>
  <c r="CC295" i="6"/>
  <c r="CE203" i="6"/>
  <c r="CJ51" i="4"/>
  <c r="CD203" i="6"/>
  <c r="CL32" i="4"/>
  <c r="CK37" i="4"/>
  <c r="CK36" i="4"/>
  <c r="CK39" i="4"/>
  <c r="CK38" i="4"/>
  <c r="CI86" i="4"/>
  <c r="CI106" i="4"/>
  <c r="CB295" i="6"/>
  <c r="CB59" i="12"/>
  <c r="CB110" i="6" l="1"/>
  <c r="CB111" i="6"/>
  <c r="CC110" i="6"/>
  <c r="CC111" i="6"/>
  <c r="CA113" i="6"/>
  <c r="CA118" i="6"/>
  <c r="CA127" i="6"/>
  <c r="CA132" i="6" s="1"/>
  <c r="CA134" i="6" s="1"/>
  <c r="CA164" i="6" s="1"/>
  <c r="CA165" i="6" s="1"/>
  <c r="CB101" i="6"/>
  <c r="CC101" i="6"/>
  <c r="CE96" i="6"/>
  <c r="CE125" i="6" s="1"/>
  <c r="CE129" i="6" s="1"/>
  <c r="CD96" i="6"/>
  <c r="CD125" i="6" s="1"/>
  <c r="CD129" i="6" s="1"/>
  <c r="CD124" i="6"/>
  <c r="CD274" i="6" s="1"/>
  <c r="CF205" i="6"/>
  <c r="CF208" i="6" s="1"/>
  <c r="CF26" i="6"/>
  <c r="CF61" i="6"/>
  <c r="CF23" i="6"/>
  <c r="CF95" i="6"/>
  <c r="CF124" i="6" s="1"/>
  <c r="CF274" i="6" s="1"/>
  <c r="CK51" i="4"/>
  <c r="CK106" i="4" s="1"/>
  <c r="CE297" i="6"/>
  <c r="CE58" i="12" s="1"/>
  <c r="CE265" i="6"/>
  <c r="CH102" i="4"/>
  <c r="CH104" i="4" s="1"/>
  <c r="CD264" i="6"/>
  <c r="CL37" i="4"/>
  <c r="CL36" i="4"/>
  <c r="CL39" i="4"/>
  <c r="CL38" i="4"/>
  <c r="CM32" i="4"/>
  <c r="CD296" i="6"/>
  <c r="CD57" i="12" s="1"/>
  <c r="CD267" i="6"/>
  <c r="CD265" i="6"/>
  <c r="CD297" i="6"/>
  <c r="CD58" i="12" s="1"/>
  <c r="CD273" i="6"/>
  <c r="CG23" i="6"/>
  <c r="CG205" i="6"/>
  <c r="CG208" i="6" s="1"/>
  <c r="CG61" i="6"/>
  <c r="CG64" i="6"/>
  <c r="CG26" i="6"/>
  <c r="CE264" i="6"/>
  <c r="CI94" i="4"/>
  <c r="CI96" i="4"/>
  <c r="CI89" i="4"/>
  <c r="CI98" i="4"/>
  <c r="CI100" i="4"/>
  <c r="CI93" i="4"/>
  <c r="CI99" i="4"/>
  <c r="CI92" i="4"/>
  <c r="CI91" i="4"/>
  <c r="CI95" i="4"/>
  <c r="CI90" i="4"/>
  <c r="CI97" i="4"/>
  <c r="CE273" i="6"/>
  <c r="CE275" i="6" s="1"/>
  <c r="CE296" i="6"/>
  <c r="CE57" i="12" s="1"/>
  <c r="CE267" i="6"/>
  <c r="CJ86" i="4"/>
  <c r="CJ106" i="4"/>
  <c r="CA278" i="6" l="1"/>
  <c r="CA282" i="6" s="1"/>
  <c r="CA284" i="6" s="1"/>
  <c r="CA312" i="6" s="1"/>
  <c r="CB113" i="6"/>
  <c r="CB127" i="6" s="1"/>
  <c r="CB132" i="6" s="1"/>
  <c r="CB134" i="6" s="1"/>
  <c r="CB164" i="6" s="1"/>
  <c r="CB165" i="6" s="1"/>
  <c r="CC113" i="6"/>
  <c r="CC118" i="6" s="1"/>
  <c r="CB118" i="6"/>
  <c r="CF233" i="6"/>
  <c r="CF228" i="6"/>
  <c r="CF267" i="6" s="1"/>
  <c r="CF207" i="6"/>
  <c r="CF264" i="6" s="1"/>
  <c r="CD99" i="6"/>
  <c r="CD100" i="6" s="1"/>
  <c r="CE128" i="6"/>
  <c r="CE279" i="6" s="1"/>
  <c r="CE99" i="6"/>
  <c r="CE100" i="6" s="1"/>
  <c r="CE130" i="6"/>
  <c r="CE280" i="6" s="1"/>
  <c r="CF68" i="6"/>
  <c r="CF142" i="6" s="1"/>
  <c r="CF18" i="12" s="1"/>
  <c r="CF229" i="6"/>
  <c r="CF265" i="6" s="1"/>
  <c r="CD275" i="6"/>
  <c r="CG94" i="6"/>
  <c r="CG123" i="6" s="1"/>
  <c r="CF94" i="6"/>
  <c r="CF123" i="6" s="1"/>
  <c r="CF203" i="6"/>
  <c r="CF273" i="6" s="1"/>
  <c r="CF275" i="6" s="1"/>
  <c r="CD128" i="6"/>
  <c r="CD279" i="6" s="1"/>
  <c r="CD130" i="6"/>
  <c r="CD280" i="6" s="1"/>
  <c r="CG95" i="6"/>
  <c r="CK86" i="4"/>
  <c r="CK93" i="4" s="1"/>
  <c r="CG68" i="6"/>
  <c r="CG142" i="6" s="1"/>
  <c r="CG18" i="12" s="1"/>
  <c r="CJ94" i="4"/>
  <c r="CJ99" i="4"/>
  <c r="CJ98" i="4"/>
  <c r="CJ91" i="4"/>
  <c r="CJ96" i="4"/>
  <c r="CJ90" i="4"/>
  <c r="CJ89" i="4"/>
  <c r="CJ92" i="4"/>
  <c r="CJ93" i="4"/>
  <c r="CJ100" i="4"/>
  <c r="CJ97" i="4"/>
  <c r="CJ95" i="4"/>
  <c r="CI102" i="4"/>
  <c r="CI104" i="4" s="1"/>
  <c r="CM37" i="4"/>
  <c r="CM36" i="4"/>
  <c r="CM38" i="4"/>
  <c r="CN32" i="4"/>
  <c r="CM39" i="4"/>
  <c r="CL51" i="4"/>
  <c r="CF296" i="6"/>
  <c r="CF57" i="12" s="1"/>
  <c r="CE295" i="6"/>
  <c r="CE59" i="12"/>
  <c r="CG203" i="6"/>
  <c r="CD59" i="12"/>
  <c r="CD295" i="6"/>
  <c r="CH22" i="6"/>
  <c r="CH118" i="4"/>
  <c r="CH120" i="4" s="1"/>
  <c r="CG228" i="6"/>
  <c r="CG229" i="6"/>
  <c r="CG233" i="6"/>
  <c r="CG207" i="6"/>
  <c r="CC127" i="6" l="1"/>
  <c r="CC278" i="6" s="1"/>
  <c r="CC282" i="6" s="1"/>
  <c r="CC284" i="6" s="1"/>
  <c r="CC312" i="6" s="1"/>
  <c r="CD110" i="6"/>
  <c r="CD111" i="6" s="1"/>
  <c r="CE110" i="6"/>
  <c r="CE111" i="6" s="1"/>
  <c r="CE101" i="6"/>
  <c r="CD101" i="6"/>
  <c r="CB278" i="6"/>
  <c r="CB282" i="6" s="1"/>
  <c r="CB284" i="6" s="1"/>
  <c r="CB312" i="6" s="1"/>
  <c r="CF96" i="6"/>
  <c r="CF99" i="6" s="1"/>
  <c r="CF100" i="6" s="1"/>
  <c r="CF297" i="6"/>
  <c r="CF58" i="12" s="1"/>
  <c r="CG96" i="6"/>
  <c r="CG125" i="6" s="1"/>
  <c r="CG129" i="6" s="1"/>
  <c r="CG124" i="6"/>
  <c r="CG274" i="6" s="1"/>
  <c r="CK97" i="4"/>
  <c r="CK95" i="4"/>
  <c r="CK90" i="4"/>
  <c r="CK100" i="4"/>
  <c r="CK99" i="4"/>
  <c r="CK98" i="4"/>
  <c r="CK94" i="4"/>
  <c r="CK96" i="4"/>
  <c r="CK92" i="4"/>
  <c r="CK91" i="4"/>
  <c r="CK89" i="4"/>
  <c r="CM51" i="4"/>
  <c r="CN39" i="4"/>
  <c r="CO32" i="4"/>
  <c r="CN37" i="4"/>
  <c r="CN38" i="4"/>
  <c r="CN36" i="4"/>
  <c r="CH61" i="6"/>
  <c r="CH23" i="6"/>
  <c r="CH64" i="6"/>
  <c r="CH205" i="6"/>
  <c r="CH208" i="6" s="1"/>
  <c r="CH26" i="6"/>
  <c r="CI22" i="6"/>
  <c r="CI118" i="4"/>
  <c r="CI120" i="4" s="1"/>
  <c r="CG296" i="6"/>
  <c r="CG57" i="12" s="1"/>
  <c r="CG267" i="6"/>
  <c r="CG264" i="6"/>
  <c r="CJ102" i="4"/>
  <c r="CJ104" i="4" s="1"/>
  <c r="CG265" i="6"/>
  <c r="CG297" i="6"/>
  <c r="CG58" i="12" s="1"/>
  <c r="CG273" i="6"/>
  <c r="CL106" i="4"/>
  <c r="CL86" i="4"/>
  <c r="CF295" i="6"/>
  <c r="CF59" i="12"/>
  <c r="CC132" i="6" l="1"/>
  <c r="CC134" i="6" s="1"/>
  <c r="CC164" i="6" s="1"/>
  <c r="CC165" i="6" s="1"/>
  <c r="CE113" i="6"/>
  <c r="CE127" i="6" s="1"/>
  <c r="CF110" i="6"/>
  <c r="CF111" i="6" s="1"/>
  <c r="CD113" i="6"/>
  <c r="CD118" i="6" s="1"/>
  <c r="CF101" i="6"/>
  <c r="CG130" i="6"/>
  <c r="CG280" i="6" s="1"/>
  <c r="CG275" i="6"/>
  <c r="CG128" i="6"/>
  <c r="CG279" i="6" s="1"/>
  <c r="CG99" i="6"/>
  <c r="CG100" i="6" s="1"/>
  <c r="CD127" i="6"/>
  <c r="CD278" i="6" s="1"/>
  <c r="CD282" i="6" s="1"/>
  <c r="CD284" i="6" s="1"/>
  <c r="CD312" i="6" s="1"/>
  <c r="CF125" i="6"/>
  <c r="CF129" i="6" s="1"/>
  <c r="CH94" i="6"/>
  <c r="CH123" i="6" s="1"/>
  <c r="CH95" i="6"/>
  <c r="CK102" i="4"/>
  <c r="CK104" i="4" s="1"/>
  <c r="CK22" i="6" s="1"/>
  <c r="CN51" i="4"/>
  <c r="CN86" i="4" s="1"/>
  <c r="CH68" i="6"/>
  <c r="CH142" i="6" s="1"/>
  <c r="CH18" i="12" s="1"/>
  <c r="CJ118" i="4"/>
  <c r="CJ120" i="4" s="1"/>
  <c r="CJ22" i="6"/>
  <c r="CO37" i="4"/>
  <c r="I37" i="4" s="1"/>
  <c r="CO36" i="4"/>
  <c r="CO39" i="4"/>
  <c r="I39" i="4" s="1"/>
  <c r="CO38" i="4"/>
  <c r="I38" i="4" s="1"/>
  <c r="CH207" i="6"/>
  <c r="CH229" i="6"/>
  <c r="CH233" i="6"/>
  <c r="CH228" i="6"/>
  <c r="CI23" i="6"/>
  <c r="CI61" i="6"/>
  <c r="CI205" i="6"/>
  <c r="CI208" i="6" s="1"/>
  <c r="CI64" i="6"/>
  <c r="CI26" i="6"/>
  <c r="CH203" i="6"/>
  <c r="CG295" i="6"/>
  <c r="CG59" i="12"/>
  <c r="CL89" i="4"/>
  <c r="CL95" i="4"/>
  <c r="CL99" i="4"/>
  <c r="CL98" i="4"/>
  <c r="CL96" i="4"/>
  <c r="CL91" i="4"/>
  <c r="CL90" i="4"/>
  <c r="CL92" i="4"/>
  <c r="CL97" i="4"/>
  <c r="CL94" i="4"/>
  <c r="CL100" i="4"/>
  <c r="CL93" i="4"/>
  <c r="CM86" i="4"/>
  <c r="CM106" i="4"/>
  <c r="CE278" i="6" l="1"/>
  <c r="CE282" i="6" s="1"/>
  <c r="CE284" i="6" s="1"/>
  <c r="CE312" i="6" s="1"/>
  <c r="CE132" i="6"/>
  <c r="CE134" i="6" s="1"/>
  <c r="CE164" i="6" s="1"/>
  <c r="CE165" i="6" s="1"/>
  <c r="CD132" i="6"/>
  <c r="CD134" i="6" s="1"/>
  <c r="CD164" i="6" s="1"/>
  <c r="CD165" i="6" s="1"/>
  <c r="CE118" i="6"/>
  <c r="CF113" i="6"/>
  <c r="CF118" i="6" s="1"/>
  <c r="CG110" i="6"/>
  <c r="CG111" i="6" s="1"/>
  <c r="CF128" i="6"/>
  <c r="CF130" i="6"/>
  <c r="CF280" i="6" s="1"/>
  <c r="CG101" i="6"/>
  <c r="CF127" i="6"/>
  <c r="CF278" i="6" s="1"/>
  <c r="CK118" i="4"/>
  <c r="CK120" i="4" s="1"/>
  <c r="CH96" i="6"/>
  <c r="CH125" i="6" s="1"/>
  <c r="CH129" i="6" s="1"/>
  <c r="CH124" i="6"/>
  <c r="CH274" i="6" s="1"/>
  <c r="CI94" i="6"/>
  <c r="CI123" i="6" s="1"/>
  <c r="CF279" i="6"/>
  <c r="CI95" i="6"/>
  <c r="CN106" i="4"/>
  <c r="CI68" i="6"/>
  <c r="CI142" i="6" s="1"/>
  <c r="CI18" i="12" s="1"/>
  <c r="CH296" i="6"/>
  <c r="CH57" i="12" s="1"/>
  <c r="CH267" i="6"/>
  <c r="CK205" i="6"/>
  <c r="CK208" i="6" s="1"/>
  <c r="CK64" i="6"/>
  <c r="CK61" i="6"/>
  <c r="CK23" i="6"/>
  <c r="CK26" i="6"/>
  <c r="CH297" i="6"/>
  <c r="CH58" i="12" s="1"/>
  <c r="CH265" i="6"/>
  <c r="CH264" i="6"/>
  <c r="CJ23" i="6"/>
  <c r="CJ205" i="6"/>
  <c r="CJ208" i="6" s="1"/>
  <c r="CJ64" i="6"/>
  <c r="CJ61" i="6"/>
  <c r="CJ26" i="6"/>
  <c r="CM90" i="4"/>
  <c r="CM92" i="4"/>
  <c r="CM95" i="4"/>
  <c r="CM94" i="4"/>
  <c r="CM98" i="4"/>
  <c r="CM100" i="4"/>
  <c r="CM97" i="4"/>
  <c r="CM89" i="4"/>
  <c r="CM91" i="4"/>
  <c r="CM93" i="4"/>
  <c r="CM99" i="4"/>
  <c r="CM96" i="4"/>
  <c r="CL102" i="4"/>
  <c r="CL104" i="4" s="1"/>
  <c r="CI207" i="6"/>
  <c r="CI233" i="6"/>
  <c r="CI228" i="6"/>
  <c r="CI229" i="6"/>
  <c r="I36" i="4"/>
  <c r="CO51" i="4"/>
  <c r="CN97" i="4"/>
  <c r="CN99" i="4"/>
  <c r="CN96" i="4"/>
  <c r="CN92" i="4"/>
  <c r="CN89" i="4"/>
  <c r="CN94" i="4"/>
  <c r="CN98" i="4"/>
  <c r="CN95" i="4"/>
  <c r="CN93" i="4"/>
  <c r="CN90" i="4"/>
  <c r="CN91" i="4"/>
  <c r="CN100" i="4"/>
  <c r="CH273" i="6"/>
  <c r="CI203" i="6"/>
  <c r="CG113" i="6" l="1"/>
  <c r="CG127" i="6" s="1"/>
  <c r="CG278" i="6" s="1"/>
  <c r="CG282" i="6" s="1"/>
  <c r="CG284" i="6" s="1"/>
  <c r="CG312" i="6" s="1"/>
  <c r="CH275" i="6"/>
  <c r="CF282" i="6"/>
  <c r="CF284" i="6" s="1"/>
  <c r="CF312" i="6" s="1"/>
  <c r="CF132" i="6"/>
  <c r="CF134" i="6" s="1"/>
  <c r="CF164" i="6" s="1"/>
  <c r="CF165" i="6" s="1"/>
  <c r="CH130" i="6"/>
  <c r="CH280" i="6" s="1"/>
  <c r="CH128" i="6"/>
  <c r="CH279" i="6" s="1"/>
  <c r="CH99" i="6"/>
  <c r="CH100" i="6" s="1"/>
  <c r="CI96" i="6"/>
  <c r="CI125" i="6" s="1"/>
  <c r="CI129" i="6" s="1"/>
  <c r="CI124" i="6"/>
  <c r="CI274" i="6" s="1"/>
  <c r="CJ94" i="6"/>
  <c r="CJ123" i="6" s="1"/>
  <c r="CK94" i="6"/>
  <c r="CK123" i="6" s="1"/>
  <c r="CK95" i="6"/>
  <c r="CJ95" i="6"/>
  <c r="CK203" i="6"/>
  <c r="CO106" i="4"/>
  <c r="CO86" i="4"/>
  <c r="I51" i="4"/>
  <c r="CJ229" i="6"/>
  <c r="CJ233" i="6"/>
  <c r="CJ207" i="6"/>
  <c r="CJ228" i="6"/>
  <c r="CM102" i="4"/>
  <c r="CM104" i="4" s="1"/>
  <c r="CK68" i="6"/>
  <c r="CK142" i="6" s="1"/>
  <c r="CK18" i="12" s="1"/>
  <c r="CL118" i="4"/>
  <c r="CL120" i="4" s="1"/>
  <c r="CL22" i="6"/>
  <c r="CI265" i="6"/>
  <c r="CI297" i="6"/>
  <c r="CI58" i="12" s="1"/>
  <c r="CJ68" i="6"/>
  <c r="CJ142" i="6" s="1"/>
  <c r="CJ18" i="12" s="1"/>
  <c r="CK207" i="6"/>
  <c r="CK228" i="6"/>
  <c r="CK233" i="6"/>
  <c r="CK229" i="6"/>
  <c r="CJ203" i="6"/>
  <c r="CH59" i="12"/>
  <c r="CH295" i="6"/>
  <c r="CI273" i="6"/>
  <c r="CI296" i="6"/>
  <c r="CI57" i="12" s="1"/>
  <c r="CI267" i="6"/>
  <c r="CN102" i="4"/>
  <c r="CN104" i="4" s="1"/>
  <c r="CI264" i="6"/>
  <c r="CG132" i="6" l="1"/>
  <c r="CG134" i="6" s="1"/>
  <c r="CG164" i="6" s="1"/>
  <c r="CG165" i="6" s="1"/>
  <c r="CG118" i="6"/>
  <c r="CH110" i="6"/>
  <c r="CH111" i="6" s="1"/>
  <c r="CH101" i="6"/>
  <c r="I106" i="4"/>
  <c r="CI128" i="6"/>
  <c r="CI130" i="6"/>
  <c r="CI280" i="6" s="1"/>
  <c r="CI99" i="6"/>
  <c r="CI100" i="6" s="1"/>
  <c r="CI275" i="6"/>
  <c r="CJ96" i="6"/>
  <c r="CJ125" i="6" s="1"/>
  <c r="CJ129" i="6" s="1"/>
  <c r="CJ124" i="6"/>
  <c r="CJ274" i="6" s="1"/>
  <c r="CK96" i="6"/>
  <c r="CK125" i="6" s="1"/>
  <c r="CK129" i="6" s="1"/>
  <c r="CK124" i="6"/>
  <c r="CK274" i="6" s="1"/>
  <c r="CJ265" i="6"/>
  <c r="CJ297" i="6"/>
  <c r="CJ58" i="12" s="1"/>
  <c r="CJ264" i="6"/>
  <c r="I86" i="4"/>
  <c r="CO95" i="4"/>
  <c r="I95" i="4" s="1"/>
  <c r="CO91" i="4"/>
  <c r="I91" i="4" s="1"/>
  <c r="CO98" i="4"/>
  <c r="I98" i="4" s="1"/>
  <c r="CO100" i="4"/>
  <c r="I100" i="4" s="1"/>
  <c r="CO99" i="4"/>
  <c r="I99" i="4" s="1"/>
  <c r="CO92" i="4"/>
  <c r="I92" i="4" s="1"/>
  <c r="CO93" i="4"/>
  <c r="I93" i="4" s="1"/>
  <c r="CO89" i="4"/>
  <c r="CO97" i="4"/>
  <c r="I97" i="4" s="1"/>
  <c r="CO90" i="4"/>
  <c r="I90" i="4" s="1"/>
  <c r="CO96" i="4"/>
  <c r="I96" i="4" s="1"/>
  <c r="CO94" i="4"/>
  <c r="I94" i="4" s="1"/>
  <c r="CL61" i="6"/>
  <c r="CL23" i="6"/>
  <c r="CL64" i="6"/>
  <c r="CL205" i="6"/>
  <c r="CL208" i="6" s="1"/>
  <c r="CL26" i="6"/>
  <c r="CK296" i="6"/>
  <c r="CK57" i="12" s="1"/>
  <c r="CK267" i="6"/>
  <c r="CN22" i="6"/>
  <c r="CN118" i="4"/>
  <c r="CN120" i="4" s="1"/>
  <c r="CK265" i="6"/>
  <c r="CK297" i="6"/>
  <c r="CK58" i="12" s="1"/>
  <c r="CJ296" i="6"/>
  <c r="CJ57" i="12" s="1"/>
  <c r="CJ267" i="6"/>
  <c r="CI295" i="6"/>
  <c r="CI59" i="12"/>
  <c r="CK273" i="6"/>
  <c r="CI279" i="6"/>
  <c r="CK264" i="6"/>
  <c r="CJ273" i="6"/>
  <c r="CM22" i="6"/>
  <c r="CM118" i="4"/>
  <c r="CM120" i="4" s="1"/>
  <c r="CH113" i="6" l="1"/>
  <c r="CI110" i="6"/>
  <c r="CI111" i="6" s="1"/>
  <c r="CH127" i="6"/>
  <c r="CH278" i="6" s="1"/>
  <c r="CH282" i="6" s="1"/>
  <c r="CH284" i="6" s="1"/>
  <c r="CH312" i="6" s="1"/>
  <c r="CI101" i="6"/>
  <c r="CJ99" i="6"/>
  <c r="CJ100" i="6" s="1"/>
  <c r="CJ128" i="6"/>
  <c r="CK99" i="6"/>
  <c r="CK100" i="6" s="1"/>
  <c r="CK275" i="6"/>
  <c r="CK128" i="6"/>
  <c r="CK279" i="6" s="1"/>
  <c r="CK130" i="6"/>
  <c r="CK280" i="6" s="1"/>
  <c r="CH118" i="6"/>
  <c r="CH132" i="6"/>
  <c r="CH134" i="6" s="1"/>
  <c r="CH164" i="6" s="1"/>
  <c r="CH165" i="6" s="1"/>
  <c r="CJ275" i="6"/>
  <c r="CL94" i="6"/>
  <c r="CL123" i="6" s="1"/>
  <c r="CJ130" i="6"/>
  <c r="CJ280" i="6" s="1"/>
  <c r="CL95" i="6"/>
  <c r="CL68" i="6"/>
  <c r="CL142" i="6" s="1"/>
  <c r="CL18" i="12" s="1"/>
  <c r="CL203" i="6"/>
  <c r="CJ59" i="12"/>
  <c r="CJ295" i="6"/>
  <c r="I89" i="4"/>
  <c r="CO102" i="4"/>
  <c r="CN61" i="6"/>
  <c r="CN205" i="6"/>
  <c r="CN208" i="6" s="1"/>
  <c r="CN23" i="6"/>
  <c r="CN64" i="6"/>
  <c r="CN26" i="6"/>
  <c r="CJ279" i="6"/>
  <c r="CK59" i="12"/>
  <c r="CK295" i="6"/>
  <c r="CM64" i="6"/>
  <c r="CM23" i="6"/>
  <c r="CM205" i="6"/>
  <c r="CM208" i="6" s="1"/>
  <c r="CM61" i="6"/>
  <c r="CM26" i="6"/>
  <c r="CL233" i="6"/>
  <c r="CL207" i="6"/>
  <c r="CL229" i="6"/>
  <c r="CL228" i="6"/>
  <c r="CI113" i="6" l="1"/>
  <c r="CI118" i="6" s="1"/>
  <c r="CK110" i="6"/>
  <c r="CK111" i="6" s="1"/>
  <c r="CJ110" i="6"/>
  <c r="CJ111" i="6" s="1"/>
  <c r="CI127" i="6"/>
  <c r="CI132" i="6" s="1"/>
  <c r="CI134" i="6" s="1"/>
  <c r="CI164" i="6" s="1"/>
  <c r="CI165" i="6" s="1"/>
  <c r="CK101" i="6"/>
  <c r="CJ101" i="6"/>
  <c r="CL96" i="6"/>
  <c r="CL125" i="6" s="1"/>
  <c r="CL129" i="6" s="1"/>
  <c r="CL124" i="6"/>
  <c r="CL274" i="6" s="1"/>
  <c r="CN94" i="6"/>
  <c r="CN123" i="6" s="1"/>
  <c r="CM94" i="6"/>
  <c r="CM123" i="6" s="1"/>
  <c r="CM95" i="6"/>
  <c r="CN95" i="6"/>
  <c r="CN68" i="6"/>
  <c r="CN142" i="6" s="1"/>
  <c r="CN18" i="12" s="1"/>
  <c r="CN233" i="6"/>
  <c r="CN228" i="6"/>
  <c r="CN229" i="6"/>
  <c r="CN207" i="6"/>
  <c r="CM203" i="6"/>
  <c r="CM229" i="6"/>
  <c r="CM228" i="6"/>
  <c r="CM207" i="6"/>
  <c r="CM233" i="6"/>
  <c r="CO104" i="4"/>
  <c r="I102" i="4"/>
  <c r="CM68" i="6"/>
  <c r="CM142" i="6" s="1"/>
  <c r="CM18" i="12" s="1"/>
  <c r="CN203" i="6"/>
  <c r="CL265" i="6"/>
  <c r="CL297" i="6"/>
  <c r="CL58" i="12" s="1"/>
  <c r="CL273" i="6"/>
  <c r="CL296" i="6"/>
  <c r="CL57" i="12" s="1"/>
  <c r="CL267" i="6"/>
  <c r="CL264" i="6"/>
  <c r="CK113" i="6" l="1"/>
  <c r="CJ113" i="6"/>
  <c r="CJ118" i="6" s="1"/>
  <c r="CI278" i="6"/>
  <c r="CI282" i="6" s="1"/>
  <c r="CI284" i="6" s="1"/>
  <c r="CI312" i="6" s="1"/>
  <c r="CJ127" i="6"/>
  <c r="CJ278" i="6" s="1"/>
  <c r="CJ282" i="6" s="1"/>
  <c r="CJ284" i="6" s="1"/>
  <c r="CJ312" i="6" s="1"/>
  <c r="CK127" i="6"/>
  <c r="CK278" i="6" s="1"/>
  <c r="CK282" i="6" s="1"/>
  <c r="CK284" i="6" s="1"/>
  <c r="CK312" i="6" s="1"/>
  <c r="CK118" i="6"/>
  <c r="CL99" i="6"/>
  <c r="CL100" i="6" s="1"/>
  <c r="CL128" i="6"/>
  <c r="CL279" i="6" s="1"/>
  <c r="CK132" i="6"/>
  <c r="CK134" i="6" s="1"/>
  <c r="CK164" i="6" s="1"/>
  <c r="CK165" i="6" s="1"/>
  <c r="CL275" i="6"/>
  <c r="CL130" i="6"/>
  <c r="CL280" i="6" s="1"/>
  <c r="CM96" i="6"/>
  <c r="CM125" i="6" s="1"/>
  <c r="CM129" i="6" s="1"/>
  <c r="CM124" i="6"/>
  <c r="CM274" i="6" s="1"/>
  <c r="CN96" i="6"/>
  <c r="CN125" i="6" s="1"/>
  <c r="CN129" i="6" s="1"/>
  <c r="CN124" i="6"/>
  <c r="CN274" i="6" s="1"/>
  <c r="CM296" i="6"/>
  <c r="CM57" i="12" s="1"/>
  <c r="CM267" i="6"/>
  <c r="CM273" i="6"/>
  <c r="CM264" i="6"/>
  <c r="CN296" i="6"/>
  <c r="CN57" i="12" s="1"/>
  <c r="CN267" i="6"/>
  <c r="CL295" i="6"/>
  <c r="CL59" i="12"/>
  <c r="CN273" i="6"/>
  <c r="CO22" i="6"/>
  <c r="CO118" i="4"/>
  <c r="I104" i="4"/>
  <c r="CN264" i="6"/>
  <c r="CN297" i="6"/>
  <c r="CN58" i="12" s="1"/>
  <c r="CN265" i="6"/>
  <c r="CM297" i="6"/>
  <c r="CM58" i="12" s="1"/>
  <c r="CM265" i="6"/>
  <c r="CJ132" i="6" l="1"/>
  <c r="CJ134" i="6" s="1"/>
  <c r="CJ164" i="6" s="1"/>
  <c r="CJ165" i="6" s="1"/>
  <c r="CL110" i="6"/>
  <c r="CL111" i="6" s="1"/>
  <c r="CL101" i="6"/>
  <c r="CM275" i="6"/>
  <c r="CM99" i="6"/>
  <c r="CM100" i="6" s="1"/>
  <c r="CN99" i="6"/>
  <c r="CN100" i="6" s="1"/>
  <c r="CN275" i="6"/>
  <c r="CN128" i="6"/>
  <c r="CN279" i="6" s="1"/>
  <c r="CN130" i="6"/>
  <c r="CN280" i="6" s="1"/>
  <c r="CM130" i="6"/>
  <c r="CM280" i="6" s="1"/>
  <c r="CM128" i="6"/>
  <c r="CM279" i="6" s="1"/>
  <c r="CO61" i="6"/>
  <c r="I61" i="6" s="1"/>
  <c r="CO23" i="6"/>
  <c r="CO205" i="6"/>
  <c r="CO208" i="6" s="1"/>
  <c r="CO64" i="6"/>
  <c r="CO26" i="6"/>
  <c r="CM59" i="12"/>
  <c r="CM295" i="6"/>
  <c r="I118" i="4"/>
  <c r="CO120" i="4"/>
  <c r="I120" i="4" s="1"/>
  <c r="G122" i="4" s="1"/>
  <c r="G130" i="4" s="1"/>
  <c r="G48" i="5" s="1"/>
  <c r="CN59" i="12"/>
  <c r="CN295" i="6"/>
  <c r="CM110" i="6" l="1"/>
  <c r="CM111" i="6" s="1"/>
  <c r="CN110" i="6"/>
  <c r="CN111" i="6" s="1"/>
  <c r="CL113" i="6"/>
  <c r="CL118" i="6"/>
  <c r="CN101" i="6"/>
  <c r="CM101" i="6"/>
  <c r="CL127" i="6"/>
  <c r="CL132" i="6" s="1"/>
  <c r="CL134" i="6" s="1"/>
  <c r="CL164" i="6" s="1"/>
  <c r="CL165" i="6" s="1"/>
  <c r="CO94" i="6"/>
  <c r="CO123" i="6" s="1"/>
  <c r="CO95" i="6"/>
  <c r="K48" i="5"/>
  <c r="G49" i="5"/>
  <c r="CO68" i="6"/>
  <c r="I26" i="6"/>
  <c r="CO207" i="6"/>
  <c r="CO233" i="6"/>
  <c r="CO229" i="6"/>
  <c r="CO228" i="6"/>
  <c r="CO203" i="6"/>
  <c r="I23" i="6"/>
  <c r="I203" i="6" s="1"/>
  <c r="CN113" i="6" l="1"/>
  <c r="CN118" i="6" s="1"/>
  <c r="CM113" i="6"/>
  <c r="CM127" i="6" s="1"/>
  <c r="CM278" i="6" s="1"/>
  <c r="CM282" i="6" s="1"/>
  <c r="CM284" i="6" s="1"/>
  <c r="CM312" i="6" s="1"/>
  <c r="CL278" i="6"/>
  <c r="CL282" i="6" s="1"/>
  <c r="CL284" i="6" s="1"/>
  <c r="CL312" i="6" s="1"/>
  <c r="I94" i="6"/>
  <c r="I123" i="6" s="1"/>
  <c r="I95" i="6"/>
  <c r="I124" i="6" s="1"/>
  <c r="CO124" i="6"/>
  <c r="CO274" i="6" s="1"/>
  <c r="I274" i="6" s="1"/>
  <c r="CO96" i="6"/>
  <c r="CO125" i="6" s="1"/>
  <c r="CO129" i="6" s="1"/>
  <c r="CO296" i="6"/>
  <c r="CO57" i="12" s="1"/>
  <c r="CO267" i="6"/>
  <c r="I208" i="6"/>
  <c r="CO264" i="6"/>
  <c r="I207" i="6"/>
  <c r="K49" i="5"/>
  <c r="L48" i="5"/>
  <c r="CO142" i="6"/>
  <c r="I68" i="6"/>
  <c r="CO297" i="6"/>
  <c r="CO58" i="12" s="1"/>
  <c r="I58" i="12" s="1"/>
  <c r="CO265" i="6"/>
  <c r="I265" i="6" s="1"/>
  <c r="CO273" i="6"/>
  <c r="CM118" i="6" l="1"/>
  <c r="CN127" i="6"/>
  <c r="CM132" i="6"/>
  <c r="CM134" i="6" s="1"/>
  <c r="CM164" i="6" s="1"/>
  <c r="CM165" i="6" s="1"/>
  <c r="I129" i="6"/>
  <c r="CO99" i="6"/>
  <c r="CO100" i="6" s="1"/>
  <c r="I96" i="6"/>
  <c r="I125" i="6" s="1"/>
  <c r="CO275" i="6"/>
  <c r="I275" i="6" s="1"/>
  <c r="G286" i="6" s="1"/>
  <c r="I273" i="6"/>
  <c r="K30" i="12"/>
  <c r="K163" i="5"/>
  <c r="K166" i="5" s="1"/>
  <c r="K175" i="5" s="1"/>
  <c r="K183" i="5" s="1"/>
  <c r="K184" i="5" s="1"/>
  <c r="K66" i="5"/>
  <c r="K68" i="5" s="1"/>
  <c r="K51" i="5"/>
  <c r="CO18" i="12"/>
  <c r="I18" i="12" s="1"/>
  <c r="I142" i="6"/>
  <c r="L49" i="5"/>
  <c r="M48" i="5"/>
  <c r="CO59" i="12"/>
  <c r="I59" i="12" s="1"/>
  <c r="CO295" i="6"/>
  <c r="I264" i="6"/>
  <c r="CO130" i="6"/>
  <c r="CO128" i="6"/>
  <c r="I267" i="6"/>
  <c r="I57" i="12"/>
  <c r="CN278" i="6" l="1"/>
  <c r="CN282" i="6" s="1"/>
  <c r="CN284" i="6" s="1"/>
  <c r="CN312" i="6" s="1"/>
  <c r="CN132" i="6"/>
  <c r="CN134" i="6" s="1"/>
  <c r="CN164" i="6" s="1"/>
  <c r="CN165" i="6" s="1"/>
  <c r="CO110" i="6"/>
  <c r="CO111" i="6" s="1"/>
  <c r="CO101" i="6"/>
  <c r="G285" i="6"/>
  <c r="CM285" i="6" s="1"/>
  <c r="CM286" i="6" s="1"/>
  <c r="G135" i="6"/>
  <c r="G136" i="6"/>
  <c r="M49" i="5"/>
  <c r="N48" i="5"/>
  <c r="CO279" i="6"/>
  <c r="I279" i="6" s="1"/>
  <c r="I128" i="6"/>
  <c r="CO280" i="6"/>
  <c r="I130" i="6"/>
  <c r="L30" i="12"/>
  <c r="L163" i="5"/>
  <c r="L166" i="5" s="1"/>
  <c r="L175" i="5" s="1"/>
  <c r="L183" i="5" s="1"/>
  <c r="L184" i="5" s="1"/>
  <c r="L66" i="5"/>
  <c r="L68" i="5" s="1"/>
  <c r="CO113" i="6" l="1"/>
  <c r="CP113" i="6" s="1"/>
  <c r="CQ113" i="6" s="1"/>
  <c r="CR113" i="6" s="1"/>
  <c r="CS113" i="6" s="1"/>
  <c r="CT113" i="6" s="1"/>
  <c r="CU113" i="6" s="1"/>
  <c r="CV113" i="6" s="1"/>
  <c r="CW113" i="6" s="1"/>
  <c r="CX113" i="6" s="1"/>
  <c r="CY113" i="6" s="1"/>
  <c r="CZ113" i="6" s="1"/>
  <c r="DA113" i="6" s="1"/>
  <c r="DB113" i="6" s="1"/>
  <c r="DC113" i="6" s="1"/>
  <c r="DD113" i="6" s="1"/>
  <c r="DE113" i="6" s="1"/>
  <c r="DF113" i="6" s="1"/>
  <c r="DG113" i="6" s="1"/>
  <c r="DH113" i="6" s="1"/>
  <c r="DI113" i="6" s="1"/>
  <c r="DJ113" i="6" s="1"/>
  <c r="DK113" i="6" s="1"/>
  <c r="DL113" i="6" s="1"/>
  <c r="DM113" i="6" s="1"/>
  <c r="DN113" i="6" s="1"/>
  <c r="DO113" i="6" s="1"/>
  <c r="DP113" i="6" s="1"/>
  <c r="DQ113" i="6" s="1"/>
  <c r="DR113" i="6" s="1"/>
  <c r="DS113" i="6" s="1"/>
  <c r="DT113" i="6" s="1"/>
  <c r="DU113" i="6" s="1"/>
  <c r="DV113" i="6" s="1"/>
  <c r="DW113" i="6" s="1"/>
  <c r="DX113" i="6" s="1"/>
  <c r="DY113" i="6" s="1"/>
  <c r="DZ113" i="6" s="1"/>
  <c r="EA113" i="6" s="1"/>
  <c r="EB113" i="6" s="1"/>
  <c r="EC113" i="6" s="1"/>
  <c r="ED113" i="6" s="1"/>
  <c r="EE113" i="6" s="1"/>
  <c r="EF113" i="6" s="1"/>
  <c r="EG113" i="6" s="1"/>
  <c r="EH113" i="6" s="1"/>
  <c r="EI113" i="6" s="1"/>
  <c r="EJ113" i="6" s="1"/>
  <c r="EK113" i="6" s="1"/>
  <c r="EL113" i="6" s="1"/>
  <c r="EM113" i="6" s="1"/>
  <c r="EN113" i="6" s="1"/>
  <c r="EO113" i="6" s="1"/>
  <c r="EP113" i="6" s="1"/>
  <c r="EQ113" i="6" s="1"/>
  <c r="ER113" i="6" s="1"/>
  <c r="ES113" i="6" s="1"/>
  <c r="ET113" i="6" s="1"/>
  <c r="EU113" i="6" s="1"/>
  <c r="EV113" i="6" s="1"/>
  <c r="EW113" i="6" s="1"/>
  <c r="EX113" i="6" s="1"/>
  <c r="EY113" i="6" s="1"/>
  <c r="EZ113" i="6" s="1"/>
  <c r="FA113" i="6" s="1"/>
  <c r="FB113" i="6" s="1"/>
  <c r="FC113" i="6" s="1"/>
  <c r="FD113" i="6" s="1"/>
  <c r="FE113" i="6" s="1"/>
  <c r="FF113" i="6" s="1"/>
  <c r="FG113" i="6" s="1"/>
  <c r="FH113" i="6" s="1"/>
  <c r="FI113" i="6" s="1"/>
  <c r="FJ113" i="6" s="1"/>
  <c r="FK113" i="6" s="1"/>
  <c r="FL113" i="6" s="1"/>
  <c r="FM113" i="6" s="1"/>
  <c r="FN113" i="6" s="1"/>
  <c r="FO113" i="6" s="1"/>
  <c r="FP113" i="6" s="1"/>
  <c r="FQ113" i="6" s="1"/>
  <c r="FR113" i="6" s="1"/>
  <c r="FS113" i="6" s="1"/>
  <c r="FT113" i="6" s="1"/>
  <c r="FU113" i="6" s="1"/>
  <c r="FV113" i="6" s="1"/>
  <c r="FW113" i="6" s="1"/>
  <c r="FX113" i="6" s="1"/>
  <c r="FY113" i="6" s="1"/>
  <c r="FZ113" i="6" s="1"/>
  <c r="GA113" i="6" s="1"/>
  <c r="GB113" i="6" s="1"/>
  <c r="GC113" i="6" s="1"/>
  <c r="GD113" i="6" s="1"/>
  <c r="GE113" i="6" s="1"/>
  <c r="GF113" i="6" s="1"/>
  <c r="GG113" i="6" s="1"/>
  <c r="GH113" i="6" s="1"/>
  <c r="GI113" i="6" s="1"/>
  <c r="GJ113" i="6" s="1"/>
  <c r="GK113" i="6" s="1"/>
  <c r="GL113" i="6" s="1"/>
  <c r="GM113" i="6" s="1"/>
  <c r="GN113" i="6" s="1"/>
  <c r="GO113" i="6" s="1"/>
  <c r="GP113" i="6" s="1"/>
  <c r="GQ113" i="6" s="1"/>
  <c r="GR113" i="6" s="1"/>
  <c r="GS113" i="6" s="1"/>
  <c r="GT113" i="6" s="1"/>
  <c r="GU113" i="6" s="1"/>
  <c r="GV113" i="6" s="1"/>
  <c r="GW113" i="6" s="1"/>
  <c r="GX113" i="6" s="1"/>
  <c r="GY113" i="6" s="1"/>
  <c r="GZ113" i="6" s="1"/>
  <c r="HA113" i="6" s="1"/>
  <c r="HB113" i="6" s="1"/>
  <c r="HC113" i="6" s="1"/>
  <c r="CO127" i="6"/>
  <c r="CO132" i="6" s="1"/>
  <c r="CO118" i="6"/>
  <c r="I127" i="6"/>
  <c r="CO278" i="6"/>
  <c r="CO282" i="6" s="1"/>
  <c r="CK285" i="6"/>
  <c r="CK286" i="6" s="1"/>
  <c r="BE285" i="6"/>
  <c r="BE286" i="6" s="1"/>
  <c r="AO285" i="6"/>
  <c r="AO286" i="6" s="1"/>
  <c r="BR285" i="6"/>
  <c r="BR286" i="6" s="1"/>
  <c r="V285" i="6"/>
  <c r="V286" i="6" s="1"/>
  <c r="CH285" i="6"/>
  <c r="CH286" i="6" s="1"/>
  <c r="CG285" i="6"/>
  <c r="CG286" i="6" s="1"/>
  <c r="AN285" i="6"/>
  <c r="AN286" i="6" s="1"/>
  <c r="BT285" i="6"/>
  <c r="BT286" i="6" s="1"/>
  <c r="BC285" i="6"/>
  <c r="BC286" i="6" s="1"/>
  <c r="R285" i="6"/>
  <c r="R286" i="6" s="1"/>
  <c r="BA285" i="6"/>
  <c r="BA286" i="6" s="1"/>
  <c r="AZ285" i="6"/>
  <c r="AZ286" i="6" s="1"/>
  <c r="AG285" i="6"/>
  <c r="AG286" i="6" s="1"/>
  <c r="BU285" i="6"/>
  <c r="BU286" i="6" s="1"/>
  <c r="CJ285" i="6"/>
  <c r="CJ286" i="6" s="1"/>
  <c r="W285" i="6"/>
  <c r="W286" i="6" s="1"/>
  <c r="AJ285" i="6"/>
  <c r="AJ286" i="6" s="1"/>
  <c r="P285" i="6"/>
  <c r="P286" i="6" s="1"/>
  <c r="X285" i="6"/>
  <c r="X286" i="6" s="1"/>
  <c r="CI285" i="6"/>
  <c r="CI286" i="6" s="1"/>
  <c r="BB285" i="6"/>
  <c r="BB286" i="6" s="1"/>
  <c r="BQ285" i="6"/>
  <c r="BQ286" i="6" s="1"/>
  <c r="U285" i="6"/>
  <c r="U286" i="6" s="1"/>
  <c r="AI285" i="6"/>
  <c r="AI286" i="6" s="1"/>
  <c r="AW285" i="6"/>
  <c r="AW286" i="6" s="1"/>
  <c r="AV285" i="6"/>
  <c r="AV286" i="6" s="1"/>
  <c r="AE285" i="6"/>
  <c r="AE286" i="6" s="1"/>
  <c r="M285" i="6"/>
  <c r="M286" i="6" s="1"/>
  <c r="Y285" i="6"/>
  <c r="Y286" i="6" s="1"/>
  <c r="AM285" i="6"/>
  <c r="AM286" i="6" s="1"/>
  <c r="BS285" i="6"/>
  <c r="BS286" i="6" s="1"/>
  <c r="AL285" i="6"/>
  <c r="AL286" i="6" s="1"/>
  <c r="CF285" i="6"/>
  <c r="CF286" i="6" s="1"/>
  <c r="BP285" i="6"/>
  <c r="BP286" i="6" s="1"/>
  <c r="CE285" i="6"/>
  <c r="CE286" i="6" s="1"/>
  <c r="T285" i="6"/>
  <c r="T286" i="6" s="1"/>
  <c r="CD285" i="6"/>
  <c r="CD286" i="6" s="1"/>
  <c r="AX285" i="6"/>
  <c r="AX286" i="6" s="1"/>
  <c r="AH285" i="6"/>
  <c r="AH286" i="6" s="1"/>
  <c r="CB285" i="6"/>
  <c r="CB286" i="6" s="1"/>
  <c r="AF285" i="6"/>
  <c r="AF286" i="6" s="1"/>
  <c r="BJ285" i="6"/>
  <c r="BJ286" i="6" s="1"/>
  <c r="AD285" i="6"/>
  <c r="AD286" i="6" s="1"/>
  <c r="BG285" i="6"/>
  <c r="BG286" i="6" s="1"/>
  <c r="AS285" i="6"/>
  <c r="AS286" i="6" s="1"/>
  <c r="K285" i="6"/>
  <c r="K286" i="6" s="1"/>
  <c r="K298" i="6" s="1"/>
  <c r="AR285" i="6"/>
  <c r="AR286" i="6" s="1"/>
  <c r="BX285" i="6"/>
  <c r="BX286" i="6" s="1"/>
  <c r="BI285" i="6"/>
  <c r="BI286" i="6" s="1"/>
  <c r="AP285" i="6"/>
  <c r="AP286" i="6" s="1"/>
  <c r="AA285" i="6"/>
  <c r="AA286" i="6" s="1"/>
  <c r="L285" i="6"/>
  <c r="L286" i="6" s="1"/>
  <c r="BD285" i="6"/>
  <c r="BD286" i="6" s="1"/>
  <c r="AK285" i="6"/>
  <c r="AK286" i="6" s="1"/>
  <c r="BO285" i="6"/>
  <c r="BO286" i="6" s="1"/>
  <c r="AY285" i="6"/>
  <c r="AY286" i="6" s="1"/>
  <c r="BN285" i="6"/>
  <c r="BN286" i="6" s="1"/>
  <c r="S285" i="6"/>
  <c r="S286" i="6" s="1"/>
  <c r="BL285" i="6"/>
  <c r="BL286" i="6" s="1"/>
  <c r="CC285" i="6"/>
  <c r="CC286" i="6" s="1"/>
  <c r="BM285" i="6"/>
  <c r="BM286" i="6" s="1"/>
  <c r="Q285" i="6"/>
  <c r="Q286" i="6" s="1"/>
  <c r="CA285" i="6"/>
  <c r="CA286" i="6" s="1"/>
  <c r="BK285" i="6"/>
  <c r="BK286" i="6" s="1"/>
  <c r="AU285" i="6"/>
  <c r="AU286" i="6" s="1"/>
  <c r="O285" i="6"/>
  <c r="O286" i="6" s="1"/>
  <c r="BZ285" i="6"/>
  <c r="BZ286" i="6" s="1"/>
  <c r="AT285" i="6"/>
  <c r="AT286" i="6" s="1"/>
  <c r="N285" i="6"/>
  <c r="N286" i="6" s="1"/>
  <c r="BY285" i="6"/>
  <c r="BY286" i="6" s="1"/>
  <c r="AC285" i="6"/>
  <c r="AC286" i="6" s="1"/>
  <c r="BW285" i="6"/>
  <c r="BW286" i="6" s="1"/>
  <c r="BH285" i="6"/>
  <c r="BH286" i="6" s="1"/>
  <c r="AB285" i="6"/>
  <c r="AB286" i="6" s="1"/>
  <c r="CN285" i="6"/>
  <c r="CN286" i="6" s="1"/>
  <c r="CL285" i="6"/>
  <c r="CL286" i="6" s="1"/>
  <c r="BV285" i="6"/>
  <c r="BV286" i="6" s="1"/>
  <c r="BF285" i="6"/>
  <c r="BF286" i="6" s="1"/>
  <c r="AQ285" i="6"/>
  <c r="AQ286" i="6" s="1"/>
  <c r="Z285" i="6"/>
  <c r="Z286" i="6" s="1"/>
  <c r="N49" i="5"/>
  <c r="O48" i="5"/>
  <c r="M30" i="12"/>
  <c r="M163" i="5"/>
  <c r="M166" i="5" s="1"/>
  <c r="M175" i="5" s="1"/>
  <c r="M66" i="5"/>
  <c r="M68" i="5" s="1"/>
  <c r="CL135" i="6"/>
  <c r="M135" i="6"/>
  <c r="K135" i="6"/>
  <c r="L135" i="6"/>
  <c r="N135" i="6"/>
  <c r="O135" i="6"/>
  <c r="Q135" i="6"/>
  <c r="P135" i="6"/>
  <c r="R135" i="6"/>
  <c r="S135" i="6"/>
  <c r="U135" i="6"/>
  <c r="T135" i="6"/>
  <c r="W135" i="6"/>
  <c r="V135" i="6"/>
  <c r="X135" i="6"/>
  <c r="Y135" i="6"/>
  <c r="Z135" i="6"/>
  <c r="AA135" i="6"/>
  <c r="AB135" i="6"/>
  <c r="AC135" i="6"/>
  <c r="AD135" i="6"/>
  <c r="AF135" i="6"/>
  <c r="AE135" i="6"/>
  <c r="AG135" i="6"/>
  <c r="AH135" i="6"/>
  <c r="AI135" i="6"/>
  <c r="AJ135" i="6"/>
  <c r="AK135" i="6"/>
  <c r="AL135" i="6"/>
  <c r="AM135" i="6"/>
  <c r="AO135" i="6"/>
  <c r="AN135" i="6"/>
  <c r="AP135" i="6"/>
  <c r="AQ135" i="6"/>
  <c r="AR135" i="6"/>
  <c r="AT135" i="6"/>
  <c r="AS135" i="6"/>
  <c r="AU135" i="6"/>
  <c r="AV135" i="6"/>
  <c r="AW135" i="6"/>
  <c r="AY135" i="6"/>
  <c r="AX135" i="6"/>
  <c r="AZ135" i="6"/>
  <c r="BA135" i="6"/>
  <c r="BB135" i="6"/>
  <c r="BC135" i="6"/>
  <c r="BD135" i="6"/>
  <c r="BE135" i="6"/>
  <c r="BF135" i="6"/>
  <c r="BG135" i="6"/>
  <c r="BH135" i="6"/>
  <c r="BI135" i="6"/>
  <c r="BJ135" i="6"/>
  <c r="BK135" i="6"/>
  <c r="BL135" i="6"/>
  <c r="BM135" i="6"/>
  <c r="BN135" i="6"/>
  <c r="BO135" i="6"/>
  <c r="BQ135" i="6"/>
  <c r="BP135" i="6"/>
  <c r="BR135" i="6"/>
  <c r="BS135" i="6"/>
  <c r="BU135" i="6"/>
  <c r="BT135" i="6"/>
  <c r="BX135" i="6"/>
  <c r="BV135" i="6"/>
  <c r="BW135" i="6"/>
  <c r="BZ135" i="6"/>
  <c r="BY135" i="6"/>
  <c r="CA135" i="6"/>
  <c r="CB135" i="6"/>
  <c r="CC135" i="6"/>
  <c r="CD135" i="6"/>
  <c r="CE135" i="6"/>
  <c r="CF135" i="6"/>
  <c r="CG135" i="6"/>
  <c r="CH135" i="6"/>
  <c r="CI135" i="6"/>
  <c r="CJ135" i="6"/>
  <c r="CK135" i="6"/>
  <c r="CN135" i="6"/>
  <c r="CM135" i="6"/>
  <c r="I280" i="6"/>
  <c r="I132" i="6"/>
  <c r="CO134" i="6"/>
  <c r="P136" i="6"/>
  <c r="L136" i="6"/>
  <c r="K136" i="6"/>
  <c r="M136" i="6"/>
  <c r="N136" i="6"/>
  <c r="O136" i="6"/>
  <c r="Q136" i="6"/>
  <c r="S136" i="6"/>
  <c r="R136" i="6"/>
  <c r="U136" i="6"/>
  <c r="T136" i="6"/>
  <c r="W136" i="6"/>
  <c r="V136" i="6"/>
  <c r="X136" i="6"/>
  <c r="Y136" i="6"/>
  <c r="Z136" i="6"/>
  <c r="AA136" i="6"/>
  <c r="AB136" i="6"/>
  <c r="AC136" i="6"/>
  <c r="AD136" i="6"/>
  <c r="AF136" i="6"/>
  <c r="AE136" i="6"/>
  <c r="AG136" i="6"/>
  <c r="AH136" i="6"/>
  <c r="AI136" i="6"/>
  <c r="AJ136" i="6"/>
  <c r="AK136" i="6"/>
  <c r="AL136" i="6"/>
  <c r="AM136" i="6"/>
  <c r="AO136" i="6"/>
  <c r="AN136" i="6"/>
  <c r="AQ136" i="6"/>
  <c r="AP136" i="6"/>
  <c r="AR136" i="6"/>
  <c r="AT136" i="6"/>
  <c r="AS136" i="6"/>
  <c r="AU136" i="6"/>
  <c r="AV136" i="6"/>
  <c r="AW136" i="6"/>
  <c r="AX136" i="6"/>
  <c r="AY136" i="6"/>
  <c r="AZ136" i="6"/>
  <c r="BA136" i="6"/>
  <c r="BB136" i="6"/>
  <c r="BC136" i="6"/>
  <c r="BD136" i="6"/>
  <c r="BE136" i="6"/>
  <c r="BF136" i="6"/>
  <c r="BI136" i="6"/>
  <c r="BH136" i="6"/>
  <c r="BG136" i="6"/>
  <c r="BJ136" i="6"/>
  <c r="BK136" i="6"/>
  <c r="BL136" i="6"/>
  <c r="BM136" i="6"/>
  <c r="BN136" i="6"/>
  <c r="BO136" i="6"/>
  <c r="BQ136" i="6"/>
  <c r="BP136" i="6"/>
  <c r="BR136" i="6"/>
  <c r="BS136" i="6"/>
  <c r="BU136" i="6"/>
  <c r="BT136" i="6"/>
  <c r="BV136" i="6"/>
  <c r="BX136" i="6"/>
  <c r="BW136" i="6"/>
  <c r="BZ136" i="6"/>
  <c r="BY136" i="6"/>
  <c r="CA136" i="6"/>
  <c r="CB136" i="6"/>
  <c r="CC136" i="6"/>
  <c r="CD136" i="6"/>
  <c r="CE136" i="6"/>
  <c r="CF136" i="6"/>
  <c r="CG136" i="6"/>
  <c r="CH136" i="6"/>
  <c r="CI136" i="6"/>
  <c r="CJ136" i="6"/>
  <c r="CK136" i="6"/>
  <c r="CL136" i="6"/>
  <c r="CN136" i="6"/>
  <c r="CM136" i="6"/>
  <c r="I278" i="6" l="1"/>
  <c r="K60" i="12"/>
  <c r="K303" i="6"/>
  <c r="K300" i="6"/>
  <c r="K141" i="6"/>
  <c r="CO284" i="6"/>
  <c r="I282" i="6"/>
  <c r="O49" i="5"/>
  <c r="P48" i="5"/>
  <c r="CO136" i="6"/>
  <c r="I136" i="6" s="1"/>
  <c r="CO135" i="6"/>
  <c r="CO164" i="6"/>
  <c r="CO165" i="6" s="1"/>
  <c r="I134" i="6"/>
  <c r="G134" i="6"/>
  <c r="N30" i="12"/>
  <c r="N66" i="5"/>
  <c r="N68" i="5" s="1"/>
  <c r="N163" i="5"/>
  <c r="N166" i="5" s="1"/>
  <c r="N175" i="5" s="1"/>
  <c r="G88" i="15" l="1"/>
  <c r="G89" i="15" s="1"/>
  <c r="P49" i="5"/>
  <c r="Q48" i="5"/>
  <c r="K145" i="6"/>
  <c r="K143" i="6"/>
  <c r="K17" i="12"/>
  <c r="CO285" i="6"/>
  <c r="CO286" i="6" s="1"/>
  <c r="I286" i="6" s="1"/>
  <c r="CO312" i="6"/>
  <c r="I284" i="6"/>
  <c r="K305" i="6"/>
  <c r="K306" i="6"/>
  <c r="K307" i="6"/>
  <c r="K62" i="12"/>
  <c r="O30" i="12"/>
  <c r="O163" i="5"/>
  <c r="O166" i="5" s="1"/>
  <c r="O175" i="5" s="1"/>
  <c r="O66" i="5"/>
  <c r="O68" i="5" s="1"/>
  <c r="I135" i="6"/>
  <c r="K67" i="12" l="1"/>
  <c r="K8" i="14"/>
  <c r="K23" i="14"/>
  <c r="Q49" i="5"/>
  <c r="R48" i="5"/>
  <c r="K68" i="12"/>
  <c r="P66" i="5"/>
  <c r="P68" i="5" s="1"/>
  <c r="P30" i="12"/>
  <c r="P163" i="5"/>
  <c r="P166" i="5" s="1"/>
  <c r="P175" i="5" s="1"/>
  <c r="K66" i="12"/>
  <c r="K309" i="6"/>
  <c r="I285" i="6"/>
  <c r="K19" i="12"/>
  <c r="K69" i="12" l="1"/>
  <c r="K80" i="12" s="1"/>
  <c r="Q30" i="12"/>
  <c r="Q66" i="5"/>
  <c r="Q68" i="5" s="1"/>
  <c r="Q163" i="5"/>
  <c r="Q166" i="5" s="1"/>
  <c r="Q175" i="5" s="1"/>
  <c r="R49" i="5"/>
  <c r="S48" i="5"/>
  <c r="S49" i="5" l="1"/>
  <c r="T48" i="5"/>
  <c r="R30" i="12"/>
  <c r="R66" i="5"/>
  <c r="R68" i="5" s="1"/>
  <c r="R163" i="5"/>
  <c r="R166" i="5" s="1"/>
  <c r="R175" i="5" s="1"/>
  <c r="T49" i="5" l="1"/>
  <c r="U48" i="5"/>
  <c r="S30" i="12"/>
  <c r="S66" i="5"/>
  <c r="S68" i="5" s="1"/>
  <c r="S163" i="5"/>
  <c r="S166" i="5" s="1"/>
  <c r="S175" i="5" s="1"/>
  <c r="T30" i="12" l="1"/>
  <c r="T66" i="5"/>
  <c r="T68" i="5" s="1"/>
  <c r="T163" i="5"/>
  <c r="T166" i="5" s="1"/>
  <c r="T175" i="5" s="1"/>
  <c r="V48" i="5"/>
  <c r="U49" i="5"/>
  <c r="U163" i="5" l="1"/>
  <c r="U166" i="5" s="1"/>
  <c r="U175" i="5" s="1"/>
  <c r="U66" i="5"/>
  <c r="U68" i="5" s="1"/>
  <c r="U30" i="12"/>
  <c r="V49" i="5"/>
  <c r="W48" i="5"/>
  <c r="W49" i="5" l="1"/>
  <c r="X48" i="5"/>
  <c r="V30" i="12"/>
  <c r="V163" i="5"/>
  <c r="V166" i="5" s="1"/>
  <c r="V175" i="5" s="1"/>
  <c r="V66" i="5"/>
  <c r="V68" i="5" s="1"/>
  <c r="X49" i="5" l="1"/>
  <c r="Y48" i="5"/>
  <c r="W30" i="12"/>
  <c r="W163" i="5"/>
  <c r="W166" i="5" s="1"/>
  <c r="W175" i="5" s="1"/>
  <c r="W66" i="5"/>
  <c r="W68" i="5" s="1"/>
  <c r="Y49" i="5" l="1"/>
  <c r="Z48" i="5"/>
  <c r="X30" i="12"/>
  <c r="X66" i="5"/>
  <c r="X68" i="5" s="1"/>
  <c r="X163" i="5"/>
  <c r="X166" i="5" s="1"/>
  <c r="X175" i="5" s="1"/>
  <c r="Z49" i="5" l="1"/>
  <c r="AA48" i="5"/>
  <c r="Y30" i="12"/>
  <c r="Y66" i="5"/>
  <c r="Y68" i="5" s="1"/>
  <c r="Y163" i="5"/>
  <c r="Y166" i="5" s="1"/>
  <c r="Y175" i="5" s="1"/>
  <c r="AA49" i="5" l="1"/>
  <c r="AB48" i="5"/>
  <c r="Z30" i="12"/>
  <c r="Z66" i="5"/>
  <c r="Z68" i="5" s="1"/>
  <c r="Z163" i="5"/>
  <c r="Z166" i="5" s="1"/>
  <c r="Z175" i="5" s="1"/>
  <c r="AB49" i="5" l="1"/>
  <c r="AC48" i="5"/>
  <c r="AA30" i="12"/>
  <c r="AA66" i="5"/>
  <c r="AA68" i="5" s="1"/>
  <c r="AA163" i="5"/>
  <c r="AA166" i="5" s="1"/>
  <c r="AA175" i="5" s="1"/>
  <c r="AB30" i="12" l="1"/>
  <c r="AB66" i="5"/>
  <c r="AB68" i="5" s="1"/>
  <c r="AB163" i="5"/>
  <c r="AB166" i="5" s="1"/>
  <c r="AB175" i="5" s="1"/>
  <c r="AC49" i="5"/>
  <c r="AD48" i="5"/>
  <c r="AD49" i="5" l="1"/>
  <c r="AE48" i="5"/>
  <c r="AC30" i="12"/>
  <c r="AC66" i="5"/>
  <c r="AC68" i="5" s="1"/>
  <c r="AC163" i="5"/>
  <c r="AC166" i="5" s="1"/>
  <c r="AC175" i="5" s="1"/>
  <c r="AE49" i="5" l="1"/>
  <c r="AF48" i="5"/>
  <c r="AD30" i="12"/>
  <c r="AD66" i="5"/>
  <c r="AD68" i="5" s="1"/>
  <c r="AD163" i="5"/>
  <c r="AD166" i="5" s="1"/>
  <c r="AD175" i="5" s="1"/>
  <c r="AF49" i="5" l="1"/>
  <c r="AG48" i="5"/>
  <c r="AE163" i="5"/>
  <c r="AE166" i="5" s="1"/>
  <c r="AE175" i="5" s="1"/>
  <c r="AE66" i="5"/>
  <c r="AE68" i="5" s="1"/>
  <c r="AE30" i="12"/>
  <c r="AG49" i="5" l="1"/>
  <c r="AH48" i="5"/>
  <c r="AF30" i="12"/>
  <c r="AF66" i="5"/>
  <c r="AF68" i="5" s="1"/>
  <c r="AF163" i="5"/>
  <c r="AF166" i="5" s="1"/>
  <c r="AF175" i="5" s="1"/>
  <c r="AH49" i="5" l="1"/>
  <c r="AI48" i="5"/>
  <c r="AG66" i="5"/>
  <c r="AG68" i="5" s="1"/>
  <c r="AG163" i="5"/>
  <c r="AG166" i="5" s="1"/>
  <c r="AG175" i="5" s="1"/>
  <c r="AG30" i="12"/>
  <c r="AJ48" i="5" l="1"/>
  <c r="AI49" i="5"/>
  <c r="AH30" i="12"/>
  <c r="AH66" i="5"/>
  <c r="AH68" i="5" s="1"/>
  <c r="AH163" i="5"/>
  <c r="AH166" i="5" s="1"/>
  <c r="AH175" i="5" s="1"/>
  <c r="AI30" i="12" l="1"/>
  <c r="AI163" i="5"/>
  <c r="AI166" i="5" s="1"/>
  <c r="AI175" i="5" s="1"/>
  <c r="AI66" i="5"/>
  <c r="AI68" i="5" s="1"/>
  <c r="AJ49" i="5"/>
  <c r="AK48" i="5"/>
  <c r="AK49" i="5" l="1"/>
  <c r="AL48" i="5"/>
  <c r="AJ30" i="12"/>
  <c r="AJ66" i="5"/>
  <c r="AJ68" i="5" s="1"/>
  <c r="AJ163" i="5"/>
  <c r="AJ166" i="5" s="1"/>
  <c r="AJ175" i="5" s="1"/>
  <c r="AL49" i="5" l="1"/>
  <c r="AM48" i="5"/>
  <c r="AK30" i="12"/>
  <c r="AK66" i="5"/>
  <c r="AK68" i="5" s="1"/>
  <c r="AK163" i="5"/>
  <c r="AK166" i="5" s="1"/>
  <c r="AK175" i="5" s="1"/>
  <c r="L210" i="6"/>
  <c r="L211" i="6" l="1"/>
  <c r="AM49" i="5"/>
  <c r="AN48" i="5"/>
  <c r="AL30" i="12"/>
  <c r="AL66" i="5"/>
  <c r="AL68" i="5" s="1"/>
  <c r="AL163" i="5"/>
  <c r="AL166" i="5" s="1"/>
  <c r="AL175" i="5" s="1"/>
  <c r="AN49" i="5" l="1"/>
  <c r="AO48" i="5"/>
  <c r="AM30" i="12"/>
  <c r="AM66" i="5"/>
  <c r="AM68" i="5" s="1"/>
  <c r="AM163" i="5"/>
  <c r="AM166" i="5" s="1"/>
  <c r="AM175" i="5" s="1"/>
  <c r="AO49" i="5" l="1"/>
  <c r="AP48" i="5"/>
  <c r="AN30" i="12"/>
  <c r="AN163" i="5"/>
  <c r="AN166" i="5" s="1"/>
  <c r="AN175" i="5" s="1"/>
  <c r="AN66" i="5"/>
  <c r="AN68" i="5" s="1"/>
  <c r="L40" i="14" l="1"/>
  <c r="L288" i="6"/>
  <c r="L220" i="6"/>
  <c r="AP49" i="5"/>
  <c r="AQ48" i="5"/>
  <c r="AO30" i="12"/>
  <c r="AO66" i="5"/>
  <c r="AO68" i="5" s="1"/>
  <c r="AO163" i="5"/>
  <c r="AO166" i="5" s="1"/>
  <c r="AO175" i="5" s="1"/>
  <c r="L32" i="14" l="1"/>
  <c r="AQ49" i="5"/>
  <c r="AR48" i="5"/>
  <c r="AP30" i="12"/>
  <c r="AP66" i="5"/>
  <c r="AP68" i="5" s="1"/>
  <c r="AP163" i="5"/>
  <c r="AP166" i="5" s="1"/>
  <c r="AP175" i="5" s="1"/>
  <c r="AS48" i="5" l="1"/>
  <c r="AR49" i="5"/>
  <c r="AQ30" i="12"/>
  <c r="AQ163" i="5"/>
  <c r="AQ166" i="5" s="1"/>
  <c r="AQ175" i="5" s="1"/>
  <c r="AQ66" i="5"/>
  <c r="AQ68" i="5" s="1"/>
  <c r="AR30" i="12" l="1"/>
  <c r="AR163" i="5"/>
  <c r="AR166" i="5" s="1"/>
  <c r="AR175" i="5" s="1"/>
  <c r="AR66" i="5"/>
  <c r="AR68" i="5" s="1"/>
  <c r="AS49" i="5"/>
  <c r="AT48" i="5"/>
  <c r="L42" i="14" l="1"/>
  <c r="L314" i="6"/>
  <c r="L222" i="6"/>
  <c r="AS66" i="5"/>
  <c r="AS68" i="5" s="1"/>
  <c r="AS163" i="5"/>
  <c r="AS166" i="5" s="1"/>
  <c r="AS175" i="5" s="1"/>
  <c r="AS30" i="12"/>
  <c r="AT49" i="5"/>
  <c r="AU48" i="5"/>
  <c r="AU49" i="5" l="1"/>
  <c r="AV48" i="5"/>
  <c r="AT163" i="5"/>
  <c r="AT166" i="5" s="1"/>
  <c r="AT175" i="5" s="1"/>
  <c r="AT66" i="5"/>
  <c r="AT68" i="5" s="1"/>
  <c r="AT30" i="12"/>
  <c r="L43" i="14" l="1"/>
  <c r="L315" i="6"/>
  <c r="L317" i="6" s="1"/>
  <c r="L318" i="6" s="1"/>
  <c r="G320" i="6" s="1"/>
  <c r="I95" i="12" s="1"/>
  <c r="L223" i="6"/>
  <c r="M210" i="6"/>
  <c r="AV49" i="5"/>
  <c r="AW48" i="5"/>
  <c r="AU30" i="12"/>
  <c r="AU163" i="5"/>
  <c r="AU166" i="5" s="1"/>
  <c r="AU175" i="5" s="1"/>
  <c r="AU66" i="5"/>
  <c r="AU68" i="5" s="1"/>
  <c r="M211" i="6" l="1"/>
  <c r="AW49" i="5"/>
  <c r="AX48" i="5"/>
  <c r="AV66" i="5"/>
  <c r="AV68" i="5" s="1"/>
  <c r="AV163" i="5"/>
  <c r="AV166" i="5" s="1"/>
  <c r="AV175" i="5" s="1"/>
  <c r="AV30" i="12"/>
  <c r="L45" i="14" l="1"/>
  <c r="L322" i="6"/>
  <c r="L225" i="6"/>
  <c r="AX49" i="5"/>
  <c r="AY48" i="5"/>
  <c r="AW30" i="12"/>
  <c r="AW66" i="5"/>
  <c r="AW68" i="5" s="1"/>
  <c r="AW163" i="5"/>
  <c r="AW166" i="5" s="1"/>
  <c r="AW175" i="5" s="1"/>
  <c r="M220" i="6" l="1"/>
  <c r="M288" i="6"/>
  <c r="AY49" i="5"/>
  <c r="AZ48" i="5"/>
  <c r="AX66" i="5"/>
  <c r="AX68" i="5" s="1"/>
  <c r="AX163" i="5"/>
  <c r="AX166" i="5" s="1"/>
  <c r="AX175" i="5" s="1"/>
  <c r="AX30" i="12"/>
  <c r="L46" i="14" l="1"/>
  <c r="L226" i="6"/>
  <c r="L323" i="6"/>
  <c r="AZ49" i="5"/>
  <c r="BA48" i="5"/>
  <c r="AY66" i="5"/>
  <c r="AY68" i="5" s="1"/>
  <c r="AY163" i="5"/>
  <c r="AY166" i="5" s="1"/>
  <c r="AY175" i="5" s="1"/>
  <c r="AY30" i="12"/>
  <c r="L325" i="6" l="1"/>
  <c r="L326" i="6" s="1"/>
  <c r="G328" i="6" s="1"/>
  <c r="I96" i="12" s="1"/>
  <c r="L230" i="6"/>
  <c r="L234" i="6" s="1"/>
  <c r="L289" i="6" s="1"/>
  <c r="L298" i="6" s="1"/>
  <c r="BA49" i="5"/>
  <c r="BB48" i="5"/>
  <c r="AZ30" i="12"/>
  <c r="AZ163" i="5"/>
  <c r="AZ166" i="5" s="1"/>
  <c r="AZ175" i="5" s="1"/>
  <c r="AZ66" i="5"/>
  <c r="AZ68" i="5" s="1"/>
  <c r="L60" i="12" l="1"/>
  <c r="L62" i="12" s="1"/>
  <c r="L300" i="6"/>
  <c r="L303" i="6"/>
  <c r="L231" i="6"/>
  <c r="L268" i="6"/>
  <c r="L269" i="6" s="1"/>
  <c r="BA30" i="12"/>
  <c r="BA66" i="5"/>
  <c r="BA68" i="5" s="1"/>
  <c r="BA163" i="5"/>
  <c r="BA166" i="5" s="1"/>
  <c r="BA175" i="5" s="1"/>
  <c r="BB49" i="5"/>
  <c r="BC48" i="5"/>
  <c r="L305" i="6" l="1"/>
  <c r="L307" i="6"/>
  <c r="L68" i="12" s="1"/>
  <c r="L306" i="6"/>
  <c r="L67" i="12" s="1"/>
  <c r="M314" i="6"/>
  <c r="M222" i="6"/>
  <c r="L202" i="5"/>
  <c r="L204" i="5" s="1"/>
  <c r="M208" i="5" s="1"/>
  <c r="BB30" i="12"/>
  <c r="BB66" i="5"/>
  <c r="BB68" i="5" s="1"/>
  <c r="BB163" i="5"/>
  <c r="BB166" i="5" s="1"/>
  <c r="BB175" i="5" s="1"/>
  <c r="BC49" i="5"/>
  <c r="BD48" i="5"/>
  <c r="L309" i="6" l="1"/>
  <c r="L66" i="12"/>
  <c r="L69" i="12" s="1"/>
  <c r="L80" i="12" s="1"/>
  <c r="M76" i="12"/>
  <c r="M223" i="6"/>
  <c r="M315" i="6"/>
  <c r="M317" i="6" s="1"/>
  <c r="M318" i="6" s="1"/>
  <c r="BD49" i="5"/>
  <c r="BE48" i="5"/>
  <c r="BC30" i="12"/>
  <c r="BC163" i="5"/>
  <c r="BC166" i="5" s="1"/>
  <c r="BC175" i="5" s="1"/>
  <c r="BC66" i="5"/>
  <c r="BC68" i="5" s="1"/>
  <c r="N210" i="6"/>
  <c r="M225" i="6" l="1"/>
  <c r="M322" i="6"/>
  <c r="N211" i="6"/>
  <c r="BE49" i="5"/>
  <c r="BF48" i="5"/>
  <c r="BD30" i="12"/>
  <c r="BD66" i="5"/>
  <c r="BD68" i="5" s="1"/>
  <c r="BD163" i="5"/>
  <c r="BD166" i="5" s="1"/>
  <c r="BD175" i="5" s="1"/>
  <c r="M323" i="6" l="1"/>
  <c r="M325" i="6" s="1"/>
  <c r="M326" i="6" s="1"/>
  <c r="M226" i="6"/>
  <c r="M230" i="6" s="1"/>
  <c r="M234" i="6" s="1"/>
  <c r="M289" i="6" s="1"/>
  <c r="M298" i="6" s="1"/>
  <c r="BG48" i="5"/>
  <c r="BF49" i="5"/>
  <c r="BE30" i="12"/>
  <c r="BE66" i="5"/>
  <c r="BE68" i="5" s="1"/>
  <c r="BE163" i="5"/>
  <c r="BE166" i="5" s="1"/>
  <c r="BE175" i="5" s="1"/>
  <c r="M60" i="12" l="1"/>
  <c r="M62" i="12" s="1"/>
  <c r="M300" i="6"/>
  <c r="M303" i="6"/>
  <c r="M231" i="6"/>
  <c r="M268" i="6"/>
  <c r="M269" i="6" s="1"/>
  <c r="BF30" i="12"/>
  <c r="BF163" i="5"/>
  <c r="BF166" i="5" s="1"/>
  <c r="BF175" i="5" s="1"/>
  <c r="BF66" i="5"/>
  <c r="BF68" i="5" s="1"/>
  <c r="BH48" i="5"/>
  <c r="BG49" i="5"/>
  <c r="M305" i="6" l="1"/>
  <c r="M307" i="6"/>
  <c r="M68" i="12" s="1"/>
  <c r="M306" i="6"/>
  <c r="M67" i="12" s="1"/>
  <c r="N288" i="6"/>
  <c r="N220" i="6"/>
  <c r="M202" i="5"/>
  <c r="M204" i="5" s="1"/>
  <c r="N208" i="5" s="1"/>
  <c r="BG30" i="12"/>
  <c r="BG163" i="5"/>
  <c r="BG166" i="5" s="1"/>
  <c r="BG175" i="5" s="1"/>
  <c r="BG66" i="5"/>
  <c r="BG68" i="5" s="1"/>
  <c r="BH49" i="5"/>
  <c r="BI48" i="5"/>
  <c r="M309" i="6" l="1"/>
  <c r="M66" i="12"/>
  <c r="M69" i="12" s="1"/>
  <c r="M80" i="12" s="1"/>
  <c r="N76" i="12"/>
  <c r="BI49" i="5"/>
  <c r="BJ48" i="5"/>
  <c r="BH66" i="5"/>
  <c r="BH68" i="5" s="1"/>
  <c r="BH163" i="5"/>
  <c r="BH166" i="5" s="1"/>
  <c r="BH175" i="5" s="1"/>
  <c r="BH30" i="12"/>
  <c r="N314" i="6" l="1"/>
  <c r="N222" i="6"/>
  <c r="BJ49" i="5"/>
  <c r="BK48" i="5"/>
  <c r="BI30" i="12"/>
  <c r="BI163" i="5"/>
  <c r="BI166" i="5" s="1"/>
  <c r="BI175" i="5" s="1"/>
  <c r="BI66" i="5"/>
  <c r="BI68" i="5" s="1"/>
  <c r="BK49" i="5" l="1"/>
  <c r="BL48" i="5"/>
  <c r="BJ30" i="12"/>
  <c r="BJ163" i="5"/>
  <c r="BJ166" i="5" s="1"/>
  <c r="BJ175" i="5" s="1"/>
  <c r="BJ66" i="5"/>
  <c r="BJ68" i="5" s="1"/>
  <c r="N223" i="6" l="1"/>
  <c r="N315" i="6"/>
  <c r="N317" i="6" s="1"/>
  <c r="N318" i="6" s="1"/>
  <c r="BL49" i="5"/>
  <c r="BM48" i="5"/>
  <c r="BK30" i="12"/>
  <c r="BK163" i="5"/>
  <c r="BK166" i="5" s="1"/>
  <c r="BK175" i="5" s="1"/>
  <c r="BK66" i="5"/>
  <c r="BK68" i="5" s="1"/>
  <c r="N322" i="6" l="1"/>
  <c r="N225" i="6"/>
  <c r="BM49" i="5"/>
  <c r="BN48" i="5"/>
  <c r="BL30" i="12"/>
  <c r="BL163" i="5"/>
  <c r="BL166" i="5" s="1"/>
  <c r="BL175" i="5" s="1"/>
  <c r="BL66" i="5"/>
  <c r="BL68" i="5" s="1"/>
  <c r="BN49" i="5" l="1"/>
  <c r="BO48" i="5"/>
  <c r="BM66" i="5"/>
  <c r="BM68" i="5" s="1"/>
  <c r="BM163" i="5"/>
  <c r="BM166" i="5" s="1"/>
  <c r="BM175" i="5" s="1"/>
  <c r="BM30" i="12"/>
  <c r="N226" i="6" l="1"/>
  <c r="N323" i="6"/>
  <c r="BP48" i="5"/>
  <c r="BO49" i="5"/>
  <c r="BN30" i="12"/>
  <c r="BN66" i="5"/>
  <c r="BN68" i="5" s="1"/>
  <c r="BN163" i="5"/>
  <c r="BN166" i="5" s="1"/>
  <c r="BN175" i="5" s="1"/>
  <c r="N325" i="6" l="1"/>
  <c r="N326" i="6" s="1"/>
  <c r="N230" i="6"/>
  <c r="N234" i="6" s="1"/>
  <c r="N289" i="6" s="1"/>
  <c r="N298" i="6" s="1"/>
  <c r="BO30" i="12"/>
  <c r="BO163" i="5"/>
  <c r="BO166" i="5" s="1"/>
  <c r="BO175" i="5" s="1"/>
  <c r="BO66" i="5"/>
  <c r="BO68" i="5" s="1"/>
  <c r="BQ48" i="5"/>
  <c r="BP49" i="5"/>
  <c r="N60" i="12" l="1"/>
  <c r="N62" i="12" s="1"/>
  <c r="N303" i="6"/>
  <c r="N300" i="6"/>
  <c r="N231" i="6"/>
  <c r="N268" i="6"/>
  <c r="N269" i="6" s="1"/>
  <c r="BP30" i="12"/>
  <c r="BP66" i="5"/>
  <c r="BP68" i="5" s="1"/>
  <c r="BP163" i="5"/>
  <c r="BP166" i="5" s="1"/>
  <c r="BP175" i="5" s="1"/>
  <c r="BQ49" i="5"/>
  <c r="BR48" i="5"/>
  <c r="N305" i="6" l="1"/>
  <c r="N306" i="6"/>
  <c r="N67" i="12" s="1"/>
  <c r="N307" i="6"/>
  <c r="N68" i="12" s="1"/>
  <c r="N202" i="5"/>
  <c r="N204" i="5" s="1"/>
  <c r="O208" i="5" s="1"/>
  <c r="BR49" i="5"/>
  <c r="BS48" i="5"/>
  <c r="BQ30" i="12"/>
  <c r="BQ66" i="5"/>
  <c r="BQ68" i="5" s="1"/>
  <c r="BQ163" i="5"/>
  <c r="BQ166" i="5" s="1"/>
  <c r="BQ175" i="5" s="1"/>
  <c r="N66" i="12" l="1"/>
  <c r="N69" i="12" s="1"/>
  <c r="N80" i="12" s="1"/>
  <c r="N309" i="6"/>
  <c r="O76" i="12"/>
  <c r="BT48" i="5"/>
  <c r="BS49" i="5"/>
  <c r="BR30" i="12"/>
  <c r="BR163" i="5"/>
  <c r="BR166" i="5" s="1"/>
  <c r="BR175" i="5" s="1"/>
  <c r="BR66" i="5"/>
  <c r="BR68" i="5" s="1"/>
  <c r="BS30" i="12" l="1"/>
  <c r="BS163" i="5"/>
  <c r="BS166" i="5" s="1"/>
  <c r="BS175" i="5" s="1"/>
  <c r="BS66" i="5"/>
  <c r="BS68" i="5" s="1"/>
  <c r="BU48" i="5"/>
  <c r="BT49" i="5"/>
  <c r="BU49" i="5" l="1"/>
  <c r="BV48" i="5"/>
  <c r="BT30" i="12"/>
  <c r="BT66" i="5"/>
  <c r="BT68" i="5" s="1"/>
  <c r="BT163" i="5"/>
  <c r="BT166" i="5" s="1"/>
  <c r="BT175" i="5" s="1"/>
  <c r="BV49" i="5" l="1"/>
  <c r="BW48" i="5"/>
  <c r="BU30" i="12"/>
  <c r="BU163" i="5"/>
  <c r="BU166" i="5" s="1"/>
  <c r="BU175" i="5" s="1"/>
  <c r="BU66" i="5"/>
  <c r="BU68" i="5" s="1"/>
  <c r="BX48" i="5" l="1"/>
  <c r="BW49" i="5"/>
  <c r="BV66" i="5"/>
  <c r="BV68" i="5" s="1"/>
  <c r="BV163" i="5"/>
  <c r="BV166" i="5" s="1"/>
  <c r="BV175" i="5" s="1"/>
  <c r="BV30" i="12"/>
  <c r="BW30" i="12" l="1"/>
  <c r="BW163" i="5"/>
  <c r="BW166" i="5" s="1"/>
  <c r="BW175" i="5" s="1"/>
  <c r="BW66" i="5"/>
  <c r="BW68" i="5" s="1"/>
  <c r="BX49" i="5"/>
  <c r="BY48" i="5"/>
  <c r="BX30" i="12" l="1"/>
  <c r="BX163" i="5"/>
  <c r="BX166" i="5" s="1"/>
  <c r="BX175" i="5" s="1"/>
  <c r="BX66" i="5"/>
  <c r="BX68" i="5" s="1"/>
  <c r="BZ48" i="5"/>
  <c r="BY49" i="5"/>
  <c r="BZ49" i="5" l="1"/>
  <c r="CA48" i="5"/>
  <c r="BY66" i="5"/>
  <c r="BY68" i="5" s="1"/>
  <c r="BY163" i="5"/>
  <c r="BY166" i="5" s="1"/>
  <c r="BY175" i="5" s="1"/>
  <c r="BY30" i="12"/>
  <c r="CA49" i="5" l="1"/>
  <c r="CB48" i="5"/>
  <c r="BZ30" i="12"/>
  <c r="BZ66" i="5"/>
  <c r="BZ68" i="5" s="1"/>
  <c r="BZ163" i="5"/>
  <c r="BZ166" i="5" s="1"/>
  <c r="BZ175" i="5" s="1"/>
  <c r="CB49" i="5" l="1"/>
  <c r="CC48" i="5"/>
  <c r="CA30" i="12"/>
  <c r="CA66" i="5"/>
  <c r="CA68" i="5" s="1"/>
  <c r="CA163" i="5"/>
  <c r="CA166" i="5" s="1"/>
  <c r="CA175" i="5" s="1"/>
  <c r="S341" i="6" l="1"/>
  <c r="T341" i="6" s="1"/>
  <c r="U341" i="6" s="1"/>
  <c r="V341" i="6" s="1"/>
  <c r="W341" i="6" s="1"/>
  <c r="X341" i="6" s="1"/>
  <c r="Y341" i="6" s="1"/>
  <c r="Z341" i="6" s="1"/>
  <c r="AA341" i="6" s="1"/>
  <c r="AB341" i="6" s="1"/>
  <c r="AC341" i="6" s="1"/>
  <c r="AD341" i="6" s="1"/>
  <c r="AE341" i="6" s="1"/>
  <c r="AF341" i="6" s="1"/>
  <c r="AG341" i="6" s="1"/>
  <c r="AH341" i="6" s="1"/>
  <c r="AI341" i="6" s="1"/>
  <c r="AJ341" i="6" s="1"/>
  <c r="AK341" i="6" s="1"/>
  <c r="AL341" i="6" s="1"/>
  <c r="AM341" i="6" s="1"/>
  <c r="AN341" i="6" s="1"/>
  <c r="AO341" i="6" s="1"/>
  <c r="AP341" i="6" s="1"/>
  <c r="AQ341" i="6" s="1"/>
  <c r="AR341" i="6" s="1"/>
  <c r="AS341" i="6" s="1"/>
  <c r="AT341" i="6" s="1"/>
  <c r="AU341" i="6" s="1"/>
  <c r="AV341" i="6" s="1"/>
  <c r="AW341" i="6" s="1"/>
  <c r="AX341" i="6" s="1"/>
  <c r="AY341" i="6" s="1"/>
  <c r="AZ341" i="6" s="1"/>
  <c r="BA341" i="6" s="1"/>
  <c r="BB341" i="6" s="1"/>
  <c r="BC341" i="6" s="1"/>
  <c r="BD341" i="6" s="1"/>
  <c r="BE341" i="6" s="1"/>
  <c r="BF341" i="6" s="1"/>
  <c r="BG341" i="6" s="1"/>
  <c r="BH341" i="6" s="1"/>
  <c r="BI341" i="6" s="1"/>
  <c r="BJ341" i="6" s="1"/>
  <c r="BK341" i="6" s="1"/>
  <c r="BL341" i="6" s="1"/>
  <c r="BM341" i="6" s="1"/>
  <c r="BN341" i="6" s="1"/>
  <c r="BO341" i="6" s="1"/>
  <c r="BP341" i="6" s="1"/>
  <c r="BQ341" i="6" s="1"/>
  <c r="BR341" i="6" s="1"/>
  <c r="BS341" i="6" s="1"/>
  <c r="BT341" i="6" s="1"/>
  <c r="BU341" i="6" s="1"/>
  <c r="BV341" i="6" s="1"/>
  <c r="BW341" i="6" s="1"/>
  <c r="BX341" i="6" s="1"/>
  <c r="BY341" i="6" s="1"/>
  <c r="BZ341" i="6" s="1"/>
  <c r="CA341" i="6" s="1"/>
  <c r="CB341" i="6" s="1"/>
  <c r="CC341" i="6" s="1"/>
  <c r="CD341" i="6" s="1"/>
  <c r="CE341" i="6" s="1"/>
  <c r="CF341" i="6" s="1"/>
  <c r="CG341" i="6" s="1"/>
  <c r="CH341" i="6" s="1"/>
  <c r="CI341" i="6" s="1"/>
  <c r="CJ341" i="6" s="1"/>
  <c r="CK341" i="6" s="1"/>
  <c r="CL341" i="6" s="1"/>
  <c r="CM341" i="6" s="1"/>
  <c r="CN341" i="6" s="1"/>
  <c r="CO341" i="6" s="1"/>
  <c r="CC49" i="5"/>
  <c r="CD48" i="5"/>
  <c r="CB30" i="12"/>
  <c r="CB163" i="5"/>
  <c r="CB166" i="5" s="1"/>
  <c r="CB175" i="5" s="1"/>
  <c r="CB66" i="5"/>
  <c r="CB68" i="5" s="1"/>
  <c r="S209" i="6" l="1"/>
  <c r="CD49" i="5"/>
  <c r="CE48" i="5"/>
  <c r="CC30" i="12"/>
  <c r="CC163" i="5"/>
  <c r="CC166" i="5" s="1"/>
  <c r="CC175" i="5" s="1"/>
  <c r="CC66" i="5"/>
  <c r="CC68" i="5" s="1"/>
  <c r="S266" i="6" l="1"/>
  <c r="T209" i="6"/>
  <c r="CE49" i="5"/>
  <c r="CF48" i="5"/>
  <c r="CD30" i="12"/>
  <c r="CD163" i="5"/>
  <c r="CD166" i="5" s="1"/>
  <c r="CD175" i="5" s="1"/>
  <c r="CD66" i="5"/>
  <c r="CD68" i="5" s="1"/>
  <c r="T266" i="6" l="1"/>
  <c r="U209" i="6"/>
  <c r="S299" i="6"/>
  <c r="CE66" i="5"/>
  <c r="CE68" i="5" s="1"/>
  <c r="CE163" i="5"/>
  <c r="CE166" i="5" s="1"/>
  <c r="CE175" i="5" s="1"/>
  <c r="CE30" i="12"/>
  <c r="CF49" i="5"/>
  <c r="CG48" i="5"/>
  <c r="S343" i="6" l="1"/>
  <c r="S61" i="12"/>
  <c r="U266" i="6"/>
  <c r="V209" i="6"/>
  <c r="T299" i="6"/>
  <c r="CG49" i="5"/>
  <c r="CH48" i="5"/>
  <c r="CF30" i="12"/>
  <c r="CF163" i="5"/>
  <c r="CF166" i="5" s="1"/>
  <c r="CF175" i="5" s="1"/>
  <c r="CF66" i="5"/>
  <c r="CF68" i="5" s="1"/>
  <c r="V266" i="6" l="1"/>
  <c r="V299" i="6" s="1"/>
  <c r="T61" i="12"/>
  <c r="T343" i="6"/>
  <c r="W209" i="6"/>
  <c r="U299" i="6"/>
  <c r="CH49" i="5"/>
  <c r="CI48" i="5"/>
  <c r="CG30" i="12"/>
  <c r="CG163" i="5"/>
  <c r="CG166" i="5" s="1"/>
  <c r="CG175" i="5" s="1"/>
  <c r="CG66" i="5"/>
  <c r="CG68" i="5" s="1"/>
  <c r="W266" i="6" l="1"/>
  <c r="U343" i="6"/>
  <c r="U61" i="12"/>
  <c r="X209" i="6"/>
  <c r="V343" i="6"/>
  <c r="V61" i="12"/>
  <c r="CI49" i="5"/>
  <c r="CJ48" i="5"/>
  <c r="CH30" i="12"/>
  <c r="CH163" i="5"/>
  <c r="CH166" i="5" s="1"/>
  <c r="CH175" i="5" s="1"/>
  <c r="CH66" i="5"/>
  <c r="CH68" i="5" s="1"/>
  <c r="Y209" i="6" l="1"/>
  <c r="X266" i="6"/>
  <c r="W299" i="6"/>
  <c r="CJ49" i="5"/>
  <c r="CK48" i="5"/>
  <c r="CI30" i="12"/>
  <c r="CI66" i="5"/>
  <c r="CI68" i="5" s="1"/>
  <c r="CI163" i="5"/>
  <c r="CI166" i="5" s="1"/>
  <c r="CI175" i="5" s="1"/>
  <c r="W343" i="6" l="1"/>
  <c r="W61" i="12"/>
  <c r="X299" i="6"/>
  <c r="Y266" i="6"/>
  <c r="Z209" i="6"/>
  <c r="CK49" i="5"/>
  <c r="CL48" i="5"/>
  <c r="CJ30" i="12"/>
  <c r="CJ163" i="5"/>
  <c r="CJ166" i="5" s="1"/>
  <c r="CJ175" i="5" s="1"/>
  <c r="CJ66" i="5"/>
  <c r="CJ68" i="5" s="1"/>
  <c r="Y299" i="6" l="1"/>
  <c r="X61" i="12"/>
  <c r="X343" i="6"/>
  <c r="Z266" i="6"/>
  <c r="Z299" i="6" s="1"/>
  <c r="AA209" i="6"/>
  <c r="CL49" i="5"/>
  <c r="CM48" i="5"/>
  <c r="CK30" i="12"/>
  <c r="CK66" i="5"/>
  <c r="CK68" i="5" s="1"/>
  <c r="CK163" i="5"/>
  <c r="CK166" i="5" s="1"/>
  <c r="CK175" i="5" s="1"/>
  <c r="AA266" i="6" l="1"/>
  <c r="AB209" i="6"/>
  <c r="Z343" i="6"/>
  <c r="Z61" i="12"/>
  <c r="Y343" i="6"/>
  <c r="Y61" i="12"/>
  <c r="CM49" i="5"/>
  <c r="CN48" i="5"/>
  <c r="CL30" i="12"/>
  <c r="CL163" i="5"/>
  <c r="CL166" i="5" s="1"/>
  <c r="CL175" i="5" s="1"/>
  <c r="CL66" i="5"/>
  <c r="CL68" i="5" s="1"/>
  <c r="AC209" i="6" l="1"/>
  <c r="AB266" i="6"/>
  <c r="AA299" i="6"/>
  <c r="CN49" i="5"/>
  <c r="CO48" i="5"/>
  <c r="CM30" i="12"/>
  <c r="CM163" i="5"/>
  <c r="CM166" i="5" s="1"/>
  <c r="CM175" i="5" s="1"/>
  <c r="CM66" i="5"/>
  <c r="CM68" i="5" s="1"/>
  <c r="AA343" i="6" l="1"/>
  <c r="AA61" i="12"/>
  <c r="AB299" i="6"/>
  <c r="AC266" i="6"/>
  <c r="AC299" i="6" s="1"/>
  <c r="AD209" i="6"/>
  <c r="CO49" i="5"/>
  <c r="I48" i="5"/>
  <c r="CN30" i="12"/>
  <c r="CN163" i="5"/>
  <c r="CN166" i="5" s="1"/>
  <c r="CN175" i="5" s="1"/>
  <c r="CN66" i="5"/>
  <c r="CN68" i="5" s="1"/>
  <c r="AC343" i="6" l="1"/>
  <c r="AC61" i="12"/>
  <c r="AB343" i="6"/>
  <c r="AB61" i="12"/>
  <c r="AD266" i="6"/>
  <c r="AE209" i="6"/>
  <c r="CO163" i="5"/>
  <c r="CO166" i="5" s="1"/>
  <c r="CO66" i="5"/>
  <c r="CO68" i="5" s="1"/>
  <c r="CO30" i="12"/>
  <c r="I30" i="12" s="1"/>
  <c r="I49" i="5"/>
  <c r="I163" i="5" s="1"/>
  <c r="I166" i="5" l="1"/>
  <c r="CO175" i="5"/>
  <c r="AF209" i="6"/>
  <c r="AE266" i="6"/>
  <c r="AE299" i="6" s="1"/>
  <c r="AD299" i="6"/>
  <c r="I175" i="5" l="1"/>
  <c r="AE343" i="6"/>
  <c r="AE61" i="12"/>
  <c r="AF266" i="6"/>
  <c r="AD61" i="12"/>
  <c r="AD343" i="6"/>
  <c r="AG209" i="6"/>
  <c r="AG266" i="6" l="1"/>
  <c r="AG299" i="6" s="1"/>
  <c r="AH209" i="6"/>
  <c r="AF299" i="6"/>
  <c r="AF343" i="6" l="1"/>
  <c r="AF61" i="12"/>
  <c r="AH266" i="6"/>
  <c r="AI209" i="6"/>
  <c r="AG343" i="6"/>
  <c r="AG61" i="12"/>
  <c r="AJ209" i="6" l="1"/>
  <c r="AH299" i="6"/>
  <c r="AI266" i="6"/>
  <c r="AI299" i="6" l="1"/>
  <c r="AH343" i="6"/>
  <c r="AH61" i="12"/>
  <c r="AJ266" i="6"/>
  <c r="AK209" i="6"/>
  <c r="AL209" i="6" l="1"/>
  <c r="AK266" i="6"/>
  <c r="AJ299" i="6"/>
  <c r="AI343" i="6"/>
  <c r="AI61" i="12"/>
  <c r="AJ343" i="6" l="1"/>
  <c r="AJ61" i="12"/>
  <c r="AK299" i="6"/>
  <c r="AL266" i="6"/>
  <c r="AM209" i="6"/>
  <c r="AM266" i="6" l="1"/>
  <c r="AN209" i="6"/>
  <c r="AL299" i="6"/>
  <c r="AK343" i="6"/>
  <c r="AK61" i="12"/>
  <c r="AL61" i="12" l="1"/>
  <c r="AL343" i="6"/>
  <c r="AN266" i="6"/>
  <c r="AO209" i="6"/>
  <c r="AM299" i="6"/>
  <c r="AM61" i="12" l="1"/>
  <c r="AM343" i="6"/>
  <c r="AO266" i="6"/>
  <c r="AP209" i="6"/>
  <c r="AN299" i="6"/>
  <c r="AN343" i="6" l="1"/>
  <c r="AN61" i="12"/>
  <c r="AP266" i="6"/>
  <c r="AQ209" i="6"/>
  <c r="AO299" i="6"/>
  <c r="AO343" i="6" l="1"/>
  <c r="AO61" i="12"/>
  <c r="AQ266" i="6"/>
  <c r="AR209" i="6"/>
  <c r="AP299" i="6"/>
  <c r="AP343" i="6" l="1"/>
  <c r="AP61" i="12"/>
  <c r="AR266" i="6"/>
  <c r="AS209" i="6"/>
  <c r="AQ299" i="6"/>
  <c r="AS266" i="6" l="1"/>
  <c r="AR299" i="6"/>
  <c r="AQ61" i="12"/>
  <c r="AQ343" i="6"/>
  <c r="AT209" i="6"/>
  <c r="AR343" i="6" l="1"/>
  <c r="AR61" i="12"/>
  <c r="AT266" i="6"/>
  <c r="AU209" i="6"/>
  <c r="AS299" i="6"/>
  <c r="AU266" i="6" l="1"/>
  <c r="AS343" i="6"/>
  <c r="AS61" i="12"/>
  <c r="AV209" i="6"/>
  <c r="AT299" i="6"/>
  <c r="AT343" i="6" l="1"/>
  <c r="AT61" i="12"/>
  <c r="AW209" i="6"/>
  <c r="AV266" i="6"/>
  <c r="AU299" i="6"/>
  <c r="O210" i="6"/>
  <c r="O211" i="6" l="1"/>
  <c r="AU343" i="6"/>
  <c r="AU61" i="12"/>
  <c r="AV299" i="6"/>
  <c r="AW266" i="6"/>
  <c r="AX209" i="6"/>
  <c r="AY209" i="6" l="1"/>
  <c r="AW299" i="6"/>
  <c r="AV343" i="6"/>
  <c r="AV61" i="12"/>
  <c r="AX266" i="6"/>
  <c r="AX299" i="6" l="1"/>
  <c r="AW343" i="6"/>
  <c r="AW61" i="12"/>
  <c r="AY266" i="6"/>
  <c r="AZ209" i="6"/>
  <c r="AZ266" i="6" l="1"/>
  <c r="AY299" i="6"/>
  <c r="O220" i="6"/>
  <c r="O288" i="6"/>
  <c r="BA209" i="6"/>
  <c r="AX61" i="12"/>
  <c r="AX343" i="6"/>
  <c r="BA266" i="6" l="1"/>
  <c r="BA299" i="6" s="1"/>
  <c r="BB209" i="6"/>
  <c r="AY343" i="6"/>
  <c r="AY61" i="12"/>
  <c r="AZ299" i="6"/>
  <c r="AZ343" i="6" l="1"/>
  <c r="AZ61" i="12"/>
  <c r="BB266" i="6"/>
  <c r="BC209" i="6"/>
  <c r="BA343" i="6"/>
  <c r="BA61" i="12"/>
  <c r="BC266" i="6" l="1"/>
  <c r="BD209" i="6"/>
  <c r="BB299" i="6"/>
  <c r="O314" i="6" l="1"/>
  <c r="O222" i="6"/>
  <c r="BB343" i="6"/>
  <c r="BB61" i="12"/>
  <c r="P210" i="6"/>
  <c r="BD266" i="6"/>
  <c r="BE209" i="6"/>
  <c r="BC299" i="6"/>
  <c r="BF209" i="6" l="1"/>
  <c r="BD299" i="6"/>
  <c r="O315" i="6"/>
  <c r="O317" i="6" s="1"/>
  <c r="O318" i="6" s="1"/>
  <c r="O223" i="6"/>
  <c r="P211" i="6"/>
  <c r="BC343" i="6"/>
  <c r="BC61" i="12"/>
  <c r="BE266" i="6"/>
  <c r="BE299" i="6" l="1"/>
  <c r="BD343" i="6"/>
  <c r="BD61" i="12"/>
  <c r="O225" i="6"/>
  <c r="O322" i="6"/>
  <c r="BF266" i="6"/>
  <c r="BG209" i="6"/>
  <c r="BG266" i="6" l="1"/>
  <c r="BF299" i="6"/>
  <c r="P288" i="6"/>
  <c r="P220" i="6"/>
  <c r="BH209" i="6"/>
  <c r="BE343" i="6"/>
  <c r="BE61" i="12"/>
  <c r="BH266" i="6" l="1"/>
  <c r="BI209" i="6"/>
  <c r="O323" i="6"/>
  <c r="O226" i="6"/>
  <c r="BF343" i="6"/>
  <c r="BF61" i="12"/>
  <c r="BG299" i="6"/>
  <c r="O230" i="6" l="1"/>
  <c r="O234" i="6" s="1"/>
  <c r="O289" i="6" s="1"/>
  <c r="O298" i="6" s="1"/>
  <c r="O325" i="6"/>
  <c r="O326" i="6" s="1"/>
  <c r="BG61" i="12"/>
  <c r="BG343" i="6"/>
  <c r="BI266" i="6"/>
  <c r="BJ209" i="6"/>
  <c r="BH299" i="6"/>
  <c r="O60" i="12" l="1"/>
  <c r="O62" i="12" s="1"/>
  <c r="O303" i="6"/>
  <c r="O300" i="6"/>
  <c r="BH343" i="6"/>
  <c r="BH61" i="12"/>
  <c r="BJ266" i="6"/>
  <c r="BK209" i="6"/>
  <c r="BI299" i="6"/>
  <c r="O231" i="6"/>
  <c r="O268" i="6"/>
  <c r="O269" i="6" s="1"/>
  <c r="O306" i="6" l="1"/>
  <c r="O67" i="12" s="1"/>
  <c r="O307" i="6"/>
  <c r="O68" i="12" s="1"/>
  <c r="O305" i="6"/>
  <c r="O202" i="5"/>
  <c r="O204" i="5" s="1"/>
  <c r="P208" i="5" s="1"/>
  <c r="BI61" i="12"/>
  <c r="BI343" i="6"/>
  <c r="BK266" i="6"/>
  <c r="BL209" i="6"/>
  <c r="BJ299" i="6"/>
  <c r="O309" i="6" l="1"/>
  <c r="O66" i="12"/>
  <c r="O69" i="12" s="1"/>
  <c r="O80" i="12" s="1"/>
  <c r="P76" i="12"/>
  <c r="BK299" i="6"/>
  <c r="P314" i="6"/>
  <c r="P222" i="6"/>
  <c r="BM209" i="6"/>
  <c r="BJ343" i="6"/>
  <c r="BJ61" i="12"/>
  <c r="BL266" i="6"/>
  <c r="BL299" i="6" l="1"/>
  <c r="BM266" i="6"/>
  <c r="BN209" i="6"/>
  <c r="Q210" i="6"/>
  <c r="P315" i="6"/>
  <c r="P317" i="6" s="1"/>
  <c r="P318" i="6" s="1"/>
  <c r="P223" i="6"/>
  <c r="BK61" i="12"/>
  <c r="BK343" i="6"/>
  <c r="Q211" i="6" l="1"/>
  <c r="BN266" i="6"/>
  <c r="BO209" i="6"/>
  <c r="BM299" i="6"/>
  <c r="BL343" i="6"/>
  <c r="BL61" i="12"/>
  <c r="BM343" i="6" l="1"/>
  <c r="BM61" i="12"/>
  <c r="P322" i="6"/>
  <c r="P225" i="6"/>
  <c r="BO266" i="6"/>
  <c r="BP209" i="6"/>
  <c r="P323" i="6"/>
  <c r="P226" i="6"/>
  <c r="BN299" i="6"/>
  <c r="BN343" i="6" l="1"/>
  <c r="BN61" i="12"/>
  <c r="P230" i="6"/>
  <c r="P234" i="6" s="1"/>
  <c r="P289" i="6" s="1"/>
  <c r="P298" i="6" s="1"/>
  <c r="BP266" i="6"/>
  <c r="BQ209" i="6"/>
  <c r="Q220" i="6"/>
  <c r="Q288" i="6"/>
  <c r="BO299" i="6"/>
  <c r="P325" i="6"/>
  <c r="P326" i="6" s="1"/>
  <c r="P60" i="12" l="1"/>
  <c r="P62" i="12" s="1"/>
  <c r="P303" i="6"/>
  <c r="P300" i="6"/>
  <c r="BQ266" i="6"/>
  <c r="BR209" i="6"/>
  <c r="BP299" i="6"/>
  <c r="P231" i="6"/>
  <c r="P268" i="6"/>
  <c r="P269" i="6" s="1"/>
  <c r="BO61" i="12"/>
  <c r="BO343" i="6"/>
  <c r="P305" i="6" l="1"/>
  <c r="P307" i="6"/>
  <c r="P68" i="12" s="1"/>
  <c r="P306" i="6"/>
  <c r="P67" i="12" s="1"/>
  <c r="P202" i="5"/>
  <c r="P204" i="5" s="1"/>
  <c r="Q208" i="5" s="1"/>
  <c r="BP343" i="6"/>
  <c r="BP61" i="12"/>
  <c r="BR266" i="6"/>
  <c r="BS209" i="6"/>
  <c r="BQ299" i="6"/>
  <c r="P66" i="12" l="1"/>
  <c r="P69" i="12" s="1"/>
  <c r="P80" i="12" s="1"/>
  <c r="P309" i="6"/>
  <c r="Q76" i="12"/>
  <c r="BQ343" i="6"/>
  <c r="BQ61" i="12"/>
  <c r="BR299" i="6"/>
  <c r="BT209" i="6"/>
  <c r="BS266" i="6"/>
  <c r="Q222" i="6"/>
  <c r="Q314" i="6"/>
  <c r="BS299" i="6" l="1"/>
  <c r="BT266" i="6"/>
  <c r="BU209" i="6"/>
  <c r="BR343" i="6"/>
  <c r="BR61" i="12"/>
  <c r="BU266" i="6" l="1"/>
  <c r="BV209" i="6"/>
  <c r="BT299" i="6"/>
  <c r="BS343" i="6"/>
  <c r="BS61" i="12"/>
  <c r="BT343" i="6" l="1"/>
  <c r="BT61" i="12"/>
  <c r="Q223" i="6"/>
  <c r="Q315" i="6"/>
  <c r="Q317" i="6" s="1"/>
  <c r="Q318" i="6" s="1"/>
  <c r="BV266" i="6"/>
  <c r="R210" i="6"/>
  <c r="BW209" i="6"/>
  <c r="BU299" i="6"/>
  <c r="BU343" i="6" l="1"/>
  <c r="BU61" i="12"/>
  <c r="BW266" i="6"/>
  <c r="BX209" i="6"/>
  <c r="R211" i="6"/>
  <c r="BV299" i="6"/>
  <c r="Q322" i="6"/>
  <c r="Q225" i="6"/>
  <c r="BY209" i="6" l="1"/>
  <c r="BV61" i="12"/>
  <c r="BV343" i="6"/>
  <c r="BX266" i="6"/>
  <c r="BW299" i="6"/>
  <c r="Q226" i="6"/>
  <c r="Q323" i="6"/>
  <c r="Q230" i="6" l="1"/>
  <c r="Q234" i="6" s="1"/>
  <c r="Q289" i="6" s="1"/>
  <c r="Q298" i="6" s="1"/>
  <c r="R220" i="6"/>
  <c r="R288" i="6"/>
  <c r="BY266" i="6"/>
  <c r="BZ209" i="6"/>
  <c r="BX299" i="6"/>
  <c r="Q325" i="6"/>
  <c r="Q326" i="6" s="1"/>
  <c r="BW61" i="12"/>
  <c r="BW343" i="6"/>
  <c r="Q300" i="6" l="1"/>
  <c r="Q303" i="6"/>
  <c r="Q60" i="12"/>
  <c r="Q62" i="12" s="1"/>
  <c r="BX343" i="6"/>
  <c r="BX61" i="12"/>
  <c r="BZ266" i="6"/>
  <c r="CA209" i="6"/>
  <c r="BY299" i="6"/>
  <c r="Q231" i="6"/>
  <c r="Q268" i="6"/>
  <c r="Q269" i="6" s="1"/>
  <c r="Q202" i="5" s="1"/>
  <c r="Q204" i="5" s="1"/>
  <c r="R208" i="5" s="1"/>
  <c r="Q306" i="6" l="1"/>
  <c r="Q67" i="12" s="1"/>
  <c r="Q307" i="6"/>
  <c r="Q68" i="12" s="1"/>
  <c r="Q305" i="6"/>
  <c r="R76" i="12"/>
  <c r="BY61" i="12"/>
  <c r="BY343" i="6"/>
  <c r="CA266" i="6"/>
  <c r="CA299" i="6" s="1"/>
  <c r="CB209" i="6"/>
  <c r="BZ299" i="6"/>
  <c r="Q66" i="12" l="1"/>
  <c r="Q69" i="12" s="1"/>
  <c r="Q80" i="12" s="1"/>
  <c r="Q309" i="6"/>
  <c r="BZ343" i="6"/>
  <c r="BZ61" i="12"/>
  <c r="CB266" i="6"/>
  <c r="CC209" i="6"/>
  <c r="CA61" i="12"/>
  <c r="CA343" i="6"/>
  <c r="CC266" i="6" l="1"/>
  <c r="CB299" i="6"/>
  <c r="CD209" i="6"/>
  <c r="CE209" i="6" l="1"/>
  <c r="CD266" i="6"/>
  <c r="CD299" i="6" s="1"/>
  <c r="CC299" i="6"/>
  <c r="CB343" i="6"/>
  <c r="CB61" i="12"/>
  <c r="R314" i="6"/>
  <c r="R222" i="6"/>
  <c r="CC61" i="12" l="1"/>
  <c r="CC343" i="6"/>
  <c r="R315" i="6"/>
  <c r="R317" i="6" s="1"/>
  <c r="R318" i="6" s="1"/>
  <c r="R223" i="6"/>
  <c r="CD343" i="6"/>
  <c r="CD61" i="12"/>
  <c r="CE266" i="6"/>
  <c r="CF209" i="6"/>
  <c r="CG209" i="6" l="1"/>
  <c r="CE299" i="6"/>
  <c r="S210" i="6"/>
  <c r="CF266" i="6"/>
  <c r="S211" i="6" l="1"/>
  <c r="R322" i="6"/>
  <c r="R225" i="6"/>
  <c r="T210" i="6"/>
  <c r="CE343" i="6"/>
  <c r="CE61" i="12"/>
  <c r="CG266" i="6"/>
  <c r="CF299" i="6"/>
  <c r="CH209" i="6"/>
  <c r="CF343" i="6" l="1"/>
  <c r="CF61" i="12"/>
  <c r="CI209" i="6"/>
  <c r="CH266" i="6"/>
  <c r="CH299" i="6" s="1"/>
  <c r="S220" i="6"/>
  <c r="S288" i="6"/>
  <c r="CG299" i="6"/>
  <c r="T211" i="6"/>
  <c r="R323" i="6"/>
  <c r="R226" i="6"/>
  <c r="U210" i="6"/>
  <c r="CG61" i="12" l="1"/>
  <c r="CG343" i="6"/>
  <c r="U211" i="6"/>
  <c r="T288" i="6"/>
  <c r="R230" i="6"/>
  <c r="R234" i="6" s="1"/>
  <c r="R289" i="6" s="1"/>
  <c r="R298" i="6" s="1"/>
  <c r="T220" i="6"/>
  <c r="V210" i="6"/>
  <c r="CH61" i="12"/>
  <c r="CH343" i="6"/>
  <c r="CI266" i="6"/>
  <c r="CI299" i="6" s="1"/>
  <c r="R325" i="6"/>
  <c r="R326" i="6" s="1"/>
  <c r="CJ209" i="6"/>
  <c r="R300" i="6" l="1"/>
  <c r="R303" i="6"/>
  <c r="R60" i="12"/>
  <c r="R62" i="12" s="1"/>
  <c r="CI343" i="6"/>
  <c r="CI61" i="12"/>
  <c r="V211" i="6"/>
  <c r="U220" i="6"/>
  <c r="R231" i="6"/>
  <c r="R268" i="6"/>
  <c r="R269" i="6" s="1"/>
  <c r="R202" i="5" s="1"/>
  <c r="R204" i="5" s="1"/>
  <c r="S208" i="5" s="1"/>
  <c r="W210" i="6"/>
  <c r="U288" i="6"/>
  <c r="CJ266" i="6"/>
  <c r="CJ299" i="6" s="1"/>
  <c r="CK209" i="6"/>
  <c r="R306" i="6" l="1"/>
  <c r="R67" i="12" s="1"/>
  <c r="R307" i="6"/>
  <c r="R68" i="12" s="1"/>
  <c r="R305" i="6"/>
  <c r="S76" i="12"/>
  <c r="V288" i="6"/>
  <c r="V220" i="6"/>
  <c r="X210" i="6"/>
  <c r="CK266" i="6"/>
  <c r="CL209" i="6"/>
  <c r="CJ343" i="6"/>
  <c r="CJ61" i="12"/>
  <c r="W211" i="6"/>
  <c r="R66" i="12" l="1"/>
  <c r="R69" i="12" s="1"/>
  <c r="R80" i="12" s="1"/>
  <c r="R309" i="6"/>
  <c r="CK299" i="6"/>
  <c r="Y210" i="6"/>
  <c r="S222" i="6"/>
  <c r="S314" i="6"/>
  <c r="X211" i="6"/>
  <c r="W288" i="6"/>
  <c r="W220" i="6"/>
  <c r="CL266" i="6"/>
  <c r="CM209" i="6"/>
  <c r="Y211" i="6" l="1"/>
  <c r="T314" i="6"/>
  <c r="Z210" i="6"/>
  <c r="X220" i="6"/>
  <c r="T222" i="6"/>
  <c r="CO209" i="6"/>
  <c r="CN209" i="6"/>
  <c r="CM266" i="6"/>
  <c r="CL299" i="6"/>
  <c r="X288" i="6"/>
  <c r="S315" i="6"/>
  <c r="T315" i="6" s="1"/>
  <c r="U315" i="6" s="1"/>
  <c r="V315" i="6" s="1"/>
  <c r="W315" i="6" s="1"/>
  <c r="X315" i="6" s="1"/>
  <c r="Y315" i="6" s="1"/>
  <c r="Z315" i="6" s="1"/>
  <c r="AA315" i="6" s="1"/>
  <c r="AB315" i="6" s="1"/>
  <c r="AC315" i="6" s="1"/>
  <c r="AD315" i="6" s="1"/>
  <c r="AE315" i="6" s="1"/>
  <c r="AF315" i="6" s="1"/>
  <c r="AG315" i="6" s="1"/>
  <c r="AH315" i="6" s="1"/>
  <c r="AI315" i="6" s="1"/>
  <c r="AJ315" i="6" s="1"/>
  <c r="AK315" i="6" s="1"/>
  <c r="AL315" i="6" s="1"/>
  <c r="AM315" i="6" s="1"/>
  <c r="AN315" i="6" s="1"/>
  <c r="AO315" i="6" s="1"/>
  <c r="AP315" i="6" s="1"/>
  <c r="AQ315" i="6" s="1"/>
  <c r="AR315" i="6" s="1"/>
  <c r="AS315" i="6" s="1"/>
  <c r="AT315" i="6" s="1"/>
  <c r="AU315" i="6" s="1"/>
  <c r="AV315" i="6" s="1"/>
  <c r="AW315" i="6" s="1"/>
  <c r="AX315" i="6" s="1"/>
  <c r="AY315" i="6" s="1"/>
  <c r="AZ315" i="6" s="1"/>
  <c r="BA315" i="6" s="1"/>
  <c r="BB315" i="6" s="1"/>
  <c r="BC315" i="6" s="1"/>
  <c r="BD315" i="6" s="1"/>
  <c r="BE315" i="6" s="1"/>
  <c r="BF315" i="6" s="1"/>
  <c r="BG315" i="6" s="1"/>
  <c r="BH315" i="6" s="1"/>
  <c r="BI315" i="6" s="1"/>
  <c r="BJ315" i="6" s="1"/>
  <c r="BK315" i="6" s="1"/>
  <c r="BL315" i="6" s="1"/>
  <c r="BM315" i="6" s="1"/>
  <c r="BN315" i="6" s="1"/>
  <c r="BO315" i="6" s="1"/>
  <c r="BP315" i="6" s="1"/>
  <c r="BQ315" i="6" s="1"/>
  <c r="BR315" i="6" s="1"/>
  <c r="BS315" i="6" s="1"/>
  <c r="BT315" i="6" s="1"/>
  <c r="BU315" i="6" s="1"/>
  <c r="BV315" i="6" s="1"/>
  <c r="BW315" i="6" s="1"/>
  <c r="BX315" i="6" s="1"/>
  <c r="BY315" i="6" s="1"/>
  <c r="BZ315" i="6" s="1"/>
  <c r="CA315" i="6" s="1"/>
  <c r="CB315" i="6" s="1"/>
  <c r="CC315" i="6" s="1"/>
  <c r="CD315" i="6" s="1"/>
  <c r="CE315" i="6" s="1"/>
  <c r="CF315" i="6" s="1"/>
  <c r="CG315" i="6" s="1"/>
  <c r="CH315" i="6" s="1"/>
  <c r="CI315" i="6" s="1"/>
  <c r="CJ315" i="6" s="1"/>
  <c r="CK315" i="6" s="1"/>
  <c r="CL315" i="6" s="1"/>
  <c r="CM315" i="6" s="1"/>
  <c r="CN315" i="6" s="1"/>
  <c r="CO315" i="6" s="1"/>
  <c r="S223" i="6"/>
  <c r="T223" i="6" s="1"/>
  <c r="U223" i="6" s="1"/>
  <c r="V223" i="6" s="1"/>
  <c r="W223" i="6" s="1"/>
  <c r="X223" i="6" s="1"/>
  <c r="Y223" i="6" s="1"/>
  <c r="Z223" i="6" s="1"/>
  <c r="AA223" i="6" s="1"/>
  <c r="AB223" i="6" s="1"/>
  <c r="AC223" i="6" s="1"/>
  <c r="AD223" i="6" s="1"/>
  <c r="AE223" i="6" s="1"/>
  <c r="AF223" i="6" s="1"/>
  <c r="AG223" i="6" s="1"/>
  <c r="AH223" i="6" s="1"/>
  <c r="AI223" i="6" s="1"/>
  <c r="AJ223" i="6" s="1"/>
  <c r="AK223" i="6" s="1"/>
  <c r="AL223" i="6" s="1"/>
  <c r="AM223" i="6" s="1"/>
  <c r="AN223" i="6" s="1"/>
  <c r="AO223" i="6" s="1"/>
  <c r="AP223" i="6" s="1"/>
  <c r="AQ223" i="6" s="1"/>
  <c r="AR223" i="6" s="1"/>
  <c r="AS223" i="6" s="1"/>
  <c r="AT223" i="6" s="1"/>
  <c r="AU223" i="6" s="1"/>
  <c r="AV223" i="6" s="1"/>
  <c r="AW223" i="6" s="1"/>
  <c r="AX223" i="6" s="1"/>
  <c r="AY223" i="6" s="1"/>
  <c r="AZ223" i="6" s="1"/>
  <c r="BA223" i="6" s="1"/>
  <c r="BB223" i="6" s="1"/>
  <c r="BC223" i="6" s="1"/>
  <c r="BD223" i="6" s="1"/>
  <c r="BE223" i="6" s="1"/>
  <c r="BF223" i="6" s="1"/>
  <c r="BG223" i="6" s="1"/>
  <c r="BH223" i="6" s="1"/>
  <c r="BI223" i="6" s="1"/>
  <c r="BJ223" i="6" s="1"/>
  <c r="BK223" i="6" s="1"/>
  <c r="BL223" i="6" s="1"/>
  <c r="BM223" i="6" s="1"/>
  <c r="BN223" i="6" s="1"/>
  <c r="BO223" i="6" s="1"/>
  <c r="BP223" i="6" s="1"/>
  <c r="BQ223" i="6" s="1"/>
  <c r="BR223" i="6" s="1"/>
  <c r="BS223" i="6" s="1"/>
  <c r="BT223" i="6" s="1"/>
  <c r="BU223" i="6" s="1"/>
  <c r="BV223" i="6" s="1"/>
  <c r="BW223" i="6" s="1"/>
  <c r="BX223" i="6" s="1"/>
  <c r="BY223" i="6" s="1"/>
  <c r="BZ223" i="6" s="1"/>
  <c r="CA223" i="6" s="1"/>
  <c r="CB223" i="6" s="1"/>
  <c r="CC223" i="6" s="1"/>
  <c r="CD223" i="6" s="1"/>
  <c r="CE223" i="6" s="1"/>
  <c r="CF223" i="6" s="1"/>
  <c r="CG223" i="6" s="1"/>
  <c r="CH223" i="6" s="1"/>
  <c r="CI223" i="6" s="1"/>
  <c r="CJ223" i="6" s="1"/>
  <c r="CK223" i="6" s="1"/>
  <c r="CL223" i="6" s="1"/>
  <c r="CM223" i="6" s="1"/>
  <c r="CN223" i="6" s="1"/>
  <c r="CO223" i="6" s="1"/>
  <c r="CK343" i="6"/>
  <c r="CK61" i="12"/>
  <c r="Z211" i="6" l="1"/>
  <c r="Y288" i="6"/>
  <c r="CN266" i="6"/>
  <c r="CN299" i="6" s="1"/>
  <c r="AA210" i="6"/>
  <c r="U314" i="6"/>
  <c r="T317" i="6"/>
  <c r="T318" i="6" s="1"/>
  <c r="CL343" i="6"/>
  <c r="CL61" i="12"/>
  <c r="CO266" i="6"/>
  <c r="I209" i="6"/>
  <c r="Y220" i="6"/>
  <c r="S317" i="6"/>
  <c r="S318" i="6" s="1"/>
  <c r="CM299" i="6"/>
  <c r="U222" i="6"/>
  <c r="CM343" i="6" l="1"/>
  <c r="CM61" i="12"/>
  <c r="Z220" i="6"/>
  <c r="Z288" i="6"/>
  <c r="AB210" i="6"/>
  <c r="CN343" i="6"/>
  <c r="CN61" i="12"/>
  <c r="AA211" i="6"/>
  <c r="S225" i="6"/>
  <c r="S322" i="6"/>
  <c r="CO299" i="6"/>
  <c r="I266" i="6"/>
  <c r="V314" i="6"/>
  <c r="U317" i="6"/>
  <c r="U318" i="6" s="1"/>
  <c r="V222" i="6"/>
  <c r="W222" i="6" l="1"/>
  <c r="T225" i="6"/>
  <c r="AB211" i="6"/>
  <c r="AC210" i="6"/>
  <c r="T322" i="6"/>
  <c r="AA220" i="6"/>
  <c r="S323" i="6"/>
  <c r="T323" i="6" s="1"/>
  <c r="U323" i="6" s="1"/>
  <c r="V323" i="6" s="1"/>
  <c r="W323" i="6" s="1"/>
  <c r="X323" i="6" s="1"/>
  <c r="Y323" i="6" s="1"/>
  <c r="Z323" i="6" s="1"/>
  <c r="AA323" i="6" s="1"/>
  <c r="AB323" i="6" s="1"/>
  <c r="AC323" i="6" s="1"/>
  <c r="AD323" i="6" s="1"/>
  <c r="AE323" i="6" s="1"/>
  <c r="AF323" i="6" s="1"/>
  <c r="AG323" i="6" s="1"/>
  <c r="AH323" i="6" s="1"/>
  <c r="AI323" i="6" s="1"/>
  <c r="AJ323" i="6" s="1"/>
  <c r="AK323" i="6" s="1"/>
  <c r="AL323" i="6" s="1"/>
  <c r="AM323" i="6" s="1"/>
  <c r="AN323" i="6" s="1"/>
  <c r="AO323" i="6" s="1"/>
  <c r="AP323" i="6" s="1"/>
  <c r="AQ323" i="6" s="1"/>
  <c r="AR323" i="6" s="1"/>
  <c r="AS323" i="6" s="1"/>
  <c r="AT323" i="6" s="1"/>
  <c r="AU323" i="6" s="1"/>
  <c r="AV323" i="6" s="1"/>
  <c r="AW323" i="6" s="1"/>
  <c r="AX323" i="6" s="1"/>
  <c r="AY323" i="6" s="1"/>
  <c r="AZ323" i="6" s="1"/>
  <c r="BA323" i="6" s="1"/>
  <c r="BB323" i="6" s="1"/>
  <c r="BC323" i="6" s="1"/>
  <c r="BD323" i="6" s="1"/>
  <c r="BE323" i="6" s="1"/>
  <c r="BF323" i="6" s="1"/>
  <c r="BG323" i="6" s="1"/>
  <c r="BH323" i="6" s="1"/>
  <c r="BI323" i="6" s="1"/>
  <c r="BJ323" i="6" s="1"/>
  <c r="BK323" i="6" s="1"/>
  <c r="BL323" i="6" s="1"/>
  <c r="BM323" i="6" s="1"/>
  <c r="BN323" i="6" s="1"/>
  <c r="BO323" i="6" s="1"/>
  <c r="BP323" i="6" s="1"/>
  <c r="BQ323" i="6" s="1"/>
  <c r="BR323" i="6" s="1"/>
  <c r="BS323" i="6" s="1"/>
  <c r="BT323" i="6" s="1"/>
  <c r="BU323" i="6" s="1"/>
  <c r="BV323" i="6" s="1"/>
  <c r="BW323" i="6" s="1"/>
  <c r="BX323" i="6" s="1"/>
  <c r="BY323" i="6" s="1"/>
  <c r="BZ323" i="6" s="1"/>
  <c r="CA323" i="6" s="1"/>
  <c r="CB323" i="6" s="1"/>
  <c r="CC323" i="6" s="1"/>
  <c r="CD323" i="6" s="1"/>
  <c r="CE323" i="6" s="1"/>
  <c r="CF323" i="6" s="1"/>
  <c r="CG323" i="6" s="1"/>
  <c r="CH323" i="6" s="1"/>
  <c r="CI323" i="6" s="1"/>
  <c r="CJ323" i="6" s="1"/>
  <c r="CK323" i="6" s="1"/>
  <c r="CL323" i="6" s="1"/>
  <c r="CM323" i="6" s="1"/>
  <c r="CN323" i="6" s="1"/>
  <c r="CO323" i="6" s="1"/>
  <c r="S226" i="6"/>
  <c r="T226" i="6" s="1"/>
  <c r="U226" i="6" s="1"/>
  <c r="V226" i="6" s="1"/>
  <c r="W226" i="6" s="1"/>
  <c r="X226" i="6" s="1"/>
  <c r="Y226" i="6" s="1"/>
  <c r="Z226" i="6" s="1"/>
  <c r="AA226" i="6" s="1"/>
  <c r="AB226" i="6" s="1"/>
  <c r="AC226" i="6" s="1"/>
  <c r="AD226" i="6" s="1"/>
  <c r="AE226" i="6" s="1"/>
  <c r="AF226" i="6" s="1"/>
  <c r="AG226" i="6" s="1"/>
  <c r="AH226" i="6" s="1"/>
  <c r="AI226" i="6" s="1"/>
  <c r="AJ226" i="6" s="1"/>
  <c r="AK226" i="6" s="1"/>
  <c r="AL226" i="6" s="1"/>
  <c r="AM226" i="6" s="1"/>
  <c r="AN226" i="6" s="1"/>
  <c r="AO226" i="6" s="1"/>
  <c r="AP226" i="6" s="1"/>
  <c r="AQ226" i="6" s="1"/>
  <c r="AR226" i="6" s="1"/>
  <c r="AS226" i="6" s="1"/>
  <c r="AT226" i="6" s="1"/>
  <c r="AU226" i="6" s="1"/>
  <c r="AV226" i="6" s="1"/>
  <c r="AW226" i="6" s="1"/>
  <c r="AX226" i="6" s="1"/>
  <c r="AY226" i="6" s="1"/>
  <c r="AZ226" i="6" s="1"/>
  <c r="BA226" i="6" s="1"/>
  <c r="BB226" i="6" s="1"/>
  <c r="BC226" i="6" s="1"/>
  <c r="BD226" i="6" s="1"/>
  <c r="BE226" i="6" s="1"/>
  <c r="BF226" i="6" s="1"/>
  <c r="BG226" i="6" s="1"/>
  <c r="BH226" i="6" s="1"/>
  <c r="BI226" i="6" s="1"/>
  <c r="BJ226" i="6" s="1"/>
  <c r="BK226" i="6" s="1"/>
  <c r="BL226" i="6" s="1"/>
  <c r="BM226" i="6" s="1"/>
  <c r="BN226" i="6" s="1"/>
  <c r="BO226" i="6" s="1"/>
  <c r="BP226" i="6" s="1"/>
  <c r="BQ226" i="6" s="1"/>
  <c r="BR226" i="6" s="1"/>
  <c r="BS226" i="6" s="1"/>
  <c r="BT226" i="6" s="1"/>
  <c r="BU226" i="6" s="1"/>
  <c r="BV226" i="6" s="1"/>
  <c r="BW226" i="6" s="1"/>
  <c r="BX226" i="6" s="1"/>
  <c r="BY226" i="6" s="1"/>
  <c r="BZ226" i="6" s="1"/>
  <c r="CA226" i="6" s="1"/>
  <c r="CB226" i="6" s="1"/>
  <c r="CC226" i="6" s="1"/>
  <c r="CD226" i="6" s="1"/>
  <c r="CE226" i="6" s="1"/>
  <c r="CF226" i="6" s="1"/>
  <c r="CG226" i="6" s="1"/>
  <c r="CH226" i="6" s="1"/>
  <c r="CI226" i="6" s="1"/>
  <c r="CJ226" i="6" s="1"/>
  <c r="CK226" i="6" s="1"/>
  <c r="CL226" i="6" s="1"/>
  <c r="CM226" i="6" s="1"/>
  <c r="CN226" i="6" s="1"/>
  <c r="CO226" i="6" s="1"/>
  <c r="W314" i="6"/>
  <c r="V317" i="6"/>
  <c r="V318" i="6" s="1"/>
  <c r="CO343" i="6"/>
  <c r="CO61" i="12"/>
  <c r="I61" i="12" s="1"/>
  <c r="I299" i="6"/>
  <c r="AA288" i="6"/>
  <c r="AB288" i="6" l="1"/>
  <c r="S230" i="6"/>
  <c r="S234" i="6" s="1"/>
  <c r="S289" i="6" s="1"/>
  <c r="S298" i="6" s="1"/>
  <c r="U225" i="6"/>
  <c r="T230" i="6"/>
  <c r="T234" i="6" s="1"/>
  <c r="T289" i="6" s="1"/>
  <c r="T298" i="6" s="1"/>
  <c r="AB220" i="6"/>
  <c r="AD210" i="6"/>
  <c r="X314" i="6"/>
  <c r="W317" i="6"/>
  <c r="W318" i="6" s="1"/>
  <c r="S325" i="6"/>
  <c r="S326" i="6" s="1"/>
  <c r="U322" i="6"/>
  <c r="T325" i="6"/>
  <c r="T326" i="6" s="1"/>
  <c r="AC211" i="6"/>
  <c r="X222" i="6"/>
  <c r="S60" i="12" l="1"/>
  <c r="S62" i="12" s="1"/>
  <c r="S300" i="6"/>
  <c r="S303" i="6"/>
  <c r="T60" i="12"/>
  <c r="T62" i="12" s="1"/>
  <c r="T303" i="6"/>
  <c r="T300" i="6"/>
  <c r="AC220" i="6"/>
  <c r="S231" i="6"/>
  <c r="S268" i="6"/>
  <c r="S269" i="6" s="1"/>
  <c r="S202" i="5" s="1"/>
  <c r="S204" i="5" s="1"/>
  <c r="T208" i="5" s="1"/>
  <c r="Y222" i="6"/>
  <c r="AC288" i="6"/>
  <c r="T231" i="6"/>
  <c r="T268" i="6"/>
  <c r="T269" i="6" s="1"/>
  <c r="T202" i="5" s="1"/>
  <c r="T204" i="5" s="1"/>
  <c r="U208" i="5" s="1"/>
  <c r="V225" i="6"/>
  <c r="U230" i="6"/>
  <c r="U234" i="6" s="1"/>
  <c r="U289" i="6" s="1"/>
  <c r="U298" i="6" s="1"/>
  <c r="V322" i="6"/>
  <c r="U325" i="6"/>
  <c r="U326" i="6" s="1"/>
  <c r="Y314" i="6"/>
  <c r="X317" i="6"/>
  <c r="X318" i="6" s="1"/>
  <c r="AE210" i="6"/>
  <c r="AD211" i="6"/>
  <c r="U303" i="6" l="1"/>
  <c r="U60" i="12"/>
  <c r="U62" i="12" s="1"/>
  <c r="U300" i="6"/>
  <c r="T306" i="6"/>
  <c r="T67" i="12" s="1"/>
  <c r="T305" i="6"/>
  <c r="T307" i="6"/>
  <c r="T68" i="12" s="1"/>
  <c r="S306" i="6"/>
  <c r="S67" i="12" s="1"/>
  <c r="S305" i="6"/>
  <c r="S307" i="6"/>
  <c r="S68" i="12" s="1"/>
  <c r="U76" i="12"/>
  <c r="T76" i="12"/>
  <c r="W225" i="6"/>
  <c r="V230" i="6"/>
  <c r="V234" i="6" s="1"/>
  <c r="V289" i="6" s="1"/>
  <c r="V298" i="6" s="1"/>
  <c r="AE211" i="6"/>
  <c r="AF210" i="6"/>
  <c r="W322" i="6"/>
  <c r="V325" i="6"/>
  <c r="V326" i="6" s="1"/>
  <c r="Z222" i="6"/>
  <c r="Z314" i="6"/>
  <c r="Y317" i="6"/>
  <c r="Y318" i="6" s="1"/>
  <c r="AD288" i="6"/>
  <c r="U231" i="6"/>
  <c r="U268" i="6"/>
  <c r="U269" i="6" s="1"/>
  <c r="U202" i="5" s="1"/>
  <c r="U204" i="5" s="1"/>
  <c r="V208" i="5" s="1"/>
  <c r="AD220" i="6"/>
  <c r="V60" i="12" l="1"/>
  <c r="V62" i="12" s="1"/>
  <c r="V300" i="6"/>
  <c r="V303" i="6"/>
  <c r="T309" i="6"/>
  <c r="T66" i="12"/>
  <c r="T69" i="12" s="1"/>
  <c r="T80" i="12" s="1"/>
  <c r="S66" i="12"/>
  <c r="S69" i="12" s="1"/>
  <c r="S80" i="12" s="1"/>
  <c r="S309" i="6"/>
  <c r="U306" i="6"/>
  <c r="U67" i="12" s="1"/>
  <c r="U307" i="6"/>
  <c r="U68" i="12" s="1"/>
  <c r="U305" i="6"/>
  <c r="V76" i="12"/>
  <c r="AF211" i="6"/>
  <c r="AG210" i="6"/>
  <c r="AE288" i="6"/>
  <c r="AA222" i="6"/>
  <c r="AE220" i="6"/>
  <c r="X322" i="6"/>
  <c r="W325" i="6"/>
  <c r="W326" i="6" s="1"/>
  <c r="AA314" i="6"/>
  <c r="Z317" i="6"/>
  <c r="Z318" i="6" s="1"/>
  <c r="V231" i="6"/>
  <c r="V268" i="6"/>
  <c r="V269" i="6" s="1"/>
  <c r="V202" i="5" s="1"/>
  <c r="V204" i="5" s="1"/>
  <c r="W208" i="5" s="1"/>
  <c r="X225" i="6"/>
  <c r="W230" i="6"/>
  <c r="W234" i="6" s="1"/>
  <c r="W289" i="6" s="1"/>
  <c r="W298" i="6" s="1"/>
  <c r="U66" i="12" l="1"/>
  <c r="U69" i="12" s="1"/>
  <c r="U80" i="12" s="1"/>
  <c r="U309" i="6"/>
  <c r="V305" i="6"/>
  <c r="V307" i="6"/>
  <c r="V68" i="12" s="1"/>
  <c r="V306" i="6"/>
  <c r="V67" i="12" s="1"/>
  <c r="W303" i="6"/>
  <c r="W60" i="12"/>
  <c r="W62" i="12" s="1"/>
  <c r="W300" i="6"/>
  <c r="W76" i="12"/>
  <c r="W231" i="6"/>
  <c r="W268" i="6"/>
  <c r="W269" i="6" s="1"/>
  <c r="W202" i="5" s="1"/>
  <c r="W204" i="5" s="1"/>
  <c r="X208" i="5" s="1"/>
  <c r="AH210" i="6"/>
  <c r="AB314" i="6"/>
  <c r="AA317" i="6"/>
  <c r="AA318" i="6" s="1"/>
  <c r="Y225" i="6"/>
  <c r="X230" i="6"/>
  <c r="X234" i="6" s="1"/>
  <c r="X289" i="6" s="1"/>
  <c r="X298" i="6" s="1"/>
  <c r="AF288" i="6"/>
  <c r="AG211" i="6"/>
  <c r="AF220" i="6"/>
  <c r="Y322" i="6"/>
  <c r="X325" i="6"/>
  <c r="X326" i="6" s="1"/>
  <c r="AB222" i="6"/>
  <c r="W305" i="6" l="1"/>
  <c r="W307" i="6"/>
  <c r="W68" i="12" s="1"/>
  <c r="W306" i="6"/>
  <c r="W67" i="12" s="1"/>
  <c r="V309" i="6"/>
  <c r="V66" i="12"/>
  <c r="V69" i="12" s="1"/>
  <c r="V80" i="12" s="1"/>
  <c r="X300" i="6"/>
  <c r="X303" i="6"/>
  <c r="X60" i="12"/>
  <c r="X62" i="12" s="1"/>
  <c r="X76" i="12"/>
  <c r="AG220" i="6"/>
  <c r="AG288" i="6"/>
  <c r="AC314" i="6"/>
  <c r="AB317" i="6"/>
  <c r="AB318" i="6" s="1"/>
  <c r="AC222" i="6"/>
  <c r="AI210" i="6"/>
  <c r="X231" i="6"/>
  <c r="X268" i="6"/>
  <c r="X269" i="6" s="1"/>
  <c r="X202" i="5" s="1"/>
  <c r="X204" i="5" s="1"/>
  <c r="Y208" i="5" s="1"/>
  <c r="Z322" i="6"/>
  <c r="Y325" i="6"/>
  <c r="Y326" i="6" s="1"/>
  <c r="Z225" i="6"/>
  <c r="Y230" i="6"/>
  <c r="Y234" i="6" s="1"/>
  <c r="Y289" i="6" s="1"/>
  <c r="Y298" i="6" s="1"/>
  <c r="AH211" i="6"/>
  <c r="W66" i="12" l="1"/>
  <c r="W69" i="12" s="1"/>
  <c r="W80" i="12" s="1"/>
  <c r="W309" i="6"/>
  <c r="Y303" i="6"/>
  <c r="Y60" i="12"/>
  <c r="Y62" i="12" s="1"/>
  <c r="Y300" i="6"/>
  <c r="X307" i="6"/>
  <c r="X68" i="12" s="1"/>
  <c r="X306" i="6"/>
  <c r="X67" i="12" s="1"/>
  <c r="X305" i="6"/>
  <c r="Y76" i="12"/>
  <c r="AD314" i="6"/>
  <c r="AC317" i="6"/>
  <c r="AC318" i="6" s="1"/>
  <c r="AA225" i="6"/>
  <c r="Z230" i="6"/>
  <c r="Z234" i="6" s="1"/>
  <c r="Z289" i="6" s="1"/>
  <c r="Z298" i="6" s="1"/>
  <c r="Y231" i="6"/>
  <c r="Y268" i="6"/>
  <c r="Y269" i="6" s="1"/>
  <c r="Y202" i="5" s="1"/>
  <c r="Y204" i="5" s="1"/>
  <c r="Z208" i="5" s="1"/>
  <c r="AA322" i="6"/>
  <c r="Z325" i="6"/>
  <c r="Z326" i="6" s="1"/>
  <c r="AH288" i="6"/>
  <c r="AJ210" i="6"/>
  <c r="AI211" i="6"/>
  <c r="AD222" i="6"/>
  <c r="AH220" i="6"/>
  <c r="Z60" i="12" l="1"/>
  <c r="Z62" i="12" s="1"/>
  <c r="Z300" i="6"/>
  <c r="Z303" i="6"/>
  <c r="X66" i="12"/>
  <c r="X69" i="12" s="1"/>
  <c r="X80" i="12" s="1"/>
  <c r="X309" i="6"/>
  <c r="Y305" i="6"/>
  <c r="Y306" i="6"/>
  <c r="Y67" i="12" s="1"/>
  <c r="Y307" i="6"/>
  <c r="Y68" i="12" s="1"/>
  <c r="Z76" i="12"/>
  <c r="AB225" i="6"/>
  <c r="AA230" i="6"/>
  <c r="AA234" i="6" s="1"/>
  <c r="AA289" i="6" s="1"/>
  <c r="AA298" i="6" s="1"/>
  <c r="AB322" i="6"/>
  <c r="AA325" i="6"/>
  <c r="AA326" i="6" s="1"/>
  <c r="AE222" i="6"/>
  <c r="AI220" i="6"/>
  <c r="AE314" i="6"/>
  <c r="AD317" i="6"/>
  <c r="AD318" i="6" s="1"/>
  <c r="AK210" i="6"/>
  <c r="AI288" i="6"/>
  <c r="Z231" i="6"/>
  <c r="Z268" i="6"/>
  <c r="Z269" i="6" s="1"/>
  <c r="Z202" i="5" s="1"/>
  <c r="Z204" i="5" s="1"/>
  <c r="AA208" i="5" s="1"/>
  <c r="AJ211" i="6"/>
  <c r="AA303" i="6" l="1"/>
  <c r="AA60" i="12"/>
  <c r="AA62" i="12" s="1"/>
  <c r="AA300" i="6"/>
  <c r="Y66" i="12"/>
  <c r="Y69" i="12" s="1"/>
  <c r="Y80" i="12" s="1"/>
  <c r="Y309" i="6"/>
  <c r="Z307" i="6"/>
  <c r="Z68" i="12" s="1"/>
  <c r="Z305" i="6"/>
  <c r="Z306" i="6"/>
  <c r="Z67" i="12" s="1"/>
  <c r="AA76" i="12"/>
  <c r="AC322" i="6"/>
  <c r="AB325" i="6"/>
  <c r="AB326" i="6" s="1"/>
  <c r="AF314" i="6"/>
  <c r="AE317" i="6"/>
  <c r="AE318" i="6" s="1"/>
  <c r="AJ220" i="6"/>
  <c r="AF222" i="6"/>
  <c r="AA231" i="6"/>
  <c r="AA268" i="6"/>
  <c r="AA269" i="6" s="1"/>
  <c r="AA202" i="5" s="1"/>
  <c r="AA204" i="5" s="1"/>
  <c r="AB208" i="5" s="1"/>
  <c r="AJ288" i="6"/>
  <c r="AK211" i="6"/>
  <c r="AL210" i="6"/>
  <c r="AC225" i="6"/>
  <c r="AB230" i="6"/>
  <c r="AB234" i="6" s="1"/>
  <c r="AB289" i="6" s="1"/>
  <c r="AB298" i="6" s="1"/>
  <c r="AB303" i="6" l="1"/>
  <c r="AB60" i="12"/>
  <c r="AB62" i="12" s="1"/>
  <c r="AB300" i="6"/>
  <c r="Z309" i="6"/>
  <c r="Z66" i="12"/>
  <c r="Z69" i="12" s="1"/>
  <c r="Z80" i="12" s="1"/>
  <c r="AA305" i="6"/>
  <c r="AA307" i="6"/>
  <c r="AA68" i="12" s="1"/>
  <c r="AA306" i="6"/>
  <c r="AA67" i="12" s="1"/>
  <c r="AB76" i="12"/>
  <c r="AD225" i="6"/>
  <c r="AC230" i="6"/>
  <c r="AC234" i="6" s="1"/>
  <c r="AC289" i="6" s="1"/>
  <c r="AC298" i="6" s="1"/>
  <c r="AB231" i="6"/>
  <c r="AB268" i="6"/>
  <c r="AB269" i="6" s="1"/>
  <c r="AB202" i="5" s="1"/>
  <c r="AB204" i="5" s="1"/>
  <c r="AC208" i="5" s="1"/>
  <c r="AG222" i="6"/>
  <c r="AK220" i="6"/>
  <c r="AL211" i="6"/>
  <c r="AM210" i="6"/>
  <c r="AG314" i="6"/>
  <c r="AF317" i="6"/>
  <c r="AF318" i="6" s="1"/>
  <c r="AD322" i="6"/>
  <c r="AC325" i="6"/>
  <c r="AC326" i="6" s="1"/>
  <c r="AK288" i="6"/>
  <c r="AC303" i="6" l="1"/>
  <c r="AC300" i="6"/>
  <c r="AC60" i="12"/>
  <c r="AC62" i="12" s="1"/>
  <c r="AA66" i="12"/>
  <c r="AA69" i="12" s="1"/>
  <c r="AA80" i="12" s="1"/>
  <c r="AA309" i="6"/>
  <c r="AB305" i="6"/>
  <c r="AB307" i="6"/>
  <c r="AB68" i="12" s="1"/>
  <c r="AB306" i="6"/>
  <c r="AB67" i="12" s="1"/>
  <c r="AC76" i="12"/>
  <c r="AM211" i="6"/>
  <c r="AN210" i="6"/>
  <c r="AE322" i="6"/>
  <c r="AD325" i="6"/>
  <c r="AD326" i="6" s="1"/>
  <c r="AL220" i="6"/>
  <c r="AC231" i="6"/>
  <c r="AC268" i="6"/>
  <c r="AC269" i="6" s="1"/>
  <c r="AC202" i="5" s="1"/>
  <c r="AC204" i="5" s="1"/>
  <c r="AD208" i="5" s="1"/>
  <c r="AH314" i="6"/>
  <c r="AG317" i="6"/>
  <c r="AG318" i="6" s="1"/>
  <c r="AL288" i="6"/>
  <c r="AH222" i="6"/>
  <c r="AE225" i="6"/>
  <c r="AD230" i="6"/>
  <c r="AD234" i="6" s="1"/>
  <c r="AD289" i="6" s="1"/>
  <c r="AD298" i="6" s="1"/>
  <c r="AD60" i="12" l="1"/>
  <c r="AD62" i="12" s="1"/>
  <c r="AD303" i="6"/>
  <c r="AD300" i="6"/>
  <c r="AB309" i="6"/>
  <c r="AB66" i="12"/>
  <c r="AB69" i="12" s="1"/>
  <c r="AB80" i="12" s="1"/>
  <c r="AC306" i="6"/>
  <c r="AC67" i="12" s="1"/>
  <c r="AC305" i="6"/>
  <c r="AC307" i="6"/>
  <c r="AC68" i="12" s="1"/>
  <c r="AD76" i="12"/>
  <c r="AD231" i="6"/>
  <c r="AD268" i="6"/>
  <c r="AD269" i="6" s="1"/>
  <c r="AD202" i="5" s="1"/>
  <c r="AD204" i="5" s="1"/>
  <c r="AE208" i="5" s="1"/>
  <c r="AM220" i="6"/>
  <c r="AN211" i="6"/>
  <c r="AI314" i="6"/>
  <c r="AH317" i="6"/>
  <c r="AH318" i="6" s="1"/>
  <c r="AF322" i="6"/>
  <c r="AE325" i="6"/>
  <c r="AE326" i="6" s="1"/>
  <c r="AO210" i="6"/>
  <c r="AI222" i="6"/>
  <c r="AF225" i="6"/>
  <c r="AE230" i="6"/>
  <c r="AE234" i="6" s="1"/>
  <c r="AE289" i="6" s="1"/>
  <c r="AE298" i="6" s="1"/>
  <c r="AM288" i="6"/>
  <c r="AC66" i="12" l="1"/>
  <c r="AC69" i="12" s="1"/>
  <c r="AC80" i="12" s="1"/>
  <c r="AC309" i="6"/>
  <c r="AE60" i="12"/>
  <c r="AE62" i="12" s="1"/>
  <c r="AE303" i="6"/>
  <c r="AE300" i="6"/>
  <c r="AD306" i="6"/>
  <c r="AD67" i="12" s="1"/>
  <c r="AD307" i="6"/>
  <c r="AD68" i="12" s="1"/>
  <c r="AD305" i="6"/>
  <c r="AE76" i="12"/>
  <c r="AJ222" i="6"/>
  <c r="AP210" i="6"/>
  <c r="AN288" i="6"/>
  <c r="AE231" i="6"/>
  <c r="AE268" i="6"/>
  <c r="AE269" i="6" s="1"/>
  <c r="AE202" i="5" s="1"/>
  <c r="AE204" i="5" s="1"/>
  <c r="AF208" i="5" s="1"/>
  <c r="AN220" i="6"/>
  <c r="AO211" i="6"/>
  <c r="AG322" i="6"/>
  <c r="AF325" i="6"/>
  <c r="AF326" i="6" s="1"/>
  <c r="AJ314" i="6"/>
  <c r="AI317" i="6"/>
  <c r="AI318" i="6" s="1"/>
  <c r="AG225" i="6"/>
  <c r="AF230" i="6"/>
  <c r="AF234" i="6" s="1"/>
  <c r="AF289" i="6" s="1"/>
  <c r="AF298" i="6" s="1"/>
  <c r="AF300" i="6" l="1"/>
  <c r="AF303" i="6"/>
  <c r="AF60" i="12"/>
  <c r="AF62" i="12" s="1"/>
  <c r="AD309" i="6"/>
  <c r="AD66" i="12"/>
  <c r="AD69" i="12" s="1"/>
  <c r="AD80" i="12" s="1"/>
  <c r="AE306" i="6"/>
  <c r="AE67" i="12" s="1"/>
  <c r="AE305" i="6"/>
  <c r="AE307" i="6"/>
  <c r="AE68" i="12" s="1"/>
  <c r="AF76" i="12"/>
  <c r="AF231" i="6"/>
  <c r="AF268" i="6"/>
  <c r="AF269" i="6" s="1"/>
  <c r="AF202" i="5" s="1"/>
  <c r="AF204" i="5" s="1"/>
  <c r="AG208" i="5" s="1"/>
  <c r="AH225" i="6"/>
  <c r="AG230" i="6"/>
  <c r="AG234" i="6" s="1"/>
  <c r="AG289" i="6" s="1"/>
  <c r="AG298" i="6" s="1"/>
  <c r="AO220" i="6"/>
  <c r="AO288" i="6"/>
  <c r="AK314" i="6"/>
  <c r="AJ317" i="6"/>
  <c r="AJ318" i="6" s="1"/>
  <c r="AP211" i="6"/>
  <c r="AK222" i="6"/>
  <c r="AQ210" i="6"/>
  <c r="AH322" i="6"/>
  <c r="AG325" i="6"/>
  <c r="AG326" i="6" s="1"/>
  <c r="AE309" i="6" l="1"/>
  <c r="AE66" i="12"/>
  <c r="AE69" i="12" s="1"/>
  <c r="AE80" i="12" s="1"/>
  <c r="AF306" i="6"/>
  <c r="AF67" i="12" s="1"/>
  <c r="AF307" i="6"/>
  <c r="AF68" i="12" s="1"/>
  <c r="AF305" i="6"/>
  <c r="AG303" i="6"/>
  <c r="AG60" i="12"/>
  <c r="AG62" i="12" s="1"/>
  <c r="AG300" i="6"/>
  <c r="AG76" i="12"/>
  <c r="AR210" i="6"/>
  <c r="AI322" i="6"/>
  <c r="AH325" i="6"/>
  <c r="AH326" i="6" s="1"/>
  <c r="AQ211" i="6"/>
  <c r="AG231" i="6"/>
  <c r="AG268" i="6"/>
  <c r="AG269" i="6" s="1"/>
  <c r="AG202" i="5" s="1"/>
  <c r="AG204" i="5" s="1"/>
  <c r="AH208" i="5" s="1"/>
  <c r="AI225" i="6"/>
  <c r="AH230" i="6"/>
  <c r="AH234" i="6" s="1"/>
  <c r="AH289" i="6" s="1"/>
  <c r="AH298" i="6" s="1"/>
  <c r="AP220" i="6"/>
  <c r="AL222" i="6"/>
  <c r="AP288" i="6"/>
  <c r="AL314" i="6"/>
  <c r="AK317" i="6"/>
  <c r="AK318" i="6" s="1"/>
  <c r="AG306" i="6" l="1"/>
  <c r="AG67" i="12" s="1"/>
  <c r="AG307" i="6"/>
  <c r="AG68" i="12" s="1"/>
  <c r="AG305" i="6"/>
  <c r="AF66" i="12"/>
  <c r="AF69" i="12" s="1"/>
  <c r="AF80" i="12" s="1"/>
  <c r="AF309" i="6"/>
  <c r="AH60" i="12"/>
  <c r="AH62" i="12" s="1"/>
  <c r="AH303" i="6"/>
  <c r="AH300" i="6"/>
  <c r="AH76" i="12"/>
  <c r="AM222" i="6"/>
  <c r="AM314" i="6"/>
  <c r="AL317" i="6"/>
  <c r="AL318" i="6" s="1"/>
  <c r="AQ220" i="6"/>
  <c r="AJ225" i="6"/>
  <c r="AI230" i="6"/>
  <c r="AI234" i="6" s="1"/>
  <c r="AI289" i="6" s="1"/>
  <c r="AI298" i="6" s="1"/>
  <c r="AJ322" i="6"/>
  <c r="AI325" i="6"/>
  <c r="AI326" i="6" s="1"/>
  <c r="AR211" i="6"/>
  <c r="AH231" i="6"/>
  <c r="AH268" i="6"/>
  <c r="AH269" i="6" s="1"/>
  <c r="AH202" i="5" s="1"/>
  <c r="AH204" i="5" s="1"/>
  <c r="AI208" i="5" s="1"/>
  <c r="AQ288" i="6"/>
  <c r="AS210" i="6"/>
  <c r="AI303" i="6" l="1"/>
  <c r="AI60" i="12"/>
  <c r="AI62" i="12" s="1"/>
  <c r="AI300" i="6"/>
  <c r="AH307" i="6"/>
  <c r="AH68" i="12" s="1"/>
  <c r="AH306" i="6"/>
  <c r="AH67" i="12" s="1"/>
  <c r="AH305" i="6"/>
  <c r="AG309" i="6"/>
  <c r="AG66" i="12"/>
  <c r="AG69" i="12" s="1"/>
  <c r="AG80" i="12" s="1"/>
  <c r="AI76" i="12"/>
  <c r="AT210" i="6"/>
  <c r="AI231" i="6"/>
  <c r="AI268" i="6"/>
  <c r="AI269" i="6" s="1"/>
  <c r="AI202" i="5" s="1"/>
  <c r="AI204" i="5" s="1"/>
  <c r="AJ208" i="5" s="1"/>
  <c r="AN314" i="6"/>
  <c r="AM317" i="6"/>
  <c r="AM318" i="6" s="1"/>
  <c r="AK225" i="6"/>
  <c r="AJ230" i="6"/>
  <c r="AJ234" i="6" s="1"/>
  <c r="AJ289" i="6" s="1"/>
  <c r="AJ298" i="6" s="1"/>
  <c r="AS211" i="6"/>
  <c r="AK322" i="6"/>
  <c r="AJ325" i="6"/>
  <c r="AJ326" i="6" s="1"/>
  <c r="AR288" i="6"/>
  <c r="AR220" i="6"/>
  <c r="AN222" i="6"/>
  <c r="AH309" i="6" l="1"/>
  <c r="AH66" i="12"/>
  <c r="AH69" i="12" s="1"/>
  <c r="AH80" i="12" s="1"/>
  <c r="AJ60" i="12"/>
  <c r="AJ62" i="12" s="1"/>
  <c r="AJ303" i="6"/>
  <c r="AJ300" i="6"/>
  <c r="AI307" i="6"/>
  <c r="AI68" i="12" s="1"/>
  <c r="AI306" i="6"/>
  <c r="AI67" i="12" s="1"/>
  <c r="AI305" i="6"/>
  <c r="AJ76" i="12"/>
  <c r="AO314" i="6"/>
  <c r="AN317" i="6"/>
  <c r="AN318" i="6" s="1"/>
  <c r="AJ231" i="6"/>
  <c r="AJ268" i="6"/>
  <c r="AJ269" i="6" s="1"/>
  <c r="AJ202" i="5" s="1"/>
  <c r="AJ204" i="5" s="1"/>
  <c r="AK208" i="5" s="1"/>
  <c r="AO222" i="6"/>
  <c r="AL225" i="6"/>
  <c r="AK230" i="6"/>
  <c r="AK234" i="6" s="1"/>
  <c r="AK289" i="6" s="1"/>
  <c r="AK298" i="6" s="1"/>
  <c r="AS220" i="6"/>
  <c r="AS288" i="6"/>
  <c r="AT211" i="6"/>
  <c r="AU210" i="6"/>
  <c r="AL322" i="6"/>
  <c r="AK325" i="6"/>
  <c r="AK326" i="6" s="1"/>
  <c r="AI66" i="12" l="1"/>
  <c r="AI69" i="12" s="1"/>
  <c r="AI80" i="12" s="1"/>
  <c r="AI309" i="6"/>
  <c r="AJ306" i="6"/>
  <c r="AJ67" i="12" s="1"/>
  <c r="AJ307" i="6"/>
  <c r="AJ68" i="12" s="1"/>
  <c r="AJ305" i="6"/>
  <c r="AK303" i="6"/>
  <c r="AK60" i="12"/>
  <c r="AK62" i="12" s="1"/>
  <c r="AK300" i="6"/>
  <c r="AK76" i="12"/>
  <c r="AT288" i="6"/>
  <c r="AM225" i="6"/>
  <c r="AL230" i="6"/>
  <c r="AL234" i="6" s="1"/>
  <c r="AL289" i="6" s="1"/>
  <c r="AL298" i="6" s="1"/>
  <c r="AT220" i="6"/>
  <c r="AM322" i="6"/>
  <c r="AL325" i="6"/>
  <c r="AL326" i="6" s="1"/>
  <c r="AK231" i="6"/>
  <c r="AK268" i="6"/>
  <c r="AK269" i="6" s="1"/>
  <c r="AK202" i="5" s="1"/>
  <c r="AK204" i="5" s="1"/>
  <c r="AL208" i="5" s="1"/>
  <c r="AV210" i="6"/>
  <c r="AP222" i="6"/>
  <c r="AP314" i="6"/>
  <c r="AO317" i="6"/>
  <c r="AO318" i="6" s="1"/>
  <c r="AU211" i="6"/>
  <c r="AK306" i="6" l="1"/>
  <c r="AK67" i="12" s="1"/>
  <c r="AK305" i="6"/>
  <c r="AK307" i="6"/>
  <c r="AK68" i="12" s="1"/>
  <c r="AJ66" i="12"/>
  <c r="AJ69" i="12" s="1"/>
  <c r="AJ80" i="12" s="1"/>
  <c r="AJ309" i="6"/>
  <c r="AL60" i="12"/>
  <c r="AL62" i="12" s="1"/>
  <c r="AL300" i="6"/>
  <c r="AL303" i="6"/>
  <c r="AL76" i="12"/>
  <c r="AU288" i="6"/>
  <c r="AU220" i="6"/>
  <c r="AQ314" i="6"/>
  <c r="AP317" i="6"/>
  <c r="AP318" i="6" s="1"/>
  <c r="AN225" i="6"/>
  <c r="AM230" i="6"/>
  <c r="AM234" i="6" s="1"/>
  <c r="AM289" i="6" s="1"/>
  <c r="AM298" i="6" s="1"/>
  <c r="AW210" i="6"/>
  <c r="AL231" i="6"/>
  <c r="AL268" i="6"/>
  <c r="AL269" i="6" s="1"/>
  <c r="AL202" i="5" s="1"/>
  <c r="AL204" i="5" s="1"/>
  <c r="AM208" i="5" s="1"/>
  <c r="AQ222" i="6"/>
  <c r="AV211" i="6"/>
  <c r="AN322" i="6"/>
  <c r="AM325" i="6"/>
  <c r="AM326" i="6" s="1"/>
  <c r="AL306" i="6" l="1"/>
  <c r="AL67" i="12" s="1"/>
  <c r="AL305" i="6"/>
  <c r="AL307" i="6"/>
  <c r="AL68" i="12" s="1"/>
  <c r="AM300" i="6"/>
  <c r="AM60" i="12"/>
  <c r="AM62" i="12" s="1"/>
  <c r="AM303" i="6"/>
  <c r="AK309" i="6"/>
  <c r="AK66" i="12"/>
  <c r="AK69" i="12" s="1"/>
  <c r="AK80" i="12" s="1"/>
  <c r="AM76" i="12"/>
  <c r="AV288" i="6"/>
  <c r="AM231" i="6"/>
  <c r="AM268" i="6"/>
  <c r="AM269" i="6" s="1"/>
  <c r="AM202" i="5" s="1"/>
  <c r="AM204" i="5" s="1"/>
  <c r="AN208" i="5" s="1"/>
  <c r="AO322" i="6"/>
  <c r="AN325" i="6"/>
  <c r="AN326" i="6" s="1"/>
  <c r="AW211" i="6"/>
  <c r="AO225" i="6"/>
  <c r="AN230" i="6"/>
  <c r="AN234" i="6" s="1"/>
  <c r="AN289" i="6" s="1"/>
  <c r="AN298" i="6" s="1"/>
  <c r="AX210" i="6"/>
  <c r="AR314" i="6"/>
  <c r="AQ317" i="6"/>
  <c r="AQ318" i="6" s="1"/>
  <c r="AV220" i="6"/>
  <c r="AR222" i="6"/>
  <c r="AM305" i="6" l="1"/>
  <c r="AM307" i="6"/>
  <c r="AM68" i="12" s="1"/>
  <c r="AM306" i="6"/>
  <c r="AM67" i="12" s="1"/>
  <c r="AN303" i="6"/>
  <c r="AN60" i="12"/>
  <c r="AN62" i="12" s="1"/>
  <c r="AN300" i="6"/>
  <c r="AL66" i="12"/>
  <c r="AL69" i="12" s="1"/>
  <c r="AL80" i="12" s="1"/>
  <c r="AL309" i="6"/>
  <c r="AN76" i="12"/>
  <c r="AS222" i="6"/>
  <c r="AW220" i="6"/>
  <c r="AP322" i="6"/>
  <c r="AO325" i="6"/>
  <c r="AO326" i="6" s="1"/>
  <c r="AP225" i="6"/>
  <c r="AO230" i="6"/>
  <c r="AO234" i="6" s="1"/>
  <c r="AO289" i="6" s="1"/>
  <c r="AO298" i="6" s="1"/>
  <c r="AS314" i="6"/>
  <c r="AR317" i="6"/>
  <c r="AR318" i="6" s="1"/>
  <c r="AN231" i="6"/>
  <c r="AN268" i="6"/>
  <c r="AN269" i="6" s="1"/>
  <c r="AN202" i="5" s="1"/>
  <c r="AN204" i="5" s="1"/>
  <c r="AO208" i="5" s="1"/>
  <c r="AX211" i="6"/>
  <c r="AY210" i="6"/>
  <c r="AW288" i="6"/>
  <c r="AN306" i="6" l="1"/>
  <c r="AN67" i="12" s="1"/>
  <c r="AN307" i="6"/>
  <c r="AN68" i="12" s="1"/>
  <c r="AN305" i="6"/>
  <c r="AO303" i="6"/>
  <c r="AO300" i="6"/>
  <c r="AO60" i="12"/>
  <c r="AO62" i="12" s="1"/>
  <c r="AM309" i="6"/>
  <c r="AM66" i="12"/>
  <c r="AM69" i="12" s="1"/>
  <c r="AM80" i="12" s="1"/>
  <c r="AO76" i="12"/>
  <c r="AQ225" i="6"/>
  <c r="AP230" i="6"/>
  <c r="AP234" i="6" s="1"/>
  <c r="AP289" i="6" s="1"/>
  <c r="AP298" i="6" s="1"/>
  <c r="AO231" i="6"/>
  <c r="AO268" i="6"/>
  <c r="AO269" i="6" s="1"/>
  <c r="AO202" i="5" s="1"/>
  <c r="AO204" i="5" s="1"/>
  <c r="AP208" i="5" s="1"/>
  <c r="AQ322" i="6"/>
  <c r="AP325" i="6"/>
  <c r="AP326" i="6" s="1"/>
  <c r="AT314" i="6"/>
  <c r="AS317" i="6"/>
  <c r="AS318" i="6" s="1"/>
  <c r="AX288" i="6"/>
  <c r="AY211" i="6"/>
  <c r="AZ210" i="6"/>
  <c r="AT222" i="6"/>
  <c r="AX220" i="6"/>
  <c r="AP303" i="6" l="1"/>
  <c r="AP300" i="6"/>
  <c r="AP60" i="12"/>
  <c r="AP62" i="12" s="1"/>
  <c r="AO307" i="6"/>
  <c r="AO68" i="12" s="1"/>
  <c r="AO306" i="6"/>
  <c r="AO67" i="12" s="1"/>
  <c r="AO305" i="6"/>
  <c r="AN66" i="12"/>
  <c r="AN69" i="12" s="1"/>
  <c r="AN80" i="12" s="1"/>
  <c r="AN309" i="6"/>
  <c r="AP76" i="12"/>
  <c r="AY288" i="6"/>
  <c r="AU314" i="6"/>
  <c r="AT317" i="6"/>
  <c r="AT318" i="6" s="1"/>
  <c r="AZ211" i="6"/>
  <c r="AR322" i="6"/>
  <c r="AQ325" i="6"/>
  <c r="AQ326" i="6" s="1"/>
  <c r="BA210" i="6"/>
  <c r="AY220" i="6"/>
  <c r="AP231" i="6"/>
  <c r="AP268" i="6"/>
  <c r="AP269" i="6" s="1"/>
  <c r="AP202" i="5" s="1"/>
  <c r="AP204" i="5" s="1"/>
  <c r="AQ208" i="5" s="1"/>
  <c r="AU222" i="6"/>
  <c r="AR225" i="6"/>
  <c r="AQ230" i="6"/>
  <c r="AQ234" i="6" s="1"/>
  <c r="AQ289" i="6" s="1"/>
  <c r="AQ298" i="6" s="1"/>
  <c r="AQ303" i="6" l="1"/>
  <c r="AQ60" i="12"/>
  <c r="AQ62" i="12" s="1"/>
  <c r="AQ300" i="6"/>
  <c r="AO309" i="6"/>
  <c r="AO66" i="12"/>
  <c r="AO69" i="12" s="1"/>
  <c r="AO80" i="12" s="1"/>
  <c r="AP305" i="6"/>
  <c r="AP306" i="6"/>
  <c r="AP67" i="12" s="1"/>
  <c r="AP307" i="6"/>
  <c r="AP68" i="12" s="1"/>
  <c r="AQ76" i="12"/>
  <c r="BA211" i="6"/>
  <c r="AS322" i="6"/>
  <c r="AR325" i="6"/>
  <c r="AR326" i="6" s="1"/>
  <c r="AS225" i="6"/>
  <c r="AR230" i="6"/>
  <c r="AR234" i="6" s="1"/>
  <c r="AR289" i="6" s="1"/>
  <c r="AR298" i="6" s="1"/>
  <c r="AZ288" i="6"/>
  <c r="AQ231" i="6"/>
  <c r="AQ268" i="6"/>
  <c r="AQ269" i="6" s="1"/>
  <c r="AQ202" i="5" s="1"/>
  <c r="AQ204" i="5" s="1"/>
  <c r="AR208" i="5" s="1"/>
  <c r="AV314" i="6"/>
  <c r="AU317" i="6"/>
  <c r="AU318" i="6" s="1"/>
  <c r="BB210" i="6"/>
  <c r="AV222" i="6"/>
  <c r="AZ220" i="6"/>
  <c r="AR303" i="6" l="1"/>
  <c r="AR300" i="6"/>
  <c r="AR60" i="12"/>
  <c r="AR62" i="12" s="1"/>
  <c r="AP66" i="12"/>
  <c r="AP69" i="12" s="1"/>
  <c r="AP80" i="12" s="1"/>
  <c r="AP309" i="6"/>
  <c r="AQ305" i="6"/>
  <c r="AQ307" i="6"/>
  <c r="AQ68" i="12" s="1"/>
  <c r="AQ306" i="6"/>
  <c r="AQ67" i="12" s="1"/>
  <c r="AR76" i="12"/>
  <c r="AT225" i="6"/>
  <c r="AS230" i="6"/>
  <c r="AS234" i="6" s="1"/>
  <c r="AS289" i="6" s="1"/>
  <c r="AS298" i="6" s="1"/>
  <c r="AW222" i="6"/>
  <c r="AT322" i="6"/>
  <c r="AS325" i="6"/>
  <c r="AS326" i="6" s="1"/>
  <c r="BA288" i="6"/>
  <c r="BA220" i="6"/>
  <c r="AR231" i="6"/>
  <c r="AR268" i="6"/>
  <c r="AR269" i="6" s="1"/>
  <c r="AR202" i="5" s="1"/>
  <c r="AR204" i="5" s="1"/>
  <c r="AS208" i="5" s="1"/>
  <c r="AW314" i="6"/>
  <c r="AV317" i="6"/>
  <c r="AV318" i="6" s="1"/>
  <c r="BB211" i="6"/>
  <c r="BC210" i="6"/>
  <c r="AQ66" i="12" l="1"/>
  <c r="AQ69" i="12" s="1"/>
  <c r="AQ80" i="12" s="1"/>
  <c r="AQ309" i="6"/>
  <c r="AS60" i="12"/>
  <c r="AS62" i="12" s="1"/>
  <c r="AS303" i="6"/>
  <c r="AS300" i="6"/>
  <c r="AR305" i="6"/>
  <c r="AR307" i="6"/>
  <c r="AR68" i="12" s="1"/>
  <c r="AR306" i="6"/>
  <c r="AR67" i="12" s="1"/>
  <c r="AS76" i="12"/>
  <c r="BD210" i="6"/>
  <c r="BB220" i="6"/>
  <c r="BC211" i="6"/>
  <c r="AS231" i="6"/>
  <c r="AS268" i="6"/>
  <c r="AS269" i="6" s="1"/>
  <c r="AS202" i="5" s="1"/>
  <c r="AS204" i="5" s="1"/>
  <c r="AT208" i="5" s="1"/>
  <c r="BB288" i="6"/>
  <c r="AX222" i="6"/>
  <c r="AU225" i="6"/>
  <c r="AT230" i="6"/>
  <c r="AT234" i="6" s="1"/>
  <c r="AT289" i="6" s="1"/>
  <c r="AT298" i="6" s="1"/>
  <c r="AU322" i="6"/>
  <c r="AT325" i="6"/>
  <c r="AT326" i="6" s="1"/>
  <c r="AX314" i="6"/>
  <c r="AW317" i="6"/>
  <c r="AW318" i="6" s="1"/>
  <c r="AT303" i="6" l="1"/>
  <c r="AT60" i="12"/>
  <c r="AT62" i="12" s="1"/>
  <c r="AT300" i="6"/>
  <c r="AS305" i="6"/>
  <c r="AS306" i="6"/>
  <c r="AS67" i="12" s="1"/>
  <c r="AS307" i="6"/>
  <c r="AS68" i="12" s="1"/>
  <c r="AR66" i="12"/>
  <c r="AR69" i="12" s="1"/>
  <c r="AR80" i="12" s="1"/>
  <c r="AR309" i="6"/>
  <c r="AT76" i="12"/>
  <c r="BD211" i="6"/>
  <c r="BE210" i="6"/>
  <c r="BC288" i="6"/>
  <c r="AV322" i="6"/>
  <c r="AU325" i="6"/>
  <c r="AU326" i="6" s="1"/>
  <c r="AV225" i="6"/>
  <c r="AU230" i="6"/>
  <c r="AU234" i="6" s="1"/>
  <c r="AU289" i="6" s="1"/>
  <c r="AU298" i="6" s="1"/>
  <c r="AY314" i="6"/>
  <c r="AX317" i="6"/>
  <c r="AX318" i="6" s="1"/>
  <c r="BC220" i="6"/>
  <c r="AT231" i="6"/>
  <c r="AT268" i="6"/>
  <c r="AT269" i="6" s="1"/>
  <c r="AT202" i="5" s="1"/>
  <c r="AT204" i="5" s="1"/>
  <c r="AU208" i="5" s="1"/>
  <c r="AY222" i="6"/>
  <c r="AU303" i="6" l="1"/>
  <c r="AU300" i="6"/>
  <c r="AU60" i="12"/>
  <c r="AU62" i="12" s="1"/>
  <c r="AS66" i="12"/>
  <c r="AS69" i="12" s="1"/>
  <c r="AS80" i="12" s="1"/>
  <c r="AS309" i="6"/>
  <c r="AT306" i="6"/>
  <c r="AT67" i="12" s="1"/>
  <c r="AT305" i="6"/>
  <c r="AT307" i="6"/>
  <c r="AT68" i="12" s="1"/>
  <c r="AU76" i="12"/>
  <c r="AU231" i="6"/>
  <c r="AU268" i="6"/>
  <c r="AU269" i="6" s="1"/>
  <c r="AU202" i="5" s="1"/>
  <c r="AU204" i="5" s="1"/>
  <c r="AV208" i="5" s="1"/>
  <c r="AW322" i="6"/>
  <c r="AV325" i="6"/>
  <c r="AV326" i="6" s="1"/>
  <c r="AW225" i="6"/>
  <c r="AV230" i="6"/>
  <c r="AV234" i="6" s="1"/>
  <c r="AV289" i="6" s="1"/>
  <c r="AV298" i="6" s="1"/>
  <c r="AZ314" i="6"/>
  <c r="AY317" i="6"/>
  <c r="AY318" i="6" s="1"/>
  <c r="AZ222" i="6"/>
  <c r="BD288" i="6"/>
  <c r="BD220" i="6"/>
  <c r="BE211" i="6"/>
  <c r="BF210" i="6"/>
  <c r="AV303" i="6" l="1"/>
  <c r="AV300" i="6"/>
  <c r="AV60" i="12"/>
  <c r="AV62" i="12" s="1"/>
  <c r="AT309" i="6"/>
  <c r="AT66" i="12"/>
  <c r="AT69" i="12" s="1"/>
  <c r="AT80" i="12" s="1"/>
  <c r="AU307" i="6"/>
  <c r="AU68" i="12" s="1"/>
  <c r="AU306" i="6"/>
  <c r="AU67" i="12" s="1"/>
  <c r="AU305" i="6"/>
  <c r="AV76" i="12"/>
  <c r="AV231" i="6"/>
  <c r="AV268" i="6"/>
  <c r="AV269" i="6" s="1"/>
  <c r="AV202" i="5" s="1"/>
  <c r="AV204" i="5" s="1"/>
  <c r="AW208" i="5" s="1"/>
  <c r="BA222" i="6"/>
  <c r="BA314" i="6"/>
  <c r="AZ317" i="6"/>
  <c r="AZ318" i="6" s="1"/>
  <c r="BG210" i="6"/>
  <c r="BF211" i="6"/>
  <c r="AX225" i="6"/>
  <c r="AW230" i="6"/>
  <c r="AW234" i="6" s="1"/>
  <c r="AW289" i="6" s="1"/>
  <c r="AW298" i="6" s="1"/>
  <c r="BE220" i="6"/>
  <c r="AX322" i="6"/>
  <c r="AW325" i="6"/>
  <c r="AW326" i="6" s="1"/>
  <c r="BE288" i="6"/>
  <c r="AU66" i="12" l="1"/>
  <c r="AU69" i="12" s="1"/>
  <c r="AU80" i="12" s="1"/>
  <c r="AU309" i="6"/>
  <c r="AW303" i="6"/>
  <c r="AW60" i="12"/>
  <c r="AW62" i="12" s="1"/>
  <c r="AW300" i="6"/>
  <c r="AV306" i="6"/>
  <c r="AV67" i="12" s="1"/>
  <c r="AV305" i="6"/>
  <c r="AV307" i="6"/>
  <c r="AV68" i="12" s="1"/>
  <c r="AW76" i="12"/>
  <c r="AY225" i="6"/>
  <c r="AX230" i="6"/>
  <c r="AX234" i="6" s="1"/>
  <c r="AX289" i="6" s="1"/>
  <c r="AX298" i="6" s="1"/>
  <c r="AY322" i="6"/>
  <c r="AX325" i="6"/>
  <c r="AX326" i="6" s="1"/>
  <c r="BH210" i="6"/>
  <c r="BF220" i="6"/>
  <c r="BG211" i="6"/>
  <c r="BF288" i="6"/>
  <c r="BB314" i="6"/>
  <c r="BA317" i="6"/>
  <c r="BA318" i="6" s="1"/>
  <c r="BB222" i="6"/>
  <c r="AW231" i="6"/>
  <c r="AW268" i="6"/>
  <c r="AW269" i="6" s="1"/>
  <c r="AW202" i="5" s="1"/>
  <c r="AW204" i="5" s="1"/>
  <c r="AX208" i="5" s="1"/>
  <c r="AX303" i="6" l="1"/>
  <c r="AX300" i="6"/>
  <c r="AX60" i="12"/>
  <c r="AX62" i="12" s="1"/>
  <c r="AV66" i="12"/>
  <c r="AV69" i="12" s="1"/>
  <c r="AV80" i="12" s="1"/>
  <c r="AV309" i="6"/>
  <c r="AW306" i="6"/>
  <c r="AW67" i="12" s="1"/>
  <c r="AW307" i="6"/>
  <c r="AW68" i="12" s="1"/>
  <c r="AW305" i="6"/>
  <c r="AX76" i="12"/>
  <c r="BG288" i="6"/>
  <c r="BH211" i="6"/>
  <c r="BC222" i="6"/>
  <c r="AZ322" i="6"/>
  <c r="AY325" i="6"/>
  <c r="AY326" i="6" s="1"/>
  <c r="BG220" i="6"/>
  <c r="BI210" i="6"/>
  <c r="AX231" i="6"/>
  <c r="AX268" i="6"/>
  <c r="AX269" i="6" s="1"/>
  <c r="AX202" i="5" s="1"/>
  <c r="AX204" i="5" s="1"/>
  <c r="AY208" i="5" s="1"/>
  <c r="BC314" i="6"/>
  <c r="BB317" i="6"/>
  <c r="BB318" i="6" s="1"/>
  <c r="AZ225" i="6"/>
  <c r="AY230" i="6"/>
  <c r="AY234" i="6" s="1"/>
  <c r="AY289" i="6" s="1"/>
  <c r="AY298" i="6" s="1"/>
  <c r="AW66" i="12" l="1"/>
  <c r="AW69" i="12" s="1"/>
  <c r="AW80" i="12" s="1"/>
  <c r="AW309" i="6"/>
  <c r="AY300" i="6"/>
  <c r="AY60" i="12"/>
  <c r="AY62" i="12" s="1"/>
  <c r="AY303" i="6"/>
  <c r="AX307" i="6"/>
  <c r="AX68" i="12" s="1"/>
  <c r="AX306" i="6"/>
  <c r="AX67" i="12" s="1"/>
  <c r="AX305" i="6"/>
  <c r="AY76" i="12"/>
  <c r="AY231" i="6"/>
  <c r="AY268" i="6"/>
  <c r="AY269" i="6" s="1"/>
  <c r="AY202" i="5" s="1"/>
  <c r="AY204" i="5" s="1"/>
  <c r="AZ208" i="5" s="1"/>
  <c r="BA322" i="6"/>
  <c r="AZ325" i="6"/>
  <c r="AZ326" i="6" s="1"/>
  <c r="BJ210" i="6"/>
  <c r="BA225" i="6"/>
  <c r="AZ230" i="6"/>
  <c r="AZ234" i="6" s="1"/>
  <c r="AZ289" i="6" s="1"/>
  <c r="AZ298" i="6" s="1"/>
  <c r="BH220" i="6"/>
  <c r="BD314" i="6"/>
  <c r="BC317" i="6"/>
  <c r="BC318" i="6" s="1"/>
  <c r="BI211" i="6"/>
  <c r="BD222" i="6"/>
  <c r="BH288" i="6"/>
  <c r="AX66" i="12" l="1"/>
  <c r="AX69" i="12" s="1"/>
  <c r="AX80" i="12" s="1"/>
  <c r="AX309" i="6"/>
  <c r="AY305" i="6"/>
  <c r="AY306" i="6"/>
  <c r="AY67" i="12" s="1"/>
  <c r="AY307" i="6"/>
  <c r="AY68" i="12" s="1"/>
  <c r="AZ60" i="12"/>
  <c r="AZ62" i="12" s="1"/>
  <c r="AZ300" i="6"/>
  <c r="AZ303" i="6"/>
  <c r="AZ76" i="12"/>
  <c r="BK210" i="6"/>
  <c r="BI288" i="6"/>
  <c r="BE222" i="6"/>
  <c r="BB322" i="6"/>
  <c r="BA325" i="6"/>
  <c r="BA326" i="6" s="1"/>
  <c r="BE314" i="6"/>
  <c r="BD317" i="6"/>
  <c r="BD318" i="6" s="1"/>
  <c r="AZ231" i="6"/>
  <c r="AZ268" i="6"/>
  <c r="AZ269" i="6" s="1"/>
  <c r="AZ202" i="5" s="1"/>
  <c r="AZ204" i="5" s="1"/>
  <c r="BA208" i="5" s="1"/>
  <c r="BI220" i="6"/>
  <c r="BB225" i="6"/>
  <c r="BA230" i="6"/>
  <c r="BA234" i="6" s="1"/>
  <c r="BA289" i="6" s="1"/>
  <c r="BA298" i="6" s="1"/>
  <c r="BJ211" i="6"/>
  <c r="BA303" i="6" l="1"/>
  <c r="BA60" i="12"/>
  <c r="BA62" i="12" s="1"/>
  <c r="BA300" i="6"/>
  <c r="AZ305" i="6"/>
  <c r="AZ307" i="6"/>
  <c r="AZ68" i="12" s="1"/>
  <c r="AZ306" i="6"/>
  <c r="AZ67" i="12" s="1"/>
  <c r="AY66" i="12"/>
  <c r="AY69" i="12" s="1"/>
  <c r="AY80" i="12" s="1"/>
  <c r="AY309" i="6"/>
  <c r="BA76" i="12"/>
  <c r="BC322" i="6"/>
  <c r="BB325" i="6"/>
  <c r="BB326" i="6" s="1"/>
  <c r="BF222" i="6"/>
  <c r="BJ288" i="6"/>
  <c r="BA231" i="6"/>
  <c r="BA268" i="6"/>
  <c r="BA269" i="6" s="1"/>
  <c r="BA202" i="5" s="1"/>
  <c r="BA204" i="5" s="1"/>
  <c r="BB208" i="5" s="1"/>
  <c r="BF314" i="6"/>
  <c r="BE317" i="6"/>
  <c r="BE318" i="6" s="1"/>
  <c r="BK211" i="6"/>
  <c r="BC225" i="6"/>
  <c r="BB230" i="6"/>
  <c r="BB234" i="6" s="1"/>
  <c r="BB289" i="6" s="1"/>
  <c r="BB298" i="6" s="1"/>
  <c r="BJ220" i="6"/>
  <c r="BL210" i="6"/>
  <c r="BB300" i="6" l="1"/>
  <c r="BB60" i="12"/>
  <c r="BB62" i="12" s="1"/>
  <c r="BB303" i="6"/>
  <c r="AZ309" i="6"/>
  <c r="AZ66" i="12"/>
  <c r="AZ69" i="12" s="1"/>
  <c r="AZ80" i="12" s="1"/>
  <c r="BA305" i="6"/>
  <c r="BA306" i="6"/>
  <c r="BA67" i="12" s="1"/>
  <c r="BA307" i="6"/>
  <c r="BA68" i="12" s="1"/>
  <c r="BB76" i="12"/>
  <c r="BL211" i="6"/>
  <c r="BG314" i="6"/>
  <c r="BF317" i="6"/>
  <c r="BF318" i="6" s="1"/>
  <c r="BK288" i="6"/>
  <c r="BK220" i="6"/>
  <c r="BG222" i="6"/>
  <c r="BD322" i="6"/>
  <c r="BC325" i="6"/>
  <c r="BC326" i="6" s="1"/>
  <c r="BM210" i="6"/>
  <c r="BB231" i="6"/>
  <c r="BB268" i="6"/>
  <c r="BB269" i="6" s="1"/>
  <c r="BB202" i="5" s="1"/>
  <c r="BB204" i="5" s="1"/>
  <c r="BC208" i="5" s="1"/>
  <c r="BD225" i="6"/>
  <c r="BC230" i="6"/>
  <c r="BC234" i="6" s="1"/>
  <c r="BC289" i="6" s="1"/>
  <c r="BC298" i="6" s="1"/>
  <c r="BC303" i="6" l="1"/>
  <c r="BC60" i="12"/>
  <c r="BC62" i="12" s="1"/>
  <c r="BC300" i="6"/>
  <c r="BA66" i="12"/>
  <c r="BA69" i="12" s="1"/>
  <c r="BA80" i="12" s="1"/>
  <c r="BA309" i="6"/>
  <c r="BB307" i="6"/>
  <c r="BB68" i="12" s="1"/>
  <c r="BB305" i="6"/>
  <c r="BB306" i="6"/>
  <c r="BB67" i="12" s="1"/>
  <c r="BC76" i="12"/>
  <c r="BE322" i="6"/>
  <c r="BD325" i="6"/>
  <c r="BD326" i="6" s="1"/>
  <c r="BH222" i="6"/>
  <c r="BL220" i="6"/>
  <c r="BL288" i="6"/>
  <c r="BH314" i="6"/>
  <c r="BG317" i="6"/>
  <c r="BG318" i="6" s="1"/>
  <c r="BC231" i="6"/>
  <c r="BC268" i="6"/>
  <c r="BC269" i="6" s="1"/>
  <c r="BC202" i="5" s="1"/>
  <c r="BC204" i="5" s="1"/>
  <c r="BD208" i="5" s="1"/>
  <c r="BE225" i="6"/>
  <c r="BD230" i="6"/>
  <c r="BD234" i="6" s="1"/>
  <c r="BD289" i="6" s="1"/>
  <c r="BD298" i="6" s="1"/>
  <c r="BN210" i="6"/>
  <c r="BM211" i="6"/>
  <c r="BD300" i="6" l="1"/>
  <c r="BD60" i="12"/>
  <c r="BD62" i="12" s="1"/>
  <c r="BD303" i="6"/>
  <c r="BB309" i="6"/>
  <c r="BB66" i="12"/>
  <c r="BB69" i="12" s="1"/>
  <c r="BB80" i="12" s="1"/>
  <c r="BC305" i="6"/>
  <c r="BC306" i="6"/>
  <c r="BC67" i="12" s="1"/>
  <c r="BC307" i="6"/>
  <c r="BC68" i="12" s="1"/>
  <c r="BD76" i="12"/>
  <c r="BI314" i="6"/>
  <c r="BH317" i="6"/>
  <c r="BH318" i="6" s="1"/>
  <c r="BM288" i="6"/>
  <c r="BF322" i="6"/>
  <c r="BE325" i="6"/>
  <c r="BE326" i="6" s="1"/>
  <c r="BO210" i="6"/>
  <c r="BM220" i="6"/>
  <c r="BI222" i="6"/>
  <c r="BN211" i="6"/>
  <c r="BD231" i="6"/>
  <c r="BD268" i="6"/>
  <c r="BD269" i="6" s="1"/>
  <c r="BD202" i="5" s="1"/>
  <c r="BD204" i="5" s="1"/>
  <c r="BE208" i="5" s="1"/>
  <c r="BF225" i="6"/>
  <c r="BE230" i="6"/>
  <c r="BE234" i="6" s="1"/>
  <c r="BE289" i="6" s="1"/>
  <c r="BE298" i="6" s="1"/>
  <c r="BD306" i="6" l="1"/>
  <c r="BD67" i="12" s="1"/>
  <c r="BD307" i="6"/>
  <c r="BD68" i="12" s="1"/>
  <c r="BD305" i="6"/>
  <c r="BC309" i="6"/>
  <c r="BC66" i="12"/>
  <c r="BC69" i="12" s="1"/>
  <c r="BC80" i="12" s="1"/>
  <c r="BE300" i="6"/>
  <c r="BE60" i="12"/>
  <c r="BE62" i="12" s="1"/>
  <c r="BE303" i="6"/>
  <c r="BE76" i="12"/>
  <c r="BJ222" i="6"/>
  <c r="BG225" i="6"/>
  <c r="BF230" i="6"/>
  <c r="BF234" i="6" s="1"/>
  <c r="BF289" i="6" s="1"/>
  <c r="BF298" i="6" s="1"/>
  <c r="BO211" i="6"/>
  <c r="BE231" i="6"/>
  <c r="BE268" i="6"/>
  <c r="BE269" i="6" s="1"/>
  <c r="BE202" i="5" s="1"/>
  <c r="BE204" i="5" s="1"/>
  <c r="BF208" i="5" s="1"/>
  <c r="BG322" i="6"/>
  <c r="BF325" i="6"/>
  <c r="BF326" i="6" s="1"/>
  <c r="BN288" i="6"/>
  <c r="BN220" i="6"/>
  <c r="BP210" i="6"/>
  <c r="BJ314" i="6"/>
  <c r="BI317" i="6"/>
  <c r="BI318" i="6" s="1"/>
  <c r="BE307" i="6" l="1"/>
  <c r="BE68" i="12" s="1"/>
  <c r="BE306" i="6"/>
  <c r="BE67" i="12" s="1"/>
  <c r="BE305" i="6"/>
  <c r="BF300" i="6"/>
  <c r="BF303" i="6"/>
  <c r="BF60" i="12"/>
  <c r="BF62" i="12" s="1"/>
  <c r="BD66" i="12"/>
  <c r="BD69" i="12" s="1"/>
  <c r="BD80" i="12" s="1"/>
  <c r="BD309" i="6"/>
  <c r="BF76" i="12"/>
  <c r="BO288" i="6"/>
  <c r="BK314" i="6"/>
  <c r="BJ317" i="6"/>
  <c r="BJ318" i="6" s="1"/>
  <c r="BO220" i="6"/>
  <c r="BH322" i="6"/>
  <c r="BG325" i="6"/>
  <c r="BG326" i="6" s="1"/>
  <c r="BP211" i="6"/>
  <c r="BQ210" i="6"/>
  <c r="BF231" i="6"/>
  <c r="BF268" i="6"/>
  <c r="BF269" i="6" s="1"/>
  <c r="BF202" i="5" s="1"/>
  <c r="BF204" i="5" s="1"/>
  <c r="BG208" i="5" s="1"/>
  <c r="BH225" i="6"/>
  <c r="BG230" i="6"/>
  <c r="BG234" i="6" s="1"/>
  <c r="BG289" i="6" s="1"/>
  <c r="BG298" i="6" s="1"/>
  <c r="BK222" i="6"/>
  <c r="BG300" i="6" l="1"/>
  <c r="BG60" i="12"/>
  <c r="BG62" i="12" s="1"/>
  <c r="BG303" i="6"/>
  <c r="BF307" i="6"/>
  <c r="BF68" i="12" s="1"/>
  <c r="BF305" i="6"/>
  <c r="BF306" i="6"/>
  <c r="BF67" i="12" s="1"/>
  <c r="BE66" i="12"/>
  <c r="BE69" i="12" s="1"/>
  <c r="BE80" i="12" s="1"/>
  <c r="BE309" i="6"/>
  <c r="BG76" i="12"/>
  <c r="BI322" i="6"/>
  <c r="BH325" i="6"/>
  <c r="BH326" i="6" s="1"/>
  <c r="BL222" i="6"/>
  <c r="BP220" i="6"/>
  <c r="BG231" i="6"/>
  <c r="BG268" i="6"/>
  <c r="BG269" i="6" s="1"/>
  <c r="BG202" i="5" s="1"/>
  <c r="BG204" i="5" s="1"/>
  <c r="BH208" i="5" s="1"/>
  <c r="BL314" i="6"/>
  <c r="BK317" i="6"/>
  <c r="BK318" i="6" s="1"/>
  <c r="BI225" i="6"/>
  <c r="BH230" i="6"/>
  <c r="BH234" i="6" s="1"/>
  <c r="BH289" i="6" s="1"/>
  <c r="BH298" i="6" s="1"/>
  <c r="BQ211" i="6"/>
  <c r="BR210" i="6"/>
  <c r="BP288" i="6"/>
  <c r="BH303" i="6" l="1"/>
  <c r="BH60" i="12"/>
  <c r="BH62" i="12" s="1"/>
  <c r="BH300" i="6"/>
  <c r="BF66" i="12"/>
  <c r="BF69" i="12" s="1"/>
  <c r="BF80" i="12" s="1"/>
  <c r="BF309" i="6"/>
  <c r="BG305" i="6"/>
  <c r="BG306" i="6"/>
  <c r="BG67" i="12" s="1"/>
  <c r="BG307" i="6"/>
  <c r="BG68" i="12" s="1"/>
  <c r="BH76" i="12"/>
  <c r="BM222" i="6"/>
  <c r="BQ288" i="6"/>
  <c r="BR211" i="6"/>
  <c r="BS210" i="6"/>
  <c r="BM314" i="6"/>
  <c r="BL317" i="6"/>
  <c r="BL318" i="6" s="1"/>
  <c r="BJ322" i="6"/>
  <c r="BI325" i="6"/>
  <c r="BI326" i="6" s="1"/>
  <c r="BQ220" i="6"/>
  <c r="BH231" i="6"/>
  <c r="BH268" i="6"/>
  <c r="BH269" i="6" s="1"/>
  <c r="BH202" i="5" s="1"/>
  <c r="BH204" i="5" s="1"/>
  <c r="BI208" i="5" s="1"/>
  <c r="BJ225" i="6"/>
  <c r="BI230" i="6"/>
  <c r="BI234" i="6" s="1"/>
  <c r="BI289" i="6" s="1"/>
  <c r="BI298" i="6" s="1"/>
  <c r="BI60" i="12" l="1"/>
  <c r="BI62" i="12" s="1"/>
  <c r="BI303" i="6"/>
  <c r="BI300" i="6"/>
  <c r="BG66" i="12"/>
  <c r="BG69" i="12" s="1"/>
  <c r="BG80" i="12" s="1"/>
  <c r="BG309" i="6"/>
  <c r="BH306" i="6"/>
  <c r="BH67" i="12" s="1"/>
  <c r="BH305" i="6"/>
  <c r="BH307" i="6"/>
  <c r="BH68" i="12" s="1"/>
  <c r="BI76" i="12"/>
  <c r="BT210" i="6"/>
  <c r="BI231" i="6"/>
  <c r="BI268" i="6"/>
  <c r="BI269" i="6" s="1"/>
  <c r="BI202" i="5" s="1"/>
  <c r="BI204" i="5" s="1"/>
  <c r="BJ208" i="5" s="1"/>
  <c r="BK225" i="6"/>
  <c r="BJ230" i="6"/>
  <c r="BJ234" i="6" s="1"/>
  <c r="BJ289" i="6" s="1"/>
  <c r="BJ298" i="6" s="1"/>
  <c r="BR220" i="6"/>
  <c r="BR288" i="6"/>
  <c r="BK322" i="6"/>
  <c r="BJ325" i="6"/>
  <c r="BJ326" i="6" s="1"/>
  <c r="BN222" i="6"/>
  <c r="BN314" i="6"/>
  <c r="BM317" i="6"/>
  <c r="BM318" i="6" s="1"/>
  <c r="BS211" i="6"/>
  <c r="BH309" i="6" l="1"/>
  <c r="BH66" i="12"/>
  <c r="BH69" i="12" s="1"/>
  <c r="BH80" i="12" s="1"/>
  <c r="BJ303" i="6"/>
  <c r="BJ60" i="12"/>
  <c r="BJ62" i="12" s="1"/>
  <c r="BJ300" i="6"/>
  <c r="BI307" i="6"/>
  <c r="BI68" i="12" s="1"/>
  <c r="BI305" i="6"/>
  <c r="BI306" i="6"/>
  <c r="BI67" i="12" s="1"/>
  <c r="BJ76" i="12"/>
  <c r="BU210" i="6"/>
  <c r="BT211" i="6"/>
  <c r="BS220" i="6"/>
  <c r="BL322" i="6"/>
  <c r="BK325" i="6"/>
  <c r="BK326" i="6" s="1"/>
  <c r="BS288" i="6"/>
  <c r="BJ231" i="6"/>
  <c r="BJ268" i="6"/>
  <c r="BJ269" i="6" s="1"/>
  <c r="BJ202" i="5" s="1"/>
  <c r="BJ204" i="5" s="1"/>
  <c r="BK208" i="5" s="1"/>
  <c r="BO314" i="6"/>
  <c r="BN317" i="6"/>
  <c r="BN318" i="6" s="1"/>
  <c r="BL225" i="6"/>
  <c r="BK230" i="6"/>
  <c r="BK234" i="6" s="1"/>
  <c r="BK289" i="6" s="1"/>
  <c r="BK298" i="6" s="1"/>
  <c r="BO222" i="6"/>
  <c r="BK300" i="6" l="1"/>
  <c r="BK303" i="6"/>
  <c r="BK60" i="12"/>
  <c r="BK62" i="12" s="1"/>
  <c r="BI66" i="12"/>
  <c r="BI69" i="12" s="1"/>
  <c r="BI80" i="12" s="1"/>
  <c r="BI309" i="6"/>
  <c r="BJ306" i="6"/>
  <c r="BJ67" i="12" s="1"/>
  <c r="BJ305" i="6"/>
  <c r="BJ307" i="6"/>
  <c r="BJ68" i="12" s="1"/>
  <c r="BK76" i="12"/>
  <c r="BM322" i="6"/>
  <c r="BL325" i="6"/>
  <c r="BL326" i="6" s="1"/>
  <c r="BT220" i="6"/>
  <c r="BP314" i="6"/>
  <c r="BO317" i="6"/>
  <c r="BO318" i="6" s="1"/>
  <c r="BT288" i="6"/>
  <c r="BK231" i="6"/>
  <c r="BK268" i="6"/>
  <c r="BK269" i="6" s="1"/>
  <c r="BK202" i="5" s="1"/>
  <c r="BK204" i="5" s="1"/>
  <c r="BL208" i="5" s="1"/>
  <c r="BP222" i="6"/>
  <c r="BM225" i="6"/>
  <c r="BL230" i="6"/>
  <c r="BL234" i="6" s="1"/>
  <c r="BL289" i="6" s="1"/>
  <c r="BL298" i="6" s="1"/>
  <c r="BU211" i="6"/>
  <c r="BV210" i="6"/>
  <c r="BJ309" i="6" l="1"/>
  <c r="BJ66" i="12"/>
  <c r="BJ69" i="12" s="1"/>
  <c r="BJ80" i="12" s="1"/>
  <c r="BL60" i="12"/>
  <c r="BL62" i="12" s="1"/>
  <c r="BL303" i="6"/>
  <c r="BL300" i="6"/>
  <c r="BK305" i="6"/>
  <c r="BK306" i="6"/>
  <c r="BK67" i="12" s="1"/>
  <c r="BK307" i="6"/>
  <c r="BK68" i="12" s="1"/>
  <c r="BL76" i="12"/>
  <c r="BQ314" i="6"/>
  <c r="BP317" i="6"/>
  <c r="BP318" i="6" s="1"/>
  <c r="BN322" i="6"/>
  <c r="BM325" i="6"/>
  <c r="BM326" i="6" s="1"/>
  <c r="BW210" i="6"/>
  <c r="BU220" i="6"/>
  <c r="BN225" i="6"/>
  <c r="BM230" i="6"/>
  <c r="BM234" i="6" s="1"/>
  <c r="BM289" i="6" s="1"/>
  <c r="BM298" i="6" s="1"/>
  <c r="BQ222" i="6"/>
  <c r="BV211" i="6"/>
  <c r="BU288" i="6"/>
  <c r="BL231" i="6"/>
  <c r="BL268" i="6"/>
  <c r="BL269" i="6" s="1"/>
  <c r="BL202" i="5" s="1"/>
  <c r="BL204" i="5" s="1"/>
  <c r="BM208" i="5" s="1"/>
  <c r="BL307" i="6" l="1"/>
  <c r="BL68" i="12" s="1"/>
  <c r="BL305" i="6"/>
  <c r="BL306" i="6"/>
  <c r="BL67" i="12" s="1"/>
  <c r="BM60" i="12"/>
  <c r="BM62" i="12" s="1"/>
  <c r="BM300" i="6"/>
  <c r="BM303" i="6"/>
  <c r="BK309" i="6"/>
  <c r="BK66" i="12"/>
  <c r="BK69" i="12" s="1"/>
  <c r="BK80" i="12" s="1"/>
  <c r="BM76" i="12"/>
  <c r="BV288" i="6"/>
  <c r="BM231" i="6"/>
  <c r="BM268" i="6"/>
  <c r="BM269" i="6" s="1"/>
  <c r="BM202" i="5" s="1"/>
  <c r="BM204" i="5" s="1"/>
  <c r="BN208" i="5" s="1"/>
  <c r="BV220" i="6"/>
  <c r="BO225" i="6"/>
  <c r="BN230" i="6"/>
  <c r="BN234" i="6" s="1"/>
  <c r="BN289" i="6" s="1"/>
  <c r="BN298" i="6" s="1"/>
  <c r="BX210" i="6"/>
  <c r="BO322" i="6"/>
  <c r="BN325" i="6"/>
  <c r="BN326" i="6" s="1"/>
  <c r="BW211" i="6"/>
  <c r="BR314" i="6"/>
  <c r="BQ317" i="6"/>
  <c r="BQ318" i="6" s="1"/>
  <c r="BR222" i="6"/>
  <c r="BM305" i="6" l="1"/>
  <c r="BM306" i="6"/>
  <c r="BM67" i="12" s="1"/>
  <c r="BM307" i="6"/>
  <c r="BM68" i="12" s="1"/>
  <c r="BL66" i="12"/>
  <c r="BL69" i="12" s="1"/>
  <c r="BL80" i="12" s="1"/>
  <c r="BL309" i="6"/>
  <c r="BN60" i="12"/>
  <c r="BN62" i="12" s="1"/>
  <c r="BN303" i="6"/>
  <c r="BN300" i="6"/>
  <c r="BN76" i="12"/>
  <c r="BP322" i="6"/>
  <c r="BO325" i="6"/>
  <c r="BO326" i="6" s="1"/>
  <c r="BY210" i="6"/>
  <c r="BS222" i="6"/>
  <c r="BN231" i="6"/>
  <c r="BN268" i="6"/>
  <c r="BN269" i="6" s="1"/>
  <c r="BN202" i="5" s="1"/>
  <c r="BN204" i="5" s="1"/>
  <c r="BO208" i="5" s="1"/>
  <c r="BP225" i="6"/>
  <c r="BO230" i="6"/>
  <c r="BO234" i="6" s="1"/>
  <c r="BO289" i="6" s="1"/>
  <c r="BO298" i="6" s="1"/>
  <c r="BW220" i="6"/>
  <c r="BX211" i="6"/>
  <c r="BS314" i="6"/>
  <c r="BR317" i="6"/>
  <c r="BR318" i="6" s="1"/>
  <c r="BW288" i="6"/>
  <c r="BN305" i="6" l="1"/>
  <c r="BN306" i="6"/>
  <c r="BN67" i="12" s="1"/>
  <c r="BN307" i="6"/>
  <c r="BN68" i="12" s="1"/>
  <c r="BO300" i="6"/>
  <c r="BO60" i="12"/>
  <c r="BO62" i="12" s="1"/>
  <c r="BO303" i="6"/>
  <c r="BM66" i="12"/>
  <c r="BM69" i="12" s="1"/>
  <c r="BM80" i="12" s="1"/>
  <c r="BM309" i="6"/>
  <c r="BO76" i="12"/>
  <c r="BO231" i="6"/>
  <c r="BO268" i="6"/>
  <c r="BO269" i="6" s="1"/>
  <c r="BO202" i="5" s="1"/>
  <c r="BO204" i="5" s="1"/>
  <c r="BP208" i="5" s="1"/>
  <c r="BQ225" i="6"/>
  <c r="BP230" i="6"/>
  <c r="BP234" i="6" s="1"/>
  <c r="BP289" i="6" s="1"/>
  <c r="BP298" i="6" s="1"/>
  <c r="BZ210" i="6"/>
  <c r="BY211" i="6"/>
  <c r="BX220" i="6"/>
  <c r="BX288" i="6"/>
  <c r="BT222" i="6"/>
  <c r="BQ322" i="6"/>
  <c r="BP325" i="6"/>
  <c r="BP326" i="6" s="1"/>
  <c r="BT314" i="6"/>
  <c r="BS317" i="6"/>
  <c r="BS318" i="6" s="1"/>
  <c r="BP303" i="6" l="1"/>
  <c r="BP300" i="6"/>
  <c r="BP60" i="12"/>
  <c r="BP62" i="12" s="1"/>
  <c r="BO307" i="6"/>
  <c r="BO68" i="12" s="1"/>
  <c r="BO305" i="6"/>
  <c r="BO306" i="6"/>
  <c r="BO67" i="12" s="1"/>
  <c r="BN309" i="6"/>
  <c r="BN66" i="12"/>
  <c r="BN69" i="12" s="1"/>
  <c r="BN80" i="12" s="1"/>
  <c r="BP76" i="12"/>
  <c r="BU222" i="6"/>
  <c r="BY220" i="6"/>
  <c r="BY288" i="6"/>
  <c r="CA210" i="6"/>
  <c r="BR225" i="6"/>
  <c r="BQ230" i="6"/>
  <c r="BQ234" i="6" s="1"/>
  <c r="BQ289" i="6" s="1"/>
  <c r="BQ298" i="6" s="1"/>
  <c r="BZ211" i="6"/>
  <c r="BU314" i="6"/>
  <c r="BT317" i="6"/>
  <c r="BT318" i="6" s="1"/>
  <c r="BP231" i="6"/>
  <c r="BP268" i="6"/>
  <c r="BP269" i="6" s="1"/>
  <c r="BP202" i="5" s="1"/>
  <c r="BP204" i="5" s="1"/>
  <c r="BQ208" i="5" s="1"/>
  <c r="BR322" i="6"/>
  <c r="BQ325" i="6"/>
  <c r="BQ326" i="6" s="1"/>
  <c r="BO309" i="6" l="1"/>
  <c r="BO66" i="12"/>
  <c r="BO69" i="12" s="1"/>
  <c r="BO80" i="12" s="1"/>
  <c r="BQ300" i="6"/>
  <c r="BQ303" i="6"/>
  <c r="BQ60" i="12"/>
  <c r="BQ62" i="12" s="1"/>
  <c r="BP305" i="6"/>
  <c r="BP306" i="6"/>
  <c r="BP67" i="12" s="1"/>
  <c r="BP307" i="6"/>
  <c r="BP68" i="12" s="1"/>
  <c r="BQ76" i="12"/>
  <c r="BQ231" i="6"/>
  <c r="BQ268" i="6"/>
  <c r="BQ269" i="6" s="1"/>
  <c r="BQ202" i="5" s="1"/>
  <c r="BQ204" i="5" s="1"/>
  <c r="BR208" i="5" s="1"/>
  <c r="CA211" i="6"/>
  <c r="BS322" i="6"/>
  <c r="BR325" i="6"/>
  <c r="BR326" i="6" s="1"/>
  <c r="BV314" i="6"/>
  <c r="BU317" i="6"/>
  <c r="BU318" i="6" s="1"/>
  <c r="BS225" i="6"/>
  <c r="BR230" i="6"/>
  <c r="BR234" i="6" s="1"/>
  <c r="BR289" i="6" s="1"/>
  <c r="BR298" i="6" s="1"/>
  <c r="CB210" i="6"/>
  <c r="BZ288" i="6"/>
  <c r="BZ220" i="6"/>
  <c r="BV222" i="6"/>
  <c r="BP309" i="6" l="1"/>
  <c r="BP66" i="12"/>
  <c r="BP69" i="12" s="1"/>
  <c r="BP80" i="12" s="1"/>
  <c r="BR303" i="6"/>
  <c r="BR60" i="12"/>
  <c r="BR62" i="12" s="1"/>
  <c r="BR300" i="6"/>
  <c r="BQ305" i="6"/>
  <c r="BQ306" i="6"/>
  <c r="BQ67" i="12" s="1"/>
  <c r="BQ307" i="6"/>
  <c r="BQ68" i="12" s="1"/>
  <c r="BR76" i="12"/>
  <c r="CA288" i="6"/>
  <c r="BW314" i="6"/>
  <c r="BV317" i="6"/>
  <c r="BV318" i="6" s="1"/>
  <c r="BR231" i="6"/>
  <c r="BR268" i="6"/>
  <c r="BR269" i="6" s="1"/>
  <c r="BR202" i="5" s="1"/>
  <c r="BR204" i="5" s="1"/>
  <c r="BS208" i="5" s="1"/>
  <c r="CB211" i="6"/>
  <c r="BW222" i="6"/>
  <c r="CA220" i="6"/>
  <c r="CC210" i="6"/>
  <c r="BT225" i="6"/>
  <c r="BS230" i="6"/>
  <c r="BS234" i="6" s="1"/>
  <c r="BS289" i="6" s="1"/>
  <c r="BS298" i="6" s="1"/>
  <c r="BT322" i="6"/>
  <c r="BS325" i="6"/>
  <c r="BS326" i="6" s="1"/>
  <c r="BS60" i="12" l="1"/>
  <c r="BS62" i="12" s="1"/>
  <c r="BS300" i="6"/>
  <c r="BS303" i="6"/>
  <c r="BQ66" i="12"/>
  <c r="BQ69" i="12" s="1"/>
  <c r="BQ80" i="12" s="1"/>
  <c r="BQ309" i="6"/>
  <c r="BR307" i="6"/>
  <c r="BR68" i="12" s="1"/>
  <c r="BR305" i="6"/>
  <c r="BR306" i="6"/>
  <c r="BR67" i="12" s="1"/>
  <c r="BS76" i="12"/>
  <c r="BX222" i="6"/>
  <c r="CB220" i="6"/>
  <c r="BU225" i="6"/>
  <c r="BT230" i="6"/>
  <c r="BT234" i="6" s="1"/>
  <c r="BT289" i="6" s="1"/>
  <c r="BT298" i="6" s="1"/>
  <c r="BX314" i="6"/>
  <c r="BW317" i="6"/>
  <c r="BW318" i="6" s="1"/>
  <c r="BU322" i="6"/>
  <c r="BT325" i="6"/>
  <c r="BT326" i="6" s="1"/>
  <c r="BS231" i="6"/>
  <c r="BS268" i="6"/>
  <c r="BS269" i="6" s="1"/>
  <c r="BS202" i="5" s="1"/>
  <c r="BS204" i="5" s="1"/>
  <c r="BT208" i="5" s="1"/>
  <c r="CC211" i="6"/>
  <c r="CD210" i="6"/>
  <c r="CB288" i="6"/>
  <c r="BR66" i="12" l="1"/>
  <c r="BR69" i="12" s="1"/>
  <c r="BR80" i="12" s="1"/>
  <c r="BR309" i="6"/>
  <c r="BS305" i="6"/>
  <c r="BS307" i="6"/>
  <c r="BS68" i="12" s="1"/>
  <c r="BS306" i="6"/>
  <c r="BS67" i="12" s="1"/>
  <c r="BT300" i="6"/>
  <c r="BT303" i="6"/>
  <c r="BT60" i="12"/>
  <c r="BT62" i="12" s="1"/>
  <c r="BT76" i="12"/>
  <c r="BY314" i="6"/>
  <c r="BX317" i="6"/>
  <c r="BX318" i="6" s="1"/>
  <c r="BT231" i="6"/>
  <c r="BT268" i="6"/>
  <c r="BT269" i="6" s="1"/>
  <c r="BT202" i="5" s="1"/>
  <c r="BT204" i="5" s="1"/>
  <c r="BU208" i="5" s="1"/>
  <c r="CE210" i="6"/>
  <c r="BV322" i="6"/>
  <c r="BU325" i="6"/>
  <c r="BU326" i="6" s="1"/>
  <c r="BV225" i="6"/>
  <c r="BU230" i="6"/>
  <c r="BU234" i="6" s="1"/>
  <c r="BU289" i="6" s="1"/>
  <c r="BU298" i="6" s="1"/>
  <c r="CC288" i="6"/>
  <c r="CD211" i="6"/>
  <c r="CC220" i="6"/>
  <c r="BY222" i="6"/>
  <c r="BT307" i="6" l="1"/>
  <c r="BT68" i="12" s="1"/>
  <c r="BT305" i="6"/>
  <c r="BT306" i="6"/>
  <c r="BT67" i="12" s="1"/>
  <c r="BU60" i="12"/>
  <c r="BU62" i="12" s="1"/>
  <c r="BU300" i="6"/>
  <c r="BU303" i="6"/>
  <c r="BS66" i="12"/>
  <c r="BS69" i="12" s="1"/>
  <c r="BS80" i="12" s="1"/>
  <c r="BS309" i="6"/>
  <c r="BU76" i="12"/>
  <c r="CF210" i="6"/>
  <c r="BW322" i="6"/>
  <c r="BV325" i="6"/>
  <c r="BV326" i="6" s="1"/>
  <c r="BZ222" i="6"/>
  <c r="CD220" i="6"/>
  <c r="BU231" i="6"/>
  <c r="BU268" i="6"/>
  <c r="BU269" i="6" s="1"/>
  <c r="BU202" i="5" s="1"/>
  <c r="BU204" i="5" s="1"/>
  <c r="BV208" i="5" s="1"/>
  <c r="CD288" i="6"/>
  <c r="BW225" i="6"/>
  <c r="BV230" i="6"/>
  <c r="BV234" i="6" s="1"/>
  <c r="BV289" i="6" s="1"/>
  <c r="BV298" i="6" s="1"/>
  <c r="CE211" i="6"/>
  <c r="BZ314" i="6"/>
  <c r="BY317" i="6"/>
  <c r="BY318" i="6" s="1"/>
  <c r="BV303" i="6" l="1"/>
  <c r="BV60" i="12"/>
  <c r="BV62" i="12" s="1"/>
  <c r="BV300" i="6"/>
  <c r="BU307" i="6"/>
  <c r="BU68" i="12" s="1"/>
  <c r="BU306" i="6"/>
  <c r="BU67" i="12" s="1"/>
  <c r="BU305" i="6"/>
  <c r="BT66" i="12"/>
  <c r="BT69" i="12" s="1"/>
  <c r="BT80" i="12" s="1"/>
  <c r="BT309" i="6"/>
  <c r="BV76" i="12"/>
  <c r="CE288" i="6"/>
  <c r="CE220" i="6"/>
  <c r="BV231" i="6"/>
  <c r="BV268" i="6"/>
  <c r="BV269" i="6" s="1"/>
  <c r="BV202" i="5" s="1"/>
  <c r="BV204" i="5" s="1"/>
  <c r="BW208" i="5" s="1"/>
  <c r="CF211" i="6"/>
  <c r="CG210" i="6"/>
  <c r="CA314" i="6"/>
  <c r="BZ317" i="6"/>
  <c r="BZ318" i="6" s="1"/>
  <c r="CA222" i="6"/>
  <c r="BX322" i="6"/>
  <c r="BW325" i="6"/>
  <c r="BW326" i="6" s="1"/>
  <c r="BX225" i="6"/>
  <c r="BW230" i="6"/>
  <c r="BW234" i="6" s="1"/>
  <c r="BW289" i="6" s="1"/>
  <c r="BW298" i="6" s="1"/>
  <c r="BW60" i="12" l="1"/>
  <c r="BW62" i="12" s="1"/>
  <c r="BW303" i="6"/>
  <c r="BW300" i="6"/>
  <c r="BU66" i="12"/>
  <c r="BU69" i="12" s="1"/>
  <c r="BU80" i="12" s="1"/>
  <c r="BU309" i="6"/>
  <c r="BV307" i="6"/>
  <c r="BV68" i="12" s="1"/>
  <c r="BV305" i="6"/>
  <c r="BV306" i="6"/>
  <c r="BV67" i="12" s="1"/>
  <c r="BW76" i="12"/>
  <c r="BW231" i="6"/>
  <c r="BW268" i="6"/>
  <c r="BW269" i="6" s="1"/>
  <c r="BW202" i="5" s="1"/>
  <c r="BW204" i="5" s="1"/>
  <c r="BX208" i="5" s="1"/>
  <c r="CF220" i="6"/>
  <c r="CG211" i="6"/>
  <c r="BY322" i="6"/>
  <c r="BX325" i="6"/>
  <c r="BX326" i="6" s="1"/>
  <c r="CB222" i="6"/>
  <c r="CB314" i="6"/>
  <c r="CA317" i="6"/>
  <c r="CA318" i="6" s="1"/>
  <c r="CH210" i="6"/>
  <c r="BY225" i="6"/>
  <c r="BX230" i="6"/>
  <c r="BX234" i="6" s="1"/>
  <c r="BX289" i="6" s="1"/>
  <c r="BX298" i="6" s="1"/>
  <c r="CF288" i="6"/>
  <c r="BV309" i="6" l="1"/>
  <c r="BV66" i="12"/>
  <c r="BV69" i="12" s="1"/>
  <c r="BV80" i="12" s="1"/>
  <c r="BX300" i="6"/>
  <c r="BX303" i="6"/>
  <c r="BX60" i="12"/>
  <c r="BX62" i="12" s="1"/>
  <c r="BW306" i="6"/>
  <c r="BW67" i="12" s="1"/>
  <c r="BW305" i="6"/>
  <c r="BW307" i="6"/>
  <c r="BW68" i="12" s="1"/>
  <c r="BX76" i="12"/>
  <c r="CG288" i="6"/>
  <c r="BZ225" i="6"/>
  <c r="BY230" i="6"/>
  <c r="BY234" i="6" s="1"/>
  <c r="BY289" i="6" s="1"/>
  <c r="BY298" i="6" s="1"/>
  <c r="CC222" i="6"/>
  <c r="CI210" i="6"/>
  <c r="CG220" i="6"/>
  <c r="CC314" i="6"/>
  <c r="CB317" i="6"/>
  <c r="CB318" i="6" s="1"/>
  <c r="BZ322" i="6"/>
  <c r="BY325" i="6"/>
  <c r="BY326" i="6" s="1"/>
  <c r="BX231" i="6"/>
  <c r="BX268" i="6"/>
  <c r="BX269" i="6" s="1"/>
  <c r="BX202" i="5" s="1"/>
  <c r="BX204" i="5" s="1"/>
  <c r="BY208" i="5" s="1"/>
  <c r="CH211" i="6"/>
  <c r="BX306" i="6" l="1"/>
  <c r="BX67" i="12" s="1"/>
  <c r="BX307" i="6"/>
  <c r="BX68" i="12" s="1"/>
  <c r="BX305" i="6"/>
  <c r="BY60" i="12"/>
  <c r="BY62" i="12" s="1"/>
  <c r="BY300" i="6"/>
  <c r="BY303" i="6"/>
  <c r="BW66" i="12"/>
  <c r="BW69" i="12" s="1"/>
  <c r="BW80" i="12" s="1"/>
  <c r="BW309" i="6"/>
  <c r="BY76" i="12"/>
  <c r="CJ210" i="6"/>
  <c r="CD222" i="6"/>
  <c r="BY231" i="6"/>
  <c r="BY268" i="6"/>
  <c r="BY269" i="6" s="1"/>
  <c r="BY202" i="5" s="1"/>
  <c r="BY204" i="5" s="1"/>
  <c r="BZ208" i="5" s="1"/>
  <c r="CA225" i="6"/>
  <c r="BZ230" i="6"/>
  <c r="BZ234" i="6" s="1"/>
  <c r="BZ289" i="6" s="1"/>
  <c r="BZ298" i="6" s="1"/>
  <c r="CI211" i="6"/>
  <c r="CA322" i="6"/>
  <c r="BZ325" i="6"/>
  <c r="BZ326" i="6" s="1"/>
  <c r="CH220" i="6"/>
  <c r="CD314" i="6"/>
  <c r="CC317" i="6"/>
  <c r="CC318" i="6" s="1"/>
  <c r="CH288" i="6"/>
  <c r="BX309" i="6" l="1"/>
  <c r="BX66" i="12"/>
  <c r="BX69" i="12" s="1"/>
  <c r="BX80" i="12" s="1"/>
  <c r="BY306" i="6"/>
  <c r="BY67" i="12" s="1"/>
  <c r="BY307" i="6"/>
  <c r="BY68" i="12" s="1"/>
  <c r="BY305" i="6"/>
  <c r="BZ60" i="12"/>
  <c r="BZ62" i="12" s="1"/>
  <c r="BZ303" i="6"/>
  <c r="BZ300" i="6"/>
  <c r="BZ76" i="12"/>
  <c r="CE222" i="6"/>
  <c r="CI288" i="6"/>
  <c r="CE314" i="6"/>
  <c r="CD317" i="6"/>
  <c r="CD318" i="6" s="1"/>
  <c r="CJ211" i="6"/>
  <c r="BZ231" i="6"/>
  <c r="BZ268" i="6"/>
  <c r="BZ269" i="6" s="1"/>
  <c r="BZ202" i="5" s="1"/>
  <c r="BZ204" i="5" s="1"/>
  <c r="CA208" i="5" s="1"/>
  <c r="CK210" i="6"/>
  <c r="CI220" i="6"/>
  <c r="CB322" i="6"/>
  <c r="CA325" i="6"/>
  <c r="CA326" i="6" s="1"/>
  <c r="CB225" i="6"/>
  <c r="CA230" i="6"/>
  <c r="CA234" i="6" s="1"/>
  <c r="CA289" i="6" s="1"/>
  <c r="CA298" i="6" s="1"/>
  <c r="CA60" i="12" l="1"/>
  <c r="CA62" i="12" s="1"/>
  <c r="CA303" i="6"/>
  <c r="CA300" i="6"/>
  <c r="BZ305" i="6"/>
  <c r="BZ307" i="6"/>
  <c r="BZ68" i="12" s="1"/>
  <c r="BZ306" i="6"/>
  <c r="BZ67" i="12" s="1"/>
  <c r="BY66" i="12"/>
  <c r="BY69" i="12" s="1"/>
  <c r="BY80" i="12" s="1"/>
  <c r="BY309" i="6"/>
  <c r="CA76" i="12"/>
  <c r="CL210" i="6"/>
  <c r="CA231" i="6"/>
  <c r="CA268" i="6"/>
  <c r="CA269" i="6" s="1"/>
  <c r="CA202" i="5" s="1"/>
  <c r="CA204" i="5" s="1"/>
  <c r="CB208" i="5" s="1"/>
  <c r="CK211" i="6"/>
  <c r="CJ288" i="6"/>
  <c r="CC225" i="6"/>
  <c r="CB230" i="6"/>
  <c r="CB234" i="6" s="1"/>
  <c r="CB289" i="6" s="1"/>
  <c r="CB298" i="6" s="1"/>
  <c r="CF314" i="6"/>
  <c r="CE317" i="6"/>
  <c r="CE318" i="6" s="1"/>
  <c r="CF222" i="6"/>
  <c r="CC322" i="6"/>
  <c r="CB325" i="6"/>
  <c r="CB326" i="6" s="1"/>
  <c r="CJ220" i="6"/>
  <c r="L138" i="6"/>
  <c r="BZ66" i="12" l="1"/>
  <c r="BZ69" i="12" s="1"/>
  <c r="BZ80" i="12" s="1"/>
  <c r="BZ309" i="6"/>
  <c r="CB300" i="6"/>
  <c r="CB60" i="12"/>
  <c r="CB62" i="12" s="1"/>
  <c r="CB303" i="6"/>
  <c r="CA305" i="6"/>
  <c r="CA307" i="6"/>
  <c r="CA68" i="12" s="1"/>
  <c r="CA306" i="6"/>
  <c r="CA67" i="12" s="1"/>
  <c r="CB76" i="12"/>
  <c r="CG222" i="6"/>
  <c r="CG314" i="6"/>
  <c r="CF317" i="6"/>
  <c r="CF318" i="6" s="1"/>
  <c r="CK220" i="6"/>
  <c r="CK288" i="6"/>
  <c r="CB231" i="6"/>
  <c r="CB268" i="6"/>
  <c r="CB269" i="6" s="1"/>
  <c r="CB202" i="5" s="1"/>
  <c r="CB204" i="5" s="1"/>
  <c r="CC208" i="5" s="1"/>
  <c r="CD322" i="6"/>
  <c r="CC325" i="6"/>
  <c r="CC326" i="6" s="1"/>
  <c r="CD225" i="6"/>
  <c r="CC230" i="6"/>
  <c r="CC234" i="6" s="1"/>
  <c r="CC289" i="6" s="1"/>
  <c r="CC298" i="6" s="1"/>
  <c r="CL211" i="6"/>
  <c r="CM210" i="6"/>
  <c r="L25" i="6"/>
  <c r="CA66" i="12" l="1"/>
  <c r="CA69" i="12" s="1"/>
  <c r="CA80" i="12" s="1"/>
  <c r="CA309" i="6"/>
  <c r="CC300" i="6"/>
  <c r="CC60" i="12"/>
  <c r="CC62" i="12" s="1"/>
  <c r="CC303" i="6"/>
  <c r="CB305" i="6"/>
  <c r="CB307" i="6"/>
  <c r="CB68" i="12" s="1"/>
  <c r="CB306" i="6"/>
  <c r="CB67" i="12" s="1"/>
  <c r="CC76" i="12"/>
  <c r="CL220" i="6"/>
  <c r="CC231" i="6"/>
  <c r="CC268" i="6"/>
  <c r="CC269" i="6" s="1"/>
  <c r="CC202" i="5" s="1"/>
  <c r="CC204" i="5" s="1"/>
  <c r="CD208" i="5" s="1"/>
  <c r="CH314" i="6"/>
  <c r="CG317" i="6"/>
  <c r="CG318" i="6" s="1"/>
  <c r="CL288" i="6"/>
  <c r="CE225" i="6"/>
  <c r="CD230" i="6"/>
  <c r="CD234" i="6" s="1"/>
  <c r="CD289" i="6" s="1"/>
  <c r="CD298" i="6" s="1"/>
  <c r="CM211" i="6"/>
  <c r="CO210" i="6"/>
  <c r="CN210" i="6"/>
  <c r="CE322" i="6"/>
  <c r="CD325" i="6"/>
  <c r="CD326" i="6" s="1"/>
  <c r="CH222" i="6"/>
  <c r="L27" i="6"/>
  <c r="CB309" i="6" l="1"/>
  <c r="CB66" i="12"/>
  <c r="CB69" i="12" s="1"/>
  <c r="CB80" i="12" s="1"/>
  <c r="CD60" i="12"/>
  <c r="CD62" i="12" s="1"/>
  <c r="CD303" i="6"/>
  <c r="CD300" i="6"/>
  <c r="CC305" i="6"/>
  <c r="CC307" i="6"/>
  <c r="CC68" i="12" s="1"/>
  <c r="CC306" i="6"/>
  <c r="CC67" i="12" s="1"/>
  <c r="CD76" i="12"/>
  <c r="CF225" i="6"/>
  <c r="CE230" i="6"/>
  <c r="CE234" i="6" s="1"/>
  <c r="CE289" i="6" s="1"/>
  <c r="CE298" i="6" s="1"/>
  <c r="CM288" i="6"/>
  <c r="CF322" i="6"/>
  <c r="CE325" i="6"/>
  <c r="CE326" i="6" s="1"/>
  <c r="CI314" i="6"/>
  <c r="CH317" i="6"/>
  <c r="CH318" i="6" s="1"/>
  <c r="CN211" i="6"/>
  <c r="I210" i="6"/>
  <c r="CO211" i="6"/>
  <c r="CM220" i="6"/>
  <c r="CD231" i="6"/>
  <c r="CD268" i="6"/>
  <c r="CD269" i="6" s="1"/>
  <c r="CD202" i="5" s="1"/>
  <c r="CD204" i="5" s="1"/>
  <c r="CE208" i="5" s="1"/>
  <c r="CI222" i="6"/>
  <c r="CC66" i="12" l="1"/>
  <c r="CC69" i="12" s="1"/>
  <c r="CC80" i="12" s="1"/>
  <c r="CC309" i="6"/>
  <c r="CE303" i="6"/>
  <c r="CE60" i="12"/>
  <c r="CE62" i="12" s="1"/>
  <c r="CE300" i="6"/>
  <c r="CD306" i="6"/>
  <c r="CD67" i="12" s="1"/>
  <c r="CD307" i="6"/>
  <c r="CD68" i="12" s="1"/>
  <c r="CD305" i="6"/>
  <c r="CE76" i="12"/>
  <c r="I211" i="6"/>
  <c r="CJ314" i="6"/>
  <c r="CI317" i="6"/>
  <c r="CI318" i="6" s="1"/>
  <c r="CJ222" i="6"/>
  <c r="CG322" i="6"/>
  <c r="CF325" i="6"/>
  <c r="CF326" i="6" s="1"/>
  <c r="CN288" i="6"/>
  <c r="CE231" i="6"/>
  <c r="CE268" i="6"/>
  <c r="CE269" i="6" s="1"/>
  <c r="CE202" i="5" s="1"/>
  <c r="CE204" i="5" s="1"/>
  <c r="CF208" i="5" s="1"/>
  <c r="CN220" i="6"/>
  <c r="CG225" i="6"/>
  <c r="CF230" i="6"/>
  <c r="CF234" i="6" s="1"/>
  <c r="CF289" i="6" s="1"/>
  <c r="CF298" i="6" s="1"/>
  <c r="CD309" i="6" l="1"/>
  <c r="CD66" i="12"/>
  <c r="CD69" i="12" s="1"/>
  <c r="CD80" i="12" s="1"/>
  <c r="CF60" i="12"/>
  <c r="CF62" i="12" s="1"/>
  <c r="CF303" i="6"/>
  <c r="CF300" i="6"/>
  <c r="CE307" i="6"/>
  <c r="CE68" i="12" s="1"/>
  <c r="CE306" i="6"/>
  <c r="CE67" i="12" s="1"/>
  <c r="CE305" i="6"/>
  <c r="CF76" i="12"/>
  <c r="CH322" i="6"/>
  <c r="CG325" i="6"/>
  <c r="CG326" i="6" s="1"/>
  <c r="CF231" i="6"/>
  <c r="CF268" i="6"/>
  <c r="CF269" i="6" s="1"/>
  <c r="CF202" i="5" s="1"/>
  <c r="CF204" i="5" s="1"/>
  <c r="CG208" i="5" s="1"/>
  <c r="CK222" i="6"/>
  <c r="CO220" i="6"/>
  <c r="CH225" i="6"/>
  <c r="CG230" i="6"/>
  <c r="CG234" i="6" s="1"/>
  <c r="CG289" i="6" s="1"/>
  <c r="CG298" i="6" s="1"/>
  <c r="CO288" i="6"/>
  <c r="CK314" i="6"/>
  <c r="CJ317" i="6"/>
  <c r="CJ318" i="6" s="1"/>
  <c r="CG303" i="6" l="1"/>
  <c r="CG60" i="12"/>
  <c r="CG62" i="12" s="1"/>
  <c r="CG300" i="6"/>
  <c r="CE66" i="12"/>
  <c r="CE69" i="12" s="1"/>
  <c r="CE80" i="12" s="1"/>
  <c r="CE309" i="6"/>
  <c r="CF307" i="6"/>
  <c r="CF68" i="12" s="1"/>
  <c r="CF306" i="6"/>
  <c r="CF67" i="12" s="1"/>
  <c r="CF305" i="6"/>
  <c r="CG76" i="12"/>
  <c r="CL222" i="6"/>
  <c r="CI322" i="6"/>
  <c r="CH325" i="6"/>
  <c r="CH326" i="6" s="1"/>
  <c r="CL314" i="6"/>
  <c r="CK317" i="6"/>
  <c r="CK318" i="6" s="1"/>
  <c r="CG231" i="6"/>
  <c r="CG268" i="6"/>
  <c r="CG269" i="6" s="1"/>
  <c r="CG202" i="5" s="1"/>
  <c r="CG204" i="5" s="1"/>
  <c r="CH208" i="5" s="1"/>
  <c r="CI225" i="6"/>
  <c r="CH230" i="6"/>
  <c r="CH234" i="6" s="1"/>
  <c r="CH289" i="6" s="1"/>
  <c r="CH298" i="6" s="1"/>
  <c r="CH303" i="6" l="1"/>
  <c r="CH60" i="12"/>
  <c r="CH62" i="12" s="1"/>
  <c r="CH300" i="6"/>
  <c r="CF309" i="6"/>
  <c r="CF66" i="12"/>
  <c r="CF69" i="12" s="1"/>
  <c r="CF80" i="12" s="1"/>
  <c r="CG306" i="6"/>
  <c r="CG67" i="12" s="1"/>
  <c r="CG305" i="6"/>
  <c r="CG307" i="6"/>
  <c r="CG68" i="12" s="1"/>
  <c r="CH76" i="12"/>
  <c r="CH231" i="6"/>
  <c r="CH268" i="6"/>
  <c r="CH269" i="6" s="1"/>
  <c r="CH202" i="5" s="1"/>
  <c r="CH204" i="5" s="1"/>
  <c r="CI208" i="5" s="1"/>
  <c r="CJ225" i="6"/>
  <c r="CI230" i="6"/>
  <c r="CI234" i="6" s="1"/>
  <c r="CI289" i="6" s="1"/>
  <c r="CI298" i="6" s="1"/>
  <c r="CM314" i="6"/>
  <c r="CL317" i="6"/>
  <c r="CL318" i="6" s="1"/>
  <c r="CJ322" i="6"/>
  <c r="CI325" i="6"/>
  <c r="CI326" i="6" s="1"/>
  <c r="CM222" i="6"/>
  <c r="CG66" i="12" l="1"/>
  <c r="CG69" i="12" s="1"/>
  <c r="CG80" i="12" s="1"/>
  <c r="CG309" i="6"/>
  <c r="CI300" i="6"/>
  <c r="CI60" i="12"/>
  <c r="CI303" i="6"/>
  <c r="CH307" i="6"/>
  <c r="CH68" i="12" s="1"/>
  <c r="CH305" i="6"/>
  <c r="CH306" i="6"/>
  <c r="CH67" i="12" s="1"/>
  <c r="CI76" i="12"/>
  <c r="CI231" i="6"/>
  <c r="CI268" i="6"/>
  <c r="CI269" i="6" s="1"/>
  <c r="CI202" i="5" s="1"/>
  <c r="CI204" i="5" s="1"/>
  <c r="CJ208" i="5" s="1"/>
  <c r="CN222" i="6"/>
  <c r="CN314" i="6"/>
  <c r="CM317" i="6"/>
  <c r="CM318" i="6" s="1"/>
  <c r="CK225" i="6"/>
  <c r="CJ230" i="6"/>
  <c r="CJ234" i="6" s="1"/>
  <c r="CJ289" i="6" s="1"/>
  <c r="CJ298" i="6" s="1"/>
  <c r="CK322" i="6"/>
  <c r="CJ325" i="6"/>
  <c r="CJ326" i="6" s="1"/>
  <c r="CH66" i="12" l="1"/>
  <c r="CH69" i="12" s="1"/>
  <c r="CH80" i="12" s="1"/>
  <c r="CH309" i="6"/>
  <c r="CI62" i="12"/>
  <c r="CI305" i="6"/>
  <c r="CI307" i="6"/>
  <c r="CI68" i="12" s="1"/>
  <c r="CI306" i="6"/>
  <c r="CJ300" i="6"/>
  <c r="CJ60" i="12"/>
  <c r="CJ62" i="12" s="1"/>
  <c r="CJ303" i="6"/>
  <c r="CJ76" i="12"/>
  <c r="CL322" i="6"/>
  <c r="CK325" i="6"/>
  <c r="CK326" i="6" s="1"/>
  <c r="CJ231" i="6"/>
  <c r="CJ268" i="6"/>
  <c r="CJ269" i="6" s="1"/>
  <c r="CJ202" i="5" s="1"/>
  <c r="CJ204" i="5" s="1"/>
  <c r="CK208" i="5" s="1"/>
  <c r="CL225" i="6"/>
  <c r="CK230" i="6"/>
  <c r="CK234" i="6" s="1"/>
  <c r="CK289" i="6" s="1"/>
  <c r="CK298" i="6" s="1"/>
  <c r="CO314" i="6"/>
  <c r="CO317" i="6" s="1"/>
  <c r="CO318" i="6" s="1"/>
  <c r="CN317" i="6"/>
  <c r="CN318" i="6" s="1"/>
  <c r="CO222" i="6"/>
  <c r="CJ305" i="6" l="1"/>
  <c r="CJ306" i="6"/>
  <c r="CJ67" i="12" s="1"/>
  <c r="CJ307" i="6"/>
  <c r="CI67" i="12"/>
  <c r="CI309" i="6"/>
  <c r="CI66" i="12"/>
  <c r="CK60" i="12"/>
  <c r="CK62" i="12" s="1"/>
  <c r="CK300" i="6"/>
  <c r="CK303" i="6"/>
  <c r="CK76" i="12"/>
  <c r="M138" i="6"/>
  <c r="CK231" i="6"/>
  <c r="CK268" i="6"/>
  <c r="CK269" i="6" s="1"/>
  <c r="CK202" i="5" s="1"/>
  <c r="CK204" i="5" s="1"/>
  <c r="CL208" i="5" s="1"/>
  <c r="CM225" i="6"/>
  <c r="CL230" i="6"/>
  <c r="CL234" i="6" s="1"/>
  <c r="CL289" i="6" s="1"/>
  <c r="CL298" i="6" s="1"/>
  <c r="CM322" i="6"/>
  <c r="CL325" i="6"/>
  <c r="CL326" i="6" s="1"/>
  <c r="M25" i="6"/>
  <c r="CL303" i="6" l="1"/>
  <c r="CL60" i="12"/>
  <c r="CL62" i="12" s="1"/>
  <c r="CL300" i="6"/>
  <c r="CJ309" i="6"/>
  <c r="CJ66" i="12"/>
  <c r="CK305" i="6"/>
  <c r="CK307" i="6"/>
  <c r="CK68" i="12" s="1"/>
  <c r="CK306" i="6"/>
  <c r="CI69" i="12"/>
  <c r="CJ68" i="12"/>
  <c r="CL76" i="12"/>
  <c r="CN322" i="6"/>
  <c r="CM325" i="6"/>
  <c r="CM326" i="6" s="1"/>
  <c r="CL231" i="6"/>
  <c r="CL268" i="6"/>
  <c r="CL269" i="6" s="1"/>
  <c r="CL202" i="5" s="1"/>
  <c r="CL204" i="5" s="1"/>
  <c r="CM208" i="5" s="1"/>
  <c r="CN225" i="6"/>
  <c r="CM230" i="6"/>
  <c r="CM234" i="6" s="1"/>
  <c r="CM289" i="6" s="1"/>
  <c r="CM298" i="6" s="1"/>
  <c r="L172" i="6"/>
  <c r="L173" i="6" s="1"/>
  <c r="G175" i="6" s="1"/>
  <c r="I51" i="12" s="1"/>
  <c r="M27" i="6"/>
  <c r="CM303" i="6" l="1"/>
  <c r="CM300" i="6"/>
  <c r="CM60" i="12"/>
  <c r="CI80" i="12"/>
  <c r="CK67" i="12"/>
  <c r="CK66" i="12"/>
  <c r="CK309" i="6"/>
  <c r="CL307" i="6"/>
  <c r="CL306" i="6"/>
  <c r="CL67" i="12" s="1"/>
  <c r="CL305" i="6"/>
  <c r="CJ69" i="12"/>
  <c r="CJ80" i="12" s="1"/>
  <c r="CM76" i="12"/>
  <c r="CM231" i="6"/>
  <c r="CM268" i="6"/>
  <c r="CM269" i="6" s="1"/>
  <c r="CM202" i="5" s="1"/>
  <c r="CM204" i="5" s="1"/>
  <c r="CN208" i="5" s="1"/>
  <c r="CO225" i="6"/>
  <c r="CO230" i="6" s="1"/>
  <c r="CO234" i="6" s="1"/>
  <c r="CO289" i="6" s="1"/>
  <c r="CO298" i="6" s="1"/>
  <c r="CN230" i="6"/>
  <c r="CN234" i="6" s="1"/>
  <c r="CN289" i="6" s="1"/>
  <c r="CN298" i="6" s="1"/>
  <c r="CO322" i="6"/>
  <c r="CO325" i="6" s="1"/>
  <c r="CO326" i="6" s="1"/>
  <c r="CN325" i="6"/>
  <c r="CN326" i="6" s="1"/>
  <c r="CL68" i="12" l="1"/>
  <c r="CO303" i="6"/>
  <c r="CO60" i="12"/>
  <c r="CO62" i="12" s="1"/>
  <c r="CO300" i="6"/>
  <c r="CL66" i="12"/>
  <c r="CL309" i="6"/>
  <c r="CK69" i="12"/>
  <c r="CK80" i="12" s="1"/>
  <c r="CN303" i="6"/>
  <c r="CN60" i="12"/>
  <c r="CN62" i="12" s="1"/>
  <c r="CN300" i="6"/>
  <c r="I298" i="6"/>
  <c r="CM62" i="12"/>
  <c r="CM306" i="6"/>
  <c r="CM67" i="12" s="1"/>
  <c r="CM307" i="6"/>
  <c r="CM68" i="12" s="1"/>
  <c r="CM305" i="6"/>
  <c r="CN76" i="12"/>
  <c r="CN231" i="6"/>
  <c r="CN268" i="6"/>
  <c r="CN269" i="6" s="1"/>
  <c r="CN202" i="5" s="1"/>
  <c r="CN204" i="5" s="1"/>
  <c r="CO208" i="5" s="1"/>
  <c r="CO231" i="6"/>
  <c r="CO268" i="6"/>
  <c r="CL69" i="12" l="1"/>
  <c r="CL80" i="12" s="1"/>
  <c r="CN307" i="6"/>
  <c r="CN68" i="12" s="1"/>
  <c r="CN306" i="6"/>
  <c r="CN305" i="6"/>
  <c r="I62" i="12"/>
  <c r="CM309" i="6"/>
  <c r="CM66" i="12"/>
  <c r="I300" i="6"/>
  <c r="CO306" i="6"/>
  <c r="CO67" i="12" s="1"/>
  <c r="CO305" i="6"/>
  <c r="CO307" i="6"/>
  <c r="CO68" i="12" s="1"/>
  <c r="I60" i="12"/>
  <c r="CO76" i="12"/>
  <c r="I76" i="12" s="1"/>
  <c r="I268" i="6"/>
  <c r="CO269" i="6"/>
  <c r="L60" i="6"/>
  <c r="L181" i="6"/>
  <c r="L182" i="6" s="1"/>
  <c r="G184" i="6" s="1"/>
  <c r="I52" i="12" s="1"/>
  <c r="I307" i="6" l="1"/>
  <c r="I68" i="12"/>
  <c r="CO309" i="6"/>
  <c r="CO66" i="12"/>
  <c r="CO69" i="12" s="1"/>
  <c r="CO80" i="12" s="1"/>
  <c r="CM69" i="12"/>
  <c r="CN309" i="6"/>
  <c r="CN66" i="12"/>
  <c r="I305" i="6"/>
  <c r="CN67" i="12"/>
  <c r="I67" i="12" s="1"/>
  <c r="I306" i="6"/>
  <c r="CO202" i="5"/>
  <c r="CO204" i="5" s="1"/>
  <c r="I269" i="6"/>
  <c r="L65" i="6"/>
  <c r="L62" i="6"/>
  <c r="L67" i="6"/>
  <c r="CN69" i="12" l="1"/>
  <c r="CN80" i="12" s="1"/>
  <c r="CM80" i="12"/>
  <c r="I66" i="12"/>
  <c r="I309" i="6"/>
  <c r="L69" i="6"/>
  <c r="L139" i="6"/>
  <c r="L141" i="6" s="1"/>
  <c r="I69" i="12" l="1"/>
  <c r="I80" i="12" s="1"/>
  <c r="I83" i="12" s="1"/>
  <c r="L145" i="6"/>
  <c r="L143" i="6"/>
  <c r="L17" i="12"/>
  <c r="L126" i="5"/>
  <c r="L128" i="5" s="1"/>
  <c r="M135" i="5" s="1"/>
  <c r="M150" i="5" s="1"/>
  <c r="M178" i="5" s="1"/>
  <c r="I86" i="12" l="1"/>
  <c r="I87" i="12" s="1"/>
  <c r="I88" i="12" s="1"/>
  <c r="I90" i="12" s="1"/>
  <c r="G90" i="12" s="1"/>
  <c r="G30" i="14" s="1"/>
  <c r="N30" i="14" s="1"/>
  <c r="M181" i="5"/>
  <c r="M183" i="5" s="1"/>
  <c r="M35" i="12"/>
  <c r="L19" i="12"/>
  <c r="L23" i="14"/>
  <c r="L8" i="14"/>
  <c r="G87" i="12" l="1"/>
  <c r="G31" i="14" s="1"/>
  <c r="N31" i="14" s="1"/>
  <c r="I91" i="12"/>
  <c r="G91" i="12" s="1"/>
  <c r="G92" i="12" s="1"/>
  <c r="G48" i="14" s="1"/>
  <c r="N48" i="14" s="1"/>
  <c r="O30" i="14"/>
  <c r="M184" i="5"/>
  <c r="N138" i="6"/>
  <c r="G50" i="14" l="1"/>
  <c r="N50" i="14" s="1"/>
  <c r="O31" i="14"/>
  <c r="G39" i="14"/>
  <c r="G35" i="14"/>
  <c r="O35" i="14" s="1"/>
  <c r="G66" i="14"/>
  <c r="N66" i="14" s="1"/>
  <c r="G67" i="14"/>
  <c r="N67" i="14" s="1"/>
  <c r="G51" i="14"/>
  <c r="N51" i="14" s="1"/>
  <c r="G53" i="14"/>
  <c r="O53" i="14" s="1"/>
  <c r="G52" i="14"/>
  <c r="N52" i="14" s="1"/>
  <c r="G68" i="14"/>
  <c r="N68" i="14" s="1"/>
  <c r="G69" i="14"/>
  <c r="N69" i="14" s="1"/>
  <c r="G45" i="14"/>
  <c r="N45" i="14" s="1"/>
  <c r="G43" i="14"/>
  <c r="N43" i="14" s="1"/>
  <c r="G32" i="14"/>
  <c r="N32" i="14" s="1"/>
  <c r="G42" i="14"/>
  <c r="N42" i="14" s="1"/>
  <c r="G55" i="14"/>
  <c r="O55" i="14" s="1"/>
  <c r="G40" i="14"/>
  <c r="N40" i="14" s="1"/>
  <c r="G60" i="14"/>
  <c r="N60" i="14" s="1"/>
  <c r="G54" i="14"/>
  <c r="N54" i="14" s="1"/>
  <c r="G56" i="14"/>
  <c r="O56" i="14" s="1"/>
  <c r="G61" i="14"/>
  <c r="O61" i="14" s="1"/>
  <c r="G34" i="14"/>
  <c r="O34" i="14" s="1"/>
  <c r="G36" i="14"/>
  <c r="O36" i="14" s="1"/>
  <c r="G63" i="14"/>
  <c r="N63" i="14" s="1"/>
  <c r="G64" i="14"/>
  <c r="O64" i="14" s="1"/>
  <c r="G57" i="14"/>
  <c r="N57" i="14" s="1"/>
  <c r="G59" i="14"/>
  <c r="N59" i="14" s="1"/>
  <c r="G49" i="14"/>
  <c r="O49" i="14" s="1"/>
  <c r="G65" i="14"/>
  <c r="N65" i="14" s="1"/>
  <c r="G58" i="14"/>
  <c r="O58" i="14" s="1"/>
  <c r="G46" i="14"/>
  <c r="N46" i="14" s="1"/>
  <c r="G62" i="14"/>
  <c r="O62" i="14" s="1"/>
  <c r="O48" i="14"/>
  <c r="N25" i="6"/>
  <c r="O50" i="14" l="1"/>
  <c r="N35" i="14"/>
  <c r="O69" i="14"/>
  <c r="O67" i="14"/>
  <c r="O66" i="14"/>
  <c r="O51" i="14"/>
  <c r="N39" i="14"/>
  <c r="O39" i="14"/>
  <c r="N53" i="14"/>
  <c r="O68" i="14"/>
  <c r="O52" i="14"/>
  <c r="O43" i="14"/>
  <c r="N55" i="14"/>
  <c r="O60" i="14"/>
  <c r="O42" i="14"/>
  <c r="O45" i="14"/>
  <c r="O40" i="14"/>
  <c r="O32" i="14"/>
  <c r="O54" i="14"/>
  <c r="N61" i="14"/>
  <c r="N36" i="14"/>
  <c r="N34" i="14"/>
  <c r="N56" i="14"/>
  <c r="O63" i="14"/>
  <c r="N62" i="14"/>
  <c r="N64" i="14"/>
  <c r="O57" i="14"/>
  <c r="N49" i="14"/>
  <c r="O59" i="14"/>
  <c r="O46" i="14"/>
  <c r="O65" i="14"/>
  <c r="N58" i="14"/>
  <c r="N27" i="6"/>
  <c r="M172" i="6" l="1"/>
  <c r="M173" i="6" s="1"/>
  <c r="M60" i="6" l="1"/>
  <c r="M65" i="6" s="1"/>
  <c r="M181" i="6"/>
  <c r="M182" i="6" s="1"/>
  <c r="M67" i="6" l="1"/>
  <c r="M69" i="6" s="1"/>
  <c r="M62" i="6"/>
  <c r="M139" i="6"/>
  <c r="M141" i="6" s="1"/>
  <c r="M126" i="5" l="1"/>
  <c r="M128" i="5" s="1"/>
  <c r="N135" i="5" s="1"/>
  <c r="N150" i="5" s="1"/>
  <c r="N178" i="5" s="1"/>
  <c r="M145" i="6"/>
  <c r="M143" i="6"/>
  <c r="M17" i="12"/>
  <c r="M19" i="12" l="1"/>
  <c r="N35" i="12"/>
  <c r="N181" i="5"/>
  <c r="N183" i="5" s="1"/>
  <c r="N184" i="5" l="1"/>
  <c r="O138" i="6"/>
  <c r="O25" i="6"/>
  <c r="O27" i="6" l="1"/>
  <c r="N172" i="6" l="1"/>
  <c r="N173" i="6" s="1"/>
  <c r="N60" i="6" l="1"/>
  <c r="N181" i="6"/>
  <c r="N182" i="6" s="1"/>
  <c r="N65" i="6" l="1"/>
  <c r="N62" i="6"/>
  <c r="N67" i="6"/>
  <c r="N69" i="6" l="1"/>
  <c r="N139" i="6"/>
  <c r="N141" i="6" s="1"/>
  <c r="P138" i="6" l="1"/>
  <c r="N145" i="6"/>
  <c r="N143" i="6"/>
  <c r="N17" i="12"/>
  <c r="N126" i="5"/>
  <c r="N128" i="5" s="1"/>
  <c r="O135" i="5" s="1"/>
  <c r="O150" i="5" s="1"/>
  <c r="O178" i="5" s="1"/>
  <c r="P25" i="6" l="1"/>
  <c r="P27" i="6" s="1"/>
  <c r="O35" i="12"/>
  <c r="O181" i="5"/>
  <c r="O183" i="5" s="1"/>
  <c r="N19" i="12"/>
  <c r="O184" i="5" l="1"/>
  <c r="O172" i="6" l="1"/>
  <c r="O173" i="6" s="1"/>
  <c r="O181" i="6" l="1"/>
  <c r="O182" i="6" s="1"/>
  <c r="O60" i="6"/>
  <c r="O65" i="6" l="1"/>
  <c r="O62" i="6"/>
  <c r="O67" i="6"/>
  <c r="O69" i="6" l="1"/>
  <c r="O139" i="6"/>
  <c r="O141" i="6" s="1"/>
  <c r="O145" i="6" l="1"/>
  <c r="O17" i="12"/>
  <c r="O143" i="6"/>
  <c r="O126" i="5"/>
  <c r="O128" i="5" s="1"/>
  <c r="P135" i="5" s="1"/>
  <c r="P150" i="5" s="1"/>
  <c r="P178" i="5" s="1"/>
  <c r="P181" i="5" l="1"/>
  <c r="P183" i="5" s="1"/>
  <c r="P35" i="12"/>
  <c r="O19" i="12"/>
  <c r="P184" i="5" l="1"/>
  <c r="Q138" i="6" l="1"/>
  <c r="Q25" i="6"/>
  <c r="Q27" i="6" s="1"/>
  <c r="P172" i="6"/>
  <c r="P173" i="6" s="1"/>
  <c r="P60" i="6" l="1"/>
  <c r="P181" i="6"/>
  <c r="P182" i="6" s="1"/>
  <c r="P62" i="6" l="1"/>
  <c r="P65" i="6"/>
  <c r="P139" i="6" s="1"/>
  <c r="P141" i="6" s="1"/>
  <c r="P67" i="6"/>
  <c r="P69" i="6" s="1"/>
  <c r="P126" i="5" s="1"/>
  <c r="P128" i="5" s="1"/>
  <c r="Q135" i="5" s="1"/>
  <c r="Q150" i="5" s="1"/>
  <c r="Q178" i="5" s="1"/>
  <c r="Q181" i="5" l="1"/>
  <c r="Q183" i="5" s="1"/>
  <c r="Q35" i="12"/>
  <c r="P145" i="6"/>
  <c r="P17" i="12"/>
  <c r="P143" i="6"/>
  <c r="P19" i="12" s="1"/>
  <c r="Q184" i="5" l="1"/>
  <c r="R138" i="6" l="1"/>
  <c r="Q172" i="6"/>
  <c r="Q173" i="6" s="1"/>
  <c r="R25" i="6" l="1"/>
  <c r="R27" i="6" s="1"/>
  <c r="Q60" i="6" l="1"/>
  <c r="Q65" i="6" s="1"/>
  <c r="Q139" i="6" s="1"/>
  <c r="Q141" i="6" s="1"/>
  <c r="Q181" i="6"/>
  <c r="Q182" i="6" s="1"/>
  <c r="Q62" i="6" l="1"/>
  <c r="Q67" i="6"/>
  <c r="Q69" i="6" s="1"/>
  <c r="Q126" i="5" s="1"/>
  <c r="Q128" i="5" s="1"/>
  <c r="R135" i="5" s="1"/>
  <c r="R150" i="5" s="1"/>
  <c r="R178" i="5" s="1"/>
  <c r="R35" i="12" s="1"/>
  <c r="Q145" i="6"/>
  <c r="Q17" i="12"/>
  <c r="Q143" i="6"/>
  <c r="Q19" i="12" s="1"/>
  <c r="R181" i="5" l="1"/>
  <c r="R183" i="5" s="1"/>
  <c r="R184" i="5" s="1"/>
  <c r="R172" i="6" l="1"/>
  <c r="R173" i="6" s="1"/>
  <c r="S25" i="6" l="1"/>
  <c r="S27" i="6" s="1"/>
  <c r="S138" i="6" l="1"/>
  <c r="T138" i="6" l="1"/>
  <c r="T25" i="6"/>
  <c r="T27" i="6" s="1"/>
  <c r="R60" i="6"/>
  <c r="R181" i="6"/>
  <c r="R182" i="6" s="1"/>
  <c r="U138" i="6" l="1"/>
  <c r="U25" i="6"/>
  <c r="U27" i="6" s="1"/>
  <c r="R62" i="6"/>
  <c r="R65" i="6"/>
  <c r="R139" i="6" s="1"/>
  <c r="R141" i="6" s="1"/>
  <c r="R67" i="6"/>
  <c r="R69" i="6" s="1"/>
  <c r="R126" i="5" s="1"/>
  <c r="R128" i="5" s="1"/>
  <c r="S135" i="5" s="1"/>
  <c r="S150" i="5" s="1"/>
  <c r="S178" i="5" s="1"/>
  <c r="V25" i="6" l="1"/>
  <c r="V27" i="6" s="1"/>
  <c r="V138" i="6"/>
  <c r="S35" i="12"/>
  <c r="S181" i="5"/>
  <c r="S183" i="5" s="1"/>
  <c r="S184" i="5" s="1"/>
  <c r="R145" i="6"/>
  <c r="R143" i="6"/>
  <c r="R19" i="12" s="1"/>
  <c r="R17" i="12"/>
  <c r="W25" i="6" l="1"/>
  <c r="W27" i="6" s="1"/>
  <c r="W138" i="6"/>
  <c r="X25" i="6" l="1"/>
  <c r="X27" i="6" s="1"/>
  <c r="X138" i="6"/>
  <c r="Y25" i="6" l="1"/>
  <c r="Y27" i="6" s="1"/>
  <c r="Y138" i="6"/>
  <c r="Z25" i="6" l="1"/>
  <c r="Z27" i="6" s="1"/>
  <c r="Z138" i="6"/>
  <c r="S172" i="6"/>
  <c r="S173" i="6" s="1"/>
  <c r="AA25" i="6" l="1"/>
  <c r="AA27" i="6" s="1"/>
  <c r="AA138" i="6"/>
  <c r="T172" i="6"/>
  <c r="T173" i="6" s="1"/>
  <c r="AB25" i="6" l="1"/>
  <c r="AB27" i="6" s="1"/>
  <c r="AB138" i="6"/>
  <c r="S181" i="6"/>
  <c r="S182" i="6" s="1"/>
  <c r="T60" i="6"/>
  <c r="U60" i="6"/>
  <c r="U172" i="6"/>
  <c r="U173" i="6" s="1"/>
  <c r="T181" i="6"/>
  <c r="T182" i="6" s="1"/>
  <c r="S60" i="6"/>
  <c r="AC25" i="6" l="1"/>
  <c r="AC27" i="6" s="1"/>
  <c r="AC138" i="6"/>
  <c r="U65" i="6"/>
  <c r="U139" i="6" s="1"/>
  <c r="U141" i="6" s="1"/>
  <c r="U62" i="6"/>
  <c r="U67" i="6"/>
  <c r="U69" i="6" s="1"/>
  <c r="U126" i="5" s="1"/>
  <c r="U128" i="5" s="1"/>
  <c r="V135" i="5" s="1"/>
  <c r="V150" i="5" s="1"/>
  <c r="V178" i="5" s="1"/>
  <c r="V60" i="6"/>
  <c r="S65" i="6"/>
  <c r="S139" i="6" s="1"/>
  <c r="S141" i="6" s="1"/>
  <c r="S62" i="6"/>
  <c r="S67" i="6"/>
  <c r="S69" i="6" s="1"/>
  <c r="S126" i="5" s="1"/>
  <c r="S128" i="5" s="1"/>
  <c r="T135" i="5" s="1"/>
  <c r="T150" i="5" s="1"/>
  <c r="T178" i="5" s="1"/>
  <c r="U181" i="6"/>
  <c r="U182" i="6" s="1"/>
  <c r="T62" i="6"/>
  <c r="T65" i="6"/>
  <c r="T139" i="6" s="1"/>
  <c r="T141" i="6" s="1"/>
  <c r="T67" i="6"/>
  <c r="T69" i="6" s="1"/>
  <c r="T126" i="5" s="1"/>
  <c r="T128" i="5" s="1"/>
  <c r="U135" i="5" s="1"/>
  <c r="U150" i="5" s="1"/>
  <c r="U178" i="5" s="1"/>
  <c r="V172" i="6"/>
  <c r="V173" i="6" s="1"/>
  <c r="AD25" i="6" l="1"/>
  <c r="AD27" i="6" s="1"/>
  <c r="AD138" i="6"/>
  <c r="T145" i="6"/>
  <c r="T143" i="6"/>
  <c r="T19" i="12" s="1"/>
  <c r="T17" i="12"/>
  <c r="S145" i="6"/>
  <c r="S17" i="12"/>
  <c r="S143" i="6"/>
  <c r="S19" i="12" s="1"/>
  <c r="T35" i="12"/>
  <c r="T181" i="5"/>
  <c r="T183" i="5" s="1"/>
  <c r="T184" i="5" s="1"/>
  <c r="V65" i="6"/>
  <c r="V139" i="6" s="1"/>
  <c r="V141" i="6" s="1"/>
  <c r="V62" i="6"/>
  <c r="V67" i="6"/>
  <c r="V69" i="6" s="1"/>
  <c r="V126" i="5" s="1"/>
  <c r="V128" i="5" s="1"/>
  <c r="W135" i="5" s="1"/>
  <c r="W150" i="5" s="1"/>
  <c r="W178" i="5" s="1"/>
  <c r="W60" i="6"/>
  <c r="V181" i="5"/>
  <c r="V183" i="5" s="1"/>
  <c r="V184" i="5" s="1"/>
  <c r="V35" i="12"/>
  <c r="W172" i="6"/>
  <c r="W173" i="6" s="1"/>
  <c r="V181" i="6"/>
  <c r="V182" i="6" s="1"/>
  <c r="U35" i="12"/>
  <c r="U181" i="5"/>
  <c r="U183" i="5" s="1"/>
  <c r="U184" i="5" s="1"/>
  <c r="U145" i="6"/>
  <c r="U143" i="6"/>
  <c r="U19" i="12" s="1"/>
  <c r="U17" i="12"/>
  <c r="AE25" i="6" l="1"/>
  <c r="AE27" i="6" s="1"/>
  <c r="AE138" i="6"/>
  <c r="V145" i="6"/>
  <c r="V17" i="12"/>
  <c r="V143" i="6"/>
  <c r="V19" i="12" s="1"/>
  <c r="W35" i="12"/>
  <c r="W181" i="5"/>
  <c r="W183" i="5" s="1"/>
  <c r="W184" i="5" s="1"/>
  <c r="W181" i="6"/>
  <c r="W182" i="6" s="1"/>
  <c r="X172" i="6"/>
  <c r="X173" i="6" s="1"/>
  <c r="X60" i="6"/>
  <c r="W62" i="6"/>
  <c r="W65" i="6"/>
  <c r="W139" i="6" s="1"/>
  <c r="W141" i="6" s="1"/>
  <c r="W67" i="6"/>
  <c r="W69" i="6" s="1"/>
  <c r="W126" i="5" s="1"/>
  <c r="W128" i="5" s="1"/>
  <c r="X135" i="5" s="1"/>
  <c r="X150" i="5" s="1"/>
  <c r="X178" i="5" s="1"/>
  <c r="AF25" i="6" l="1"/>
  <c r="AF27" i="6" s="1"/>
  <c r="AF138" i="6"/>
  <c r="W145" i="6"/>
  <c r="W17" i="12"/>
  <c r="W143" i="6"/>
  <c r="W19" i="12" s="1"/>
  <c r="Y60" i="6"/>
  <c r="Y172" i="6"/>
  <c r="Y173" i="6" s="1"/>
  <c r="X181" i="6"/>
  <c r="X182" i="6" s="1"/>
  <c r="X35" i="12"/>
  <c r="X181" i="5"/>
  <c r="X183" i="5" s="1"/>
  <c r="X184" i="5" s="1"/>
  <c r="X62" i="6"/>
  <c r="X65" i="6"/>
  <c r="X139" i="6" s="1"/>
  <c r="X141" i="6" s="1"/>
  <c r="X67" i="6"/>
  <c r="X69" i="6" s="1"/>
  <c r="X126" i="5" s="1"/>
  <c r="X128" i="5" s="1"/>
  <c r="Y135" i="5" s="1"/>
  <c r="Y150" i="5" s="1"/>
  <c r="Y178" i="5" s="1"/>
  <c r="AG25" i="6" l="1"/>
  <c r="AG27" i="6" s="1"/>
  <c r="AG138" i="6"/>
  <c r="Y181" i="5"/>
  <c r="Y183" i="5" s="1"/>
  <c r="Y184" i="5" s="1"/>
  <c r="Y35" i="12"/>
  <c r="Z172" i="6"/>
  <c r="Z173" i="6" s="1"/>
  <c r="Z60" i="6"/>
  <c r="X145" i="6"/>
  <c r="X17" i="12"/>
  <c r="X143" i="6"/>
  <c r="X19" i="12" s="1"/>
  <c r="Y181" i="6"/>
  <c r="Y182" i="6" s="1"/>
  <c r="Y65" i="6"/>
  <c r="Y139" i="6" s="1"/>
  <c r="Y141" i="6" s="1"/>
  <c r="Y62" i="6"/>
  <c r="Y67" i="6"/>
  <c r="Y69" i="6" s="1"/>
  <c r="Y126" i="5" s="1"/>
  <c r="Y128" i="5" s="1"/>
  <c r="Z135" i="5" s="1"/>
  <c r="Z150" i="5" s="1"/>
  <c r="Z178" i="5" s="1"/>
  <c r="AH25" i="6" l="1"/>
  <c r="AH27" i="6" s="1"/>
  <c r="AH138" i="6"/>
  <c r="Z65" i="6"/>
  <c r="Z139" i="6" s="1"/>
  <c r="Z141" i="6" s="1"/>
  <c r="Z62" i="6"/>
  <c r="Z67" i="6"/>
  <c r="Z69" i="6" s="1"/>
  <c r="Z126" i="5" s="1"/>
  <c r="Z128" i="5" s="1"/>
  <c r="AA135" i="5" s="1"/>
  <c r="AA150" i="5" s="1"/>
  <c r="AA178" i="5" s="1"/>
  <c r="AA60" i="6"/>
  <c r="AA172" i="6"/>
  <c r="AA173" i="6" s="1"/>
  <c r="Y145" i="6"/>
  <c r="Y17" i="12"/>
  <c r="Y143" i="6"/>
  <c r="Y19" i="12" s="1"/>
  <c r="Z35" i="12"/>
  <c r="Z181" i="5"/>
  <c r="Z183" i="5" s="1"/>
  <c r="Z184" i="5" s="1"/>
  <c r="Z181" i="6"/>
  <c r="Z182" i="6" s="1"/>
  <c r="AI25" i="6" l="1"/>
  <c r="AI27" i="6" s="1"/>
  <c r="AI138" i="6"/>
  <c r="AA65" i="6"/>
  <c r="AA139" i="6" s="1"/>
  <c r="AA141" i="6" s="1"/>
  <c r="AA62" i="6"/>
  <c r="AA67" i="6"/>
  <c r="AA69" i="6" s="1"/>
  <c r="AA126" i="5" s="1"/>
  <c r="AA128" i="5" s="1"/>
  <c r="AB135" i="5" s="1"/>
  <c r="AB150" i="5" s="1"/>
  <c r="AB178" i="5" s="1"/>
  <c r="AB60" i="6"/>
  <c r="AB172" i="6"/>
  <c r="AB173" i="6" s="1"/>
  <c r="AA181" i="5"/>
  <c r="AA183" i="5" s="1"/>
  <c r="AA184" i="5" s="1"/>
  <c r="AA35" i="12"/>
  <c r="AA181" i="6"/>
  <c r="AA182" i="6" s="1"/>
  <c r="Z145" i="6"/>
  <c r="Z143" i="6"/>
  <c r="Z19" i="12" s="1"/>
  <c r="Z17" i="12"/>
  <c r="AJ25" i="6" l="1"/>
  <c r="AJ27" i="6" s="1"/>
  <c r="AJ138" i="6"/>
  <c r="AC172" i="6"/>
  <c r="AC173" i="6" s="1"/>
  <c r="AC60" i="6"/>
  <c r="AB35" i="12"/>
  <c r="AB181" i="5"/>
  <c r="AB183" i="5" s="1"/>
  <c r="AB184" i="5" s="1"/>
  <c r="AB65" i="6"/>
  <c r="AB139" i="6" s="1"/>
  <c r="AB141" i="6" s="1"/>
  <c r="AB62" i="6"/>
  <c r="AB67" i="6"/>
  <c r="AB69" i="6" s="1"/>
  <c r="AB126" i="5" s="1"/>
  <c r="AB128" i="5" s="1"/>
  <c r="AC135" i="5" s="1"/>
  <c r="AC150" i="5" s="1"/>
  <c r="AC178" i="5" s="1"/>
  <c r="AB181" i="6"/>
  <c r="AB182" i="6" s="1"/>
  <c r="AA145" i="6"/>
  <c r="AA17" i="12"/>
  <c r="AA143" i="6"/>
  <c r="AA19" i="12" s="1"/>
  <c r="AK25" i="6" l="1"/>
  <c r="AK27" i="6" s="1"/>
  <c r="AK138" i="6"/>
  <c r="AC35" i="12"/>
  <c r="AC181" i="5"/>
  <c r="AC183" i="5" s="1"/>
  <c r="AC184" i="5" s="1"/>
  <c r="AC62" i="6"/>
  <c r="AC65" i="6"/>
  <c r="AC139" i="6" s="1"/>
  <c r="AC141" i="6" s="1"/>
  <c r="AC67" i="6"/>
  <c r="AC69" i="6" s="1"/>
  <c r="AC126" i="5" s="1"/>
  <c r="AC128" i="5" s="1"/>
  <c r="AD135" i="5" s="1"/>
  <c r="AD150" i="5" s="1"/>
  <c r="AD178" i="5" s="1"/>
  <c r="AB145" i="6"/>
  <c r="AB17" i="12"/>
  <c r="AB143" i="6"/>
  <c r="AB19" i="12" s="1"/>
  <c r="AD60" i="6"/>
  <c r="AC181" i="6"/>
  <c r="AC182" i="6" s="1"/>
  <c r="AD172" i="6"/>
  <c r="AD173" i="6" s="1"/>
  <c r="AL25" i="6" l="1"/>
  <c r="AL27" i="6" s="1"/>
  <c r="AL138" i="6"/>
  <c r="AC145" i="6"/>
  <c r="AC17" i="12"/>
  <c r="AC143" i="6"/>
  <c r="AC19" i="12" s="1"/>
  <c r="AD65" i="6"/>
  <c r="AD139" i="6" s="1"/>
  <c r="AD141" i="6" s="1"/>
  <c r="AD62" i="6"/>
  <c r="AD67" i="6"/>
  <c r="AD69" i="6" s="1"/>
  <c r="AD126" i="5" s="1"/>
  <c r="AD128" i="5" s="1"/>
  <c r="AE135" i="5" s="1"/>
  <c r="AE150" i="5" s="1"/>
  <c r="AE178" i="5" s="1"/>
  <c r="AD181" i="5"/>
  <c r="AD183" i="5" s="1"/>
  <c r="AD184" i="5" s="1"/>
  <c r="AD35" i="12"/>
  <c r="AE172" i="6"/>
  <c r="AE173" i="6" s="1"/>
  <c r="AE60" i="6"/>
  <c r="AD181" i="6"/>
  <c r="AD182" i="6" s="1"/>
  <c r="AM25" i="6" l="1"/>
  <c r="AM27" i="6" s="1"/>
  <c r="AM138" i="6"/>
  <c r="AF172" i="6"/>
  <c r="AF173" i="6" s="1"/>
  <c r="AE35" i="12"/>
  <c r="AE181" i="5"/>
  <c r="AE183" i="5" s="1"/>
  <c r="AE184" i="5" s="1"/>
  <c r="AD145" i="6"/>
  <c r="AD17" i="12"/>
  <c r="AD143" i="6"/>
  <c r="AD19" i="12" s="1"/>
  <c r="AE181" i="6"/>
  <c r="AE182" i="6" s="1"/>
  <c r="AE62" i="6"/>
  <c r="AE65" i="6"/>
  <c r="AE139" i="6" s="1"/>
  <c r="AE141" i="6" s="1"/>
  <c r="AE67" i="6"/>
  <c r="AE69" i="6" s="1"/>
  <c r="AE126" i="5" s="1"/>
  <c r="AE128" i="5" s="1"/>
  <c r="AF135" i="5" s="1"/>
  <c r="AF150" i="5" s="1"/>
  <c r="AF178" i="5" s="1"/>
  <c r="AF60" i="6"/>
  <c r="AN25" i="6" l="1"/>
  <c r="AN27" i="6" s="1"/>
  <c r="AN138" i="6"/>
  <c r="AF181" i="5"/>
  <c r="AF183" i="5" s="1"/>
  <c r="AF184" i="5" s="1"/>
  <c r="AF35" i="12"/>
  <c r="AE145" i="6"/>
  <c r="AE17" i="12"/>
  <c r="AE143" i="6"/>
  <c r="AE19" i="12" s="1"/>
  <c r="AF181" i="6"/>
  <c r="AF182" i="6" s="1"/>
  <c r="AF65" i="6"/>
  <c r="AF139" i="6" s="1"/>
  <c r="AF141" i="6" s="1"/>
  <c r="AF62" i="6"/>
  <c r="AF67" i="6"/>
  <c r="AF69" i="6" s="1"/>
  <c r="AF126" i="5" s="1"/>
  <c r="AF128" i="5" s="1"/>
  <c r="AG135" i="5" s="1"/>
  <c r="AG150" i="5" s="1"/>
  <c r="AG178" i="5" s="1"/>
  <c r="AG60" i="6"/>
  <c r="AG172" i="6"/>
  <c r="AG173" i="6" s="1"/>
  <c r="AO25" i="6" l="1"/>
  <c r="AO27" i="6" s="1"/>
  <c r="AO138" i="6"/>
  <c r="AG65" i="6"/>
  <c r="AG139" i="6" s="1"/>
  <c r="AG141" i="6" s="1"/>
  <c r="AG62" i="6"/>
  <c r="AG67" i="6"/>
  <c r="AG69" i="6" s="1"/>
  <c r="AG126" i="5" s="1"/>
  <c r="AG128" i="5" s="1"/>
  <c r="AH135" i="5" s="1"/>
  <c r="AH150" i="5" s="1"/>
  <c r="AH178" i="5" s="1"/>
  <c r="AH60" i="6"/>
  <c r="AG35" i="12"/>
  <c r="AG181" i="5"/>
  <c r="AG183" i="5" s="1"/>
  <c r="AG184" i="5" s="1"/>
  <c r="AG181" i="6"/>
  <c r="AG182" i="6" s="1"/>
  <c r="AF145" i="6"/>
  <c r="AF17" i="12"/>
  <c r="AF143" i="6"/>
  <c r="AF19" i="12" s="1"/>
  <c r="AH172" i="6"/>
  <c r="AH173" i="6" s="1"/>
  <c r="AP25" i="6" l="1"/>
  <c r="AP27" i="6" s="1"/>
  <c r="AP138" i="6"/>
  <c r="AH181" i="6"/>
  <c r="AH182" i="6" s="1"/>
  <c r="AH65" i="6"/>
  <c r="AH139" i="6" s="1"/>
  <c r="AH141" i="6" s="1"/>
  <c r="AH62" i="6"/>
  <c r="AH67" i="6"/>
  <c r="AH69" i="6" s="1"/>
  <c r="AH126" i="5" s="1"/>
  <c r="AH128" i="5" s="1"/>
  <c r="AI135" i="5" s="1"/>
  <c r="AI150" i="5" s="1"/>
  <c r="AI178" i="5" s="1"/>
  <c r="AI172" i="6"/>
  <c r="AI173" i="6" s="1"/>
  <c r="AI60" i="6"/>
  <c r="AH181" i="5"/>
  <c r="AH183" i="5" s="1"/>
  <c r="AH184" i="5" s="1"/>
  <c r="AH35" i="12"/>
  <c r="AG145" i="6"/>
  <c r="AG143" i="6"/>
  <c r="AG19" i="12" s="1"/>
  <c r="AG17" i="12"/>
  <c r="AQ25" i="6" l="1"/>
  <c r="AQ27" i="6" s="1"/>
  <c r="AQ138" i="6"/>
  <c r="AI181" i="5"/>
  <c r="AI183" i="5" s="1"/>
  <c r="AI184" i="5" s="1"/>
  <c r="AI35" i="12"/>
  <c r="AH145" i="6"/>
  <c r="AH143" i="6"/>
  <c r="AH19" i="12" s="1"/>
  <c r="AH17" i="12"/>
  <c r="AJ172" i="6"/>
  <c r="AJ173" i="6" s="1"/>
  <c r="AJ60" i="6"/>
  <c r="AI181" i="6"/>
  <c r="AI182" i="6" s="1"/>
  <c r="AI62" i="6"/>
  <c r="AI65" i="6"/>
  <c r="AI139" i="6" s="1"/>
  <c r="AI141" i="6" s="1"/>
  <c r="AI67" i="6"/>
  <c r="AI69" i="6" s="1"/>
  <c r="AI126" i="5" s="1"/>
  <c r="AI128" i="5" s="1"/>
  <c r="AJ135" i="5" s="1"/>
  <c r="AJ150" i="5" s="1"/>
  <c r="AJ178" i="5" s="1"/>
  <c r="AR25" i="6" l="1"/>
  <c r="AR27" i="6" s="1"/>
  <c r="AR138" i="6"/>
  <c r="AJ62" i="6"/>
  <c r="AJ65" i="6"/>
  <c r="AJ139" i="6" s="1"/>
  <c r="AJ141" i="6" s="1"/>
  <c r="AJ67" i="6"/>
  <c r="AJ69" i="6" s="1"/>
  <c r="AJ126" i="5" s="1"/>
  <c r="AJ128" i="5" s="1"/>
  <c r="AK135" i="5" s="1"/>
  <c r="AK150" i="5" s="1"/>
  <c r="AK178" i="5" s="1"/>
  <c r="AK60" i="6"/>
  <c r="AK172" i="6"/>
  <c r="AK173" i="6" s="1"/>
  <c r="AJ181" i="5"/>
  <c r="AJ183" i="5" s="1"/>
  <c r="AJ184" i="5" s="1"/>
  <c r="AJ35" i="12"/>
  <c r="AI145" i="6"/>
  <c r="AI17" i="12"/>
  <c r="AI143" i="6"/>
  <c r="AI19" i="12" s="1"/>
  <c r="AJ181" i="6"/>
  <c r="AJ182" i="6" s="1"/>
  <c r="AS25" i="6" l="1"/>
  <c r="AS27" i="6" s="1"/>
  <c r="AS138" i="6"/>
  <c r="AL172" i="6"/>
  <c r="AL173" i="6" s="1"/>
  <c r="AK181" i="6"/>
  <c r="AK182" i="6" s="1"/>
  <c r="AK65" i="6"/>
  <c r="AK139" i="6" s="1"/>
  <c r="AK141" i="6" s="1"/>
  <c r="AK62" i="6"/>
  <c r="AK67" i="6"/>
  <c r="AK69" i="6" s="1"/>
  <c r="AK126" i="5" s="1"/>
  <c r="AK128" i="5" s="1"/>
  <c r="AL135" i="5" s="1"/>
  <c r="AL150" i="5" s="1"/>
  <c r="AL178" i="5" s="1"/>
  <c r="AL60" i="6"/>
  <c r="AK35" i="12"/>
  <c r="AK181" i="5"/>
  <c r="AK183" i="5" s="1"/>
  <c r="AK184" i="5" s="1"/>
  <c r="AJ145" i="6"/>
  <c r="AJ143" i="6"/>
  <c r="AJ19" i="12" s="1"/>
  <c r="AJ17" i="12"/>
  <c r="AT25" i="6" l="1"/>
  <c r="AT27" i="6" s="1"/>
  <c r="AT138" i="6"/>
  <c r="AK145" i="6"/>
  <c r="AK143" i="6"/>
  <c r="AK19" i="12" s="1"/>
  <c r="AK17" i="12"/>
  <c r="AL181" i="6"/>
  <c r="AL182" i="6" s="1"/>
  <c r="AL35" i="12"/>
  <c r="AL181" i="5"/>
  <c r="AL183" i="5" s="1"/>
  <c r="AL184" i="5" s="1"/>
  <c r="AM172" i="6"/>
  <c r="AM173" i="6" s="1"/>
  <c r="AM60" i="6"/>
  <c r="AL65" i="6"/>
  <c r="AL139" i="6" s="1"/>
  <c r="AL141" i="6" s="1"/>
  <c r="AL62" i="6"/>
  <c r="AL67" i="6"/>
  <c r="AL69" i="6" s="1"/>
  <c r="AL126" i="5" s="1"/>
  <c r="AL128" i="5" s="1"/>
  <c r="AM135" i="5" s="1"/>
  <c r="AM150" i="5" s="1"/>
  <c r="AM178" i="5" s="1"/>
  <c r="AU25" i="6" l="1"/>
  <c r="AU27" i="6" s="1"/>
  <c r="AU138" i="6"/>
  <c r="AN172" i="6"/>
  <c r="AN173" i="6" s="1"/>
  <c r="AM181" i="5"/>
  <c r="AM183" i="5" s="1"/>
  <c r="AM184" i="5" s="1"/>
  <c r="AM35" i="12"/>
  <c r="AN60" i="6"/>
  <c r="AL145" i="6"/>
  <c r="AL17" i="12"/>
  <c r="AL143" i="6"/>
  <c r="AL19" i="12" s="1"/>
  <c r="AM181" i="6"/>
  <c r="AM182" i="6" s="1"/>
  <c r="AM65" i="6"/>
  <c r="AM139" i="6" s="1"/>
  <c r="AM141" i="6" s="1"/>
  <c r="AM62" i="6"/>
  <c r="AM67" i="6"/>
  <c r="AM69" i="6" s="1"/>
  <c r="AM126" i="5" s="1"/>
  <c r="AM128" i="5" s="1"/>
  <c r="AN135" i="5" s="1"/>
  <c r="AN150" i="5" s="1"/>
  <c r="AN178" i="5" s="1"/>
  <c r="AV25" i="6" l="1"/>
  <c r="AV27" i="6" s="1"/>
  <c r="AV138" i="6"/>
  <c r="AM145" i="6"/>
  <c r="AM17" i="12"/>
  <c r="AM143" i="6"/>
  <c r="AM19" i="12" s="1"/>
  <c r="AN65" i="6"/>
  <c r="AN139" i="6" s="1"/>
  <c r="AN141" i="6" s="1"/>
  <c r="AN62" i="6"/>
  <c r="AN67" i="6"/>
  <c r="AN69" i="6" s="1"/>
  <c r="AN126" i="5" s="1"/>
  <c r="AN128" i="5" s="1"/>
  <c r="AO135" i="5" s="1"/>
  <c r="AO150" i="5" s="1"/>
  <c r="AO178" i="5" s="1"/>
  <c r="AO60" i="6"/>
  <c r="AN181" i="6"/>
  <c r="AN182" i="6" s="1"/>
  <c r="AO172" i="6"/>
  <c r="AO173" i="6" s="1"/>
  <c r="AN181" i="5"/>
  <c r="AN183" i="5" s="1"/>
  <c r="AN184" i="5" s="1"/>
  <c r="AN35" i="12"/>
  <c r="AW25" i="6" l="1"/>
  <c r="AW27" i="6" s="1"/>
  <c r="AW138" i="6"/>
  <c r="AO65" i="6"/>
  <c r="AO139" i="6" s="1"/>
  <c r="AO141" i="6" s="1"/>
  <c r="AO62" i="6"/>
  <c r="AO67" i="6"/>
  <c r="AO69" i="6" s="1"/>
  <c r="AO126" i="5" s="1"/>
  <c r="AO128" i="5" s="1"/>
  <c r="AP135" i="5" s="1"/>
  <c r="AP150" i="5" s="1"/>
  <c r="AP178" i="5" s="1"/>
  <c r="AP60" i="6"/>
  <c r="AO35" i="12"/>
  <c r="AO181" i="5"/>
  <c r="AO183" i="5" s="1"/>
  <c r="AO184" i="5" s="1"/>
  <c r="AN145" i="6"/>
  <c r="AN143" i="6"/>
  <c r="AN19" i="12" s="1"/>
  <c r="AN17" i="12"/>
  <c r="AO181" i="6"/>
  <c r="AO182" i="6" s="1"/>
  <c r="AP172" i="6"/>
  <c r="AP173" i="6" s="1"/>
  <c r="AX25" i="6" l="1"/>
  <c r="AX27" i="6" s="1"/>
  <c r="AX138" i="6"/>
  <c r="AQ60" i="6"/>
  <c r="AP62" i="6"/>
  <c r="AP65" i="6"/>
  <c r="AP139" i="6" s="1"/>
  <c r="AP141" i="6" s="1"/>
  <c r="AP67" i="6"/>
  <c r="AP69" i="6" s="1"/>
  <c r="AP126" i="5" s="1"/>
  <c r="AP128" i="5" s="1"/>
  <c r="AQ135" i="5" s="1"/>
  <c r="AQ150" i="5" s="1"/>
  <c r="AQ178" i="5" s="1"/>
  <c r="AP181" i="5"/>
  <c r="AP183" i="5" s="1"/>
  <c r="AP184" i="5" s="1"/>
  <c r="AP35" i="12"/>
  <c r="AP181" i="6"/>
  <c r="AP182" i="6" s="1"/>
  <c r="AQ172" i="6"/>
  <c r="AQ173" i="6" s="1"/>
  <c r="AO145" i="6"/>
  <c r="AO143" i="6"/>
  <c r="AO19" i="12" s="1"/>
  <c r="AO17" i="12"/>
  <c r="AY25" i="6" l="1"/>
  <c r="AY27" i="6" s="1"/>
  <c r="AY138" i="6"/>
  <c r="AR172" i="6"/>
  <c r="AR173" i="6" s="1"/>
  <c r="AQ181" i="6"/>
  <c r="AQ182" i="6" s="1"/>
  <c r="AQ181" i="5"/>
  <c r="AQ183" i="5" s="1"/>
  <c r="AQ184" i="5" s="1"/>
  <c r="AQ35" i="12"/>
  <c r="AP145" i="6"/>
  <c r="AP143" i="6"/>
  <c r="AP19" i="12" s="1"/>
  <c r="AP17" i="12"/>
  <c r="AQ62" i="6"/>
  <c r="AQ65" i="6"/>
  <c r="AQ139" i="6" s="1"/>
  <c r="AQ141" i="6" s="1"/>
  <c r="AQ67" i="6"/>
  <c r="AQ69" i="6" s="1"/>
  <c r="AQ126" i="5" s="1"/>
  <c r="AQ128" i="5" s="1"/>
  <c r="AR135" i="5" s="1"/>
  <c r="AR150" i="5" s="1"/>
  <c r="AR178" i="5" s="1"/>
  <c r="AR60" i="6"/>
  <c r="AZ25" i="6" l="1"/>
  <c r="AZ27" i="6" s="1"/>
  <c r="AZ138" i="6"/>
  <c r="AR62" i="6"/>
  <c r="AR65" i="6"/>
  <c r="AR139" i="6" s="1"/>
  <c r="AR141" i="6" s="1"/>
  <c r="AR67" i="6"/>
  <c r="AR69" i="6" s="1"/>
  <c r="AR126" i="5" s="1"/>
  <c r="AR128" i="5" s="1"/>
  <c r="AS135" i="5" s="1"/>
  <c r="AS150" i="5" s="1"/>
  <c r="AS178" i="5" s="1"/>
  <c r="AS60" i="6"/>
  <c r="AR181" i="6"/>
  <c r="AR182" i="6" s="1"/>
  <c r="AR181" i="5"/>
  <c r="AR183" i="5" s="1"/>
  <c r="AR184" i="5" s="1"/>
  <c r="AR35" i="12"/>
  <c r="AQ145" i="6"/>
  <c r="AQ143" i="6"/>
  <c r="AQ19" i="12" s="1"/>
  <c r="AQ17" i="12"/>
  <c r="AS172" i="6"/>
  <c r="AS173" i="6" s="1"/>
  <c r="BA25" i="6" l="1"/>
  <c r="BA27" i="6" s="1"/>
  <c r="BA138" i="6"/>
  <c r="AT60" i="6"/>
  <c r="AS181" i="5"/>
  <c r="AS183" i="5" s="1"/>
  <c r="AS184" i="5" s="1"/>
  <c r="AS35" i="12"/>
  <c r="AR145" i="6"/>
  <c r="AR17" i="12"/>
  <c r="AR143" i="6"/>
  <c r="AR19" i="12" s="1"/>
  <c r="AS65" i="6"/>
  <c r="AS139" i="6" s="1"/>
  <c r="AS141" i="6" s="1"/>
  <c r="AS62" i="6"/>
  <c r="AS67" i="6"/>
  <c r="AS69" i="6" s="1"/>
  <c r="AS126" i="5" s="1"/>
  <c r="AS128" i="5" s="1"/>
  <c r="AT135" i="5" s="1"/>
  <c r="AT150" i="5" s="1"/>
  <c r="AT178" i="5" s="1"/>
  <c r="AT172" i="6"/>
  <c r="AT173" i="6" s="1"/>
  <c r="AS181" i="6"/>
  <c r="AS182" i="6" s="1"/>
  <c r="BB25" i="6" l="1"/>
  <c r="BB27" i="6" s="1"/>
  <c r="BB138" i="6"/>
  <c r="AU172" i="6"/>
  <c r="AU173" i="6" s="1"/>
  <c r="AT181" i="5"/>
  <c r="AT183" i="5" s="1"/>
  <c r="AT184" i="5" s="1"/>
  <c r="AT35" i="12"/>
  <c r="AS145" i="6"/>
  <c r="AS17" i="12"/>
  <c r="AS143" i="6"/>
  <c r="AS19" i="12" s="1"/>
  <c r="AT65" i="6"/>
  <c r="AT139" i="6" s="1"/>
  <c r="AT141" i="6" s="1"/>
  <c r="AT62" i="6"/>
  <c r="AT67" i="6"/>
  <c r="AT69" i="6" s="1"/>
  <c r="AT126" i="5" s="1"/>
  <c r="AT128" i="5" s="1"/>
  <c r="AU135" i="5" s="1"/>
  <c r="AU150" i="5" s="1"/>
  <c r="AU178" i="5" s="1"/>
  <c r="AT181" i="6"/>
  <c r="AT182" i="6" s="1"/>
  <c r="AU60" i="6"/>
  <c r="BC25" i="6" l="1"/>
  <c r="BC27" i="6" s="1"/>
  <c r="BC138" i="6"/>
  <c r="AT145" i="6"/>
  <c r="AT143" i="6"/>
  <c r="AT19" i="12" s="1"/>
  <c r="AT17" i="12"/>
  <c r="AU62" i="6"/>
  <c r="AU65" i="6"/>
  <c r="AU139" i="6" s="1"/>
  <c r="AU141" i="6" s="1"/>
  <c r="AU67" i="6"/>
  <c r="AU69" i="6" s="1"/>
  <c r="AU126" i="5" s="1"/>
  <c r="AU128" i="5" s="1"/>
  <c r="AV135" i="5" s="1"/>
  <c r="AV150" i="5" s="1"/>
  <c r="AV178" i="5" s="1"/>
  <c r="AV60" i="6"/>
  <c r="AU181" i="6"/>
  <c r="AU182" i="6" s="1"/>
  <c r="AU181" i="5"/>
  <c r="AU183" i="5" s="1"/>
  <c r="AU184" i="5" s="1"/>
  <c r="AU35" i="12"/>
  <c r="AV172" i="6"/>
  <c r="AV173" i="6" s="1"/>
  <c r="BD25" i="6" l="1"/>
  <c r="BD27" i="6" s="1"/>
  <c r="BD138" i="6"/>
  <c r="AV62" i="6"/>
  <c r="AV65" i="6"/>
  <c r="AV139" i="6" s="1"/>
  <c r="AV141" i="6" s="1"/>
  <c r="AV67" i="6"/>
  <c r="AV69" i="6" s="1"/>
  <c r="AV126" i="5" s="1"/>
  <c r="AV128" i="5" s="1"/>
  <c r="AW135" i="5" s="1"/>
  <c r="AW150" i="5" s="1"/>
  <c r="AW178" i="5" s="1"/>
  <c r="AV181" i="6"/>
  <c r="AV182" i="6" s="1"/>
  <c r="AU145" i="6"/>
  <c r="AU17" i="12"/>
  <c r="AU143" i="6"/>
  <c r="AU19" i="12" s="1"/>
  <c r="AV181" i="5"/>
  <c r="AV183" i="5" s="1"/>
  <c r="AV184" i="5" s="1"/>
  <c r="AV35" i="12"/>
  <c r="AW172" i="6"/>
  <c r="AW173" i="6" s="1"/>
  <c r="AW60" i="6"/>
  <c r="BE25" i="6" l="1"/>
  <c r="BE27" i="6" s="1"/>
  <c r="BE138" i="6"/>
  <c r="AW181" i="6"/>
  <c r="AW182" i="6" s="1"/>
  <c r="AX60" i="6"/>
  <c r="AW181" i="5"/>
  <c r="AW183" i="5" s="1"/>
  <c r="AW184" i="5" s="1"/>
  <c r="AW35" i="12"/>
  <c r="AX172" i="6"/>
  <c r="AX173" i="6" s="1"/>
  <c r="AV145" i="6"/>
  <c r="AV17" i="12"/>
  <c r="AV143" i="6"/>
  <c r="AV19" i="12" s="1"/>
  <c r="AW65" i="6"/>
  <c r="AW139" i="6" s="1"/>
  <c r="AW141" i="6" s="1"/>
  <c r="AW62" i="6"/>
  <c r="AW67" i="6"/>
  <c r="AW69" i="6" s="1"/>
  <c r="AW126" i="5" s="1"/>
  <c r="AW128" i="5" s="1"/>
  <c r="AX135" i="5" s="1"/>
  <c r="AX150" i="5" s="1"/>
  <c r="AX178" i="5" s="1"/>
  <c r="BF25" i="6" l="1"/>
  <c r="BF27" i="6" s="1"/>
  <c r="BF138" i="6"/>
  <c r="AY172" i="6"/>
  <c r="AY173" i="6" s="1"/>
  <c r="AY60" i="6"/>
  <c r="AX65" i="6"/>
  <c r="AX139" i="6" s="1"/>
  <c r="AX141" i="6" s="1"/>
  <c r="AX62" i="6"/>
  <c r="AX67" i="6"/>
  <c r="AX69" i="6" s="1"/>
  <c r="AX126" i="5" s="1"/>
  <c r="AX128" i="5" s="1"/>
  <c r="AY135" i="5" s="1"/>
  <c r="AY150" i="5" s="1"/>
  <c r="AY178" i="5" s="1"/>
  <c r="AX181" i="5"/>
  <c r="AX183" i="5" s="1"/>
  <c r="AX184" i="5" s="1"/>
  <c r="AX35" i="12"/>
  <c r="AX181" i="6"/>
  <c r="AX182" i="6" s="1"/>
  <c r="AW145" i="6"/>
  <c r="AW17" i="12"/>
  <c r="AW143" i="6"/>
  <c r="AW19" i="12" s="1"/>
  <c r="BG25" i="6" l="1"/>
  <c r="BG27" i="6" s="1"/>
  <c r="BG138" i="6"/>
  <c r="AX145" i="6"/>
  <c r="AX17" i="12"/>
  <c r="AX143" i="6"/>
  <c r="AX19" i="12" s="1"/>
  <c r="AY181" i="6"/>
  <c r="AY182" i="6" s="1"/>
  <c r="AY35" i="12"/>
  <c r="AY181" i="5"/>
  <c r="AY183" i="5" s="1"/>
  <c r="AY184" i="5" s="1"/>
  <c r="AY62" i="6"/>
  <c r="AY65" i="6"/>
  <c r="AY139" i="6" s="1"/>
  <c r="AY141" i="6" s="1"/>
  <c r="AY67" i="6"/>
  <c r="AY69" i="6" s="1"/>
  <c r="AY126" i="5" s="1"/>
  <c r="AY128" i="5" s="1"/>
  <c r="AZ135" i="5" s="1"/>
  <c r="AZ150" i="5" s="1"/>
  <c r="AZ178" i="5" s="1"/>
  <c r="AZ60" i="6"/>
  <c r="AZ172" i="6"/>
  <c r="AZ173" i="6" s="1"/>
  <c r="BH25" i="6" l="1"/>
  <c r="BH27" i="6" s="1"/>
  <c r="BH138" i="6"/>
  <c r="AZ181" i="5"/>
  <c r="AZ183" i="5" s="1"/>
  <c r="AZ184" i="5" s="1"/>
  <c r="AZ35" i="12"/>
  <c r="AZ181" i="6"/>
  <c r="AZ182" i="6" s="1"/>
  <c r="AY145" i="6"/>
  <c r="AY143" i="6"/>
  <c r="AY19" i="12" s="1"/>
  <c r="AY17" i="12"/>
  <c r="BA172" i="6"/>
  <c r="BA173" i="6" s="1"/>
  <c r="AZ65" i="6"/>
  <c r="AZ139" i="6" s="1"/>
  <c r="AZ141" i="6" s="1"/>
  <c r="AZ62" i="6"/>
  <c r="AZ67" i="6"/>
  <c r="AZ69" i="6" s="1"/>
  <c r="AZ126" i="5" s="1"/>
  <c r="AZ128" i="5" s="1"/>
  <c r="BA135" i="5" s="1"/>
  <c r="BA150" i="5" s="1"/>
  <c r="BA178" i="5" s="1"/>
  <c r="BA60" i="6"/>
  <c r="BI25" i="6" l="1"/>
  <c r="BI27" i="6" s="1"/>
  <c r="BI138" i="6"/>
  <c r="AZ145" i="6"/>
  <c r="AZ17" i="12"/>
  <c r="AZ143" i="6"/>
  <c r="AZ19" i="12" s="1"/>
  <c r="BB172" i="6"/>
  <c r="BB173" i="6" s="1"/>
  <c r="BA181" i="6"/>
  <c r="BA182" i="6" s="1"/>
  <c r="BA65" i="6"/>
  <c r="BA139" i="6" s="1"/>
  <c r="BA141" i="6" s="1"/>
  <c r="BA62" i="6"/>
  <c r="BA67" i="6"/>
  <c r="BA69" i="6" s="1"/>
  <c r="BA126" i="5" s="1"/>
  <c r="BA128" i="5" s="1"/>
  <c r="BB135" i="5" s="1"/>
  <c r="BB150" i="5" s="1"/>
  <c r="BB178" i="5" s="1"/>
  <c r="BB60" i="6"/>
  <c r="BA35" i="12"/>
  <c r="BA181" i="5"/>
  <c r="BA183" i="5" s="1"/>
  <c r="BA184" i="5" s="1"/>
  <c r="BJ25" i="6" l="1"/>
  <c r="BJ27" i="6" s="1"/>
  <c r="BJ138" i="6"/>
  <c r="BC172" i="6"/>
  <c r="BC173" i="6" s="1"/>
  <c r="BA145" i="6"/>
  <c r="BA17" i="12"/>
  <c r="BA143" i="6"/>
  <c r="BA19" i="12" s="1"/>
  <c r="BB65" i="6"/>
  <c r="BB139" i="6" s="1"/>
  <c r="BB141" i="6" s="1"/>
  <c r="BB62" i="6"/>
  <c r="BB67" i="6"/>
  <c r="BB69" i="6" s="1"/>
  <c r="BB126" i="5" s="1"/>
  <c r="BB128" i="5" s="1"/>
  <c r="BC135" i="5" s="1"/>
  <c r="BC150" i="5" s="1"/>
  <c r="BC178" i="5" s="1"/>
  <c r="BB181" i="6"/>
  <c r="BB182" i="6" s="1"/>
  <c r="BC60" i="6"/>
  <c r="BB181" i="5"/>
  <c r="BB183" i="5" s="1"/>
  <c r="BB184" i="5" s="1"/>
  <c r="BB35" i="12"/>
  <c r="BK25" i="6" l="1"/>
  <c r="BK27" i="6" s="1"/>
  <c r="BK138" i="6"/>
  <c r="BC181" i="6"/>
  <c r="BC182" i="6" s="1"/>
  <c r="BC35" i="12"/>
  <c r="BC181" i="5"/>
  <c r="BC183" i="5" s="1"/>
  <c r="BC184" i="5" s="1"/>
  <c r="BC65" i="6"/>
  <c r="BC139" i="6" s="1"/>
  <c r="BC141" i="6" s="1"/>
  <c r="BC62" i="6"/>
  <c r="BC67" i="6"/>
  <c r="BC69" i="6" s="1"/>
  <c r="BC126" i="5" s="1"/>
  <c r="BC128" i="5" s="1"/>
  <c r="BD135" i="5" s="1"/>
  <c r="BD150" i="5" s="1"/>
  <c r="BD178" i="5" s="1"/>
  <c r="BB145" i="6"/>
  <c r="BB143" i="6"/>
  <c r="BB19" i="12" s="1"/>
  <c r="BB17" i="12"/>
  <c r="BD60" i="6"/>
  <c r="BD172" i="6"/>
  <c r="BD173" i="6" s="1"/>
  <c r="BL25" i="6" l="1"/>
  <c r="BL27" i="6" s="1"/>
  <c r="BL138" i="6"/>
  <c r="BC145" i="6"/>
  <c r="BC17" i="12"/>
  <c r="BC143" i="6"/>
  <c r="BC19" i="12" s="1"/>
  <c r="BD35" i="12"/>
  <c r="BD181" i="5"/>
  <c r="BD183" i="5" s="1"/>
  <c r="BD184" i="5" s="1"/>
  <c r="BD181" i="6"/>
  <c r="BD182" i="6" s="1"/>
  <c r="BE172" i="6"/>
  <c r="BE173" i="6" s="1"/>
  <c r="BD65" i="6"/>
  <c r="BD139" i="6" s="1"/>
  <c r="BD141" i="6" s="1"/>
  <c r="BD62" i="6"/>
  <c r="BD67" i="6"/>
  <c r="BD69" i="6" s="1"/>
  <c r="BD126" i="5" s="1"/>
  <c r="BD128" i="5" s="1"/>
  <c r="BE135" i="5" s="1"/>
  <c r="BE150" i="5" s="1"/>
  <c r="BE178" i="5" s="1"/>
  <c r="BE60" i="6"/>
  <c r="BM25" i="6" l="1"/>
  <c r="BM27" i="6" s="1"/>
  <c r="BM138" i="6"/>
  <c r="BD145" i="6"/>
  <c r="BD17" i="12"/>
  <c r="BD143" i="6"/>
  <c r="BD19" i="12" s="1"/>
  <c r="BF172" i="6"/>
  <c r="BF173" i="6" s="1"/>
  <c r="BE181" i="6"/>
  <c r="BE182" i="6" s="1"/>
  <c r="BE65" i="6"/>
  <c r="BE139" i="6" s="1"/>
  <c r="BE141" i="6" s="1"/>
  <c r="BE62" i="6"/>
  <c r="BE67" i="6"/>
  <c r="BE69" i="6" s="1"/>
  <c r="BE126" i="5" s="1"/>
  <c r="BE128" i="5" s="1"/>
  <c r="BF135" i="5" s="1"/>
  <c r="BF150" i="5" s="1"/>
  <c r="BF178" i="5" s="1"/>
  <c r="BF60" i="6"/>
  <c r="BE181" i="5"/>
  <c r="BE183" i="5" s="1"/>
  <c r="BE184" i="5" s="1"/>
  <c r="BE35" i="12"/>
  <c r="BN25" i="6" l="1"/>
  <c r="BN27" i="6" s="1"/>
  <c r="BN138" i="6"/>
  <c r="BF62" i="6"/>
  <c r="BF65" i="6"/>
  <c r="BF139" i="6" s="1"/>
  <c r="BF141" i="6" s="1"/>
  <c r="BF67" i="6"/>
  <c r="BF69" i="6" s="1"/>
  <c r="BF126" i="5" s="1"/>
  <c r="BF128" i="5" s="1"/>
  <c r="BG135" i="5" s="1"/>
  <c r="BG150" i="5" s="1"/>
  <c r="BG178" i="5" s="1"/>
  <c r="BE145" i="6"/>
  <c r="BE17" i="12"/>
  <c r="BE143" i="6"/>
  <c r="BE19" i="12" s="1"/>
  <c r="BF181" i="6"/>
  <c r="BF182" i="6" s="1"/>
  <c r="BG172" i="6"/>
  <c r="BG173" i="6" s="1"/>
  <c r="BG60" i="6"/>
  <c r="BF181" i="5"/>
  <c r="BF183" i="5" s="1"/>
  <c r="BF184" i="5" s="1"/>
  <c r="BF35" i="12"/>
  <c r="BO25" i="6" l="1"/>
  <c r="BO27" i="6" s="1"/>
  <c r="BO138" i="6"/>
  <c r="BG181" i="6"/>
  <c r="BG182" i="6" s="1"/>
  <c r="BH60" i="6"/>
  <c r="BH172" i="6"/>
  <c r="BH173" i="6" s="1"/>
  <c r="BG181" i="5"/>
  <c r="BG183" i="5" s="1"/>
  <c r="BG184" i="5" s="1"/>
  <c r="BG35" i="12"/>
  <c r="BG65" i="6"/>
  <c r="BG139" i="6" s="1"/>
  <c r="BG141" i="6" s="1"/>
  <c r="BG62" i="6"/>
  <c r="BG67" i="6"/>
  <c r="BG69" i="6" s="1"/>
  <c r="BG126" i="5" s="1"/>
  <c r="BG128" i="5" s="1"/>
  <c r="BH135" i="5" s="1"/>
  <c r="BH150" i="5" s="1"/>
  <c r="BH178" i="5" s="1"/>
  <c r="BF145" i="6"/>
  <c r="BF17" i="12"/>
  <c r="BF143" i="6"/>
  <c r="BF19" i="12" s="1"/>
  <c r="BP25" i="6" l="1"/>
  <c r="BP27" i="6" s="1"/>
  <c r="BP138" i="6"/>
  <c r="BG145" i="6"/>
  <c r="BG143" i="6"/>
  <c r="BG19" i="12" s="1"/>
  <c r="BG17" i="12"/>
  <c r="BH65" i="6"/>
  <c r="BH139" i="6" s="1"/>
  <c r="BH141" i="6" s="1"/>
  <c r="BH62" i="6"/>
  <c r="BH67" i="6"/>
  <c r="BH69" i="6" s="1"/>
  <c r="BH126" i="5" s="1"/>
  <c r="BH128" i="5" s="1"/>
  <c r="BI135" i="5" s="1"/>
  <c r="BI150" i="5" s="1"/>
  <c r="BI178" i="5" s="1"/>
  <c r="BH181" i="5"/>
  <c r="BH183" i="5" s="1"/>
  <c r="BH184" i="5" s="1"/>
  <c r="BH35" i="12"/>
  <c r="BI60" i="6"/>
  <c r="BI172" i="6"/>
  <c r="BI173" i="6" s="1"/>
  <c r="BH181" i="6"/>
  <c r="BH182" i="6" s="1"/>
  <c r="BQ25" i="6" l="1"/>
  <c r="BQ27" i="6" s="1"/>
  <c r="BQ138" i="6"/>
  <c r="BJ172" i="6"/>
  <c r="BJ173" i="6" s="1"/>
  <c r="BI65" i="6"/>
  <c r="BI139" i="6" s="1"/>
  <c r="BI141" i="6" s="1"/>
  <c r="BI62" i="6"/>
  <c r="BI67" i="6"/>
  <c r="BI69" i="6" s="1"/>
  <c r="BI126" i="5" s="1"/>
  <c r="BI128" i="5" s="1"/>
  <c r="BJ135" i="5" s="1"/>
  <c r="BJ150" i="5" s="1"/>
  <c r="BJ178" i="5" s="1"/>
  <c r="BH145" i="6"/>
  <c r="BH17" i="12"/>
  <c r="BH143" i="6"/>
  <c r="BH19" i="12" s="1"/>
  <c r="BI181" i="6"/>
  <c r="BI182" i="6" s="1"/>
  <c r="BI181" i="5"/>
  <c r="BI183" i="5" s="1"/>
  <c r="BI184" i="5" s="1"/>
  <c r="BI35" i="12"/>
  <c r="BJ60" i="6"/>
  <c r="BR25" i="6" l="1"/>
  <c r="BR27" i="6" s="1"/>
  <c r="BR138" i="6"/>
  <c r="BJ181" i="5"/>
  <c r="BJ183" i="5" s="1"/>
  <c r="BJ184" i="5" s="1"/>
  <c r="BJ35" i="12"/>
  <c r="BJ65" i="6"/>
  <c r="BJ139" i="6" s="1"/>
  <c r="BJ141" i="6" s="1"/>
  <c r="BJ62" i="6"/>
  <c r="BJ67" i="6"/>
  <c r="BJ69" i="6" s="1"/>
  <c r="BJ126" i="5" s="1"/>
  <c r="BJ128" i="5" s="1"/>
  <c r="BK135" i="5" s="1"/>
  <c r="BK150" i="5" s="1"/>
  <c r="BK178" i="5" s="1"/>
  <c r="BK60" i="6"/>
  <c r="BI145" i="6"/>
  <c r="BI17" i="12"/>
  <c r="BI143" i="6"/>
  <c r="BI19" i="12" s="1"/>
  <c r="BJ181" i="6"/>
  <c r="BJ182" i="6" s="1"/>
  <c r="BK172" i="6"/>
  <c r="BK173" i="6" s="1"/>
  <c r="BS25" i="6" l="1"/>
  <c r="BS27" i="6" s="1"/>
  <c r="BS138" i="6"/>
  <c r="BK65" i="6"/>
  <c r="BK139" i="6" s="1"/>
  <c r="BK141" i="6" s="1"/>
  <c r="BK62" i="6"/>
  <c r="BK67" i="6"/>
  <c r="BK69" i="6" s="1"/>
  <c r="BK126" i="5" s="1"/>
  <c r="BK128" i="5" s="1"/>
  <c r="BL135" i="5" s="1"/>
  <c r="BL150" i="5" s="1"/>
  <c r="BL178" i="5" s="1"/>
  <c r="BK181" i="6"/>
  <c r="BK182" i="6" s="1"/>
  <c r="BJ145" i="6"/>
  <c r="BJ143" i="6"/>
  <c r="BJ19" i="12" s="1"/>
  <c r="BJ17" i="12"/>
  <c r="BK181" i="5"/>
  <c r="BK183" i="5" s="1"/>
  <c r="BK184" i="5" s="1"/>
  <c r="BK35" i="12"/>
  <c r="BL172" i="6"/>
  <c r="BL173" i="6" s="1"/>
  <c r="BL60" i="6"/>
  <c r="BT25" i="6" l="1"/>
  <c r="BT27" i="6" s="1"/>
  <c r="BT138" i="6"/>
  <c r="BM60" i="6"/>
  <c r="BL181" i="6"/>
  <c r="BL182" i="6" s="1"/>
  <c r="BM172" i="6"/>
  <c r="BM173" i="6" s="1"/>
  <c r="BL181" i="5"/>
  <c r="BL183" i="5" s="1"/>
  <c r="BL184" i="5" s="1"/>
  <c r="BL35" i="12"/>
  <c r="BL62" i="6"/>
  <c r="BL65" i="6"/>
  <c r="BL139" i="6" s="1"/>
  <c r="BL141" i="6" s="1"/>
  <c r="BL67" i="6"/>
  <c r="BL69" i="6" s="1"/>
  <c r="BL126" i="5" s="1"/>
  <c r="BL128" i="5" s="1"/>
  <c r="BM135" i="5" s="1"/>
  <c r="BM150" i="5" s="1"/>
  <c r="BM178" i="5" s="1"/>
  <c r="BK145" i="6"/>
  <c r="BK143" i="6"/>
  <c r="BK19" i="12" s="1"/>
  <c r="BK17" i="12"/>
  <c r="BU25" i="6" l="1"/>
  <c r="BU27" i="6" s="1"/>
  <c r="BU138" i="6"/>
  <c r="BN172" i="6"/>
  <c r="BN173" i="6" s="1"/>
  <c r="BM181" i="6"/>
  <c r="BM182" i="6" s="1"/>
  <c r="BM65" i="6"/>
  <c r="BM139" i="6" s="1"/>
  <c r="BM141" i="6" s="1"/>
  <c r="BM62" i="6"/>
  <c r="BM67" i="6"/>
  <c r="BM69" i="6" s="1"/>
  <c r="BM126" i="5" s="1"/>
  <c r="BM128" i="5" s="1"/>
  <c r="BN135" i="5" s="1"/>
  <c r="BN150" i="5" s="1"/>
  <c r="BN178" i="5" s="1"/>
  <c r="BN60" i="6"/>
  <c r="BM181" i="5"/>
  <c r="BM183" i="5" s="1"/>
  <c r="BM184" i="5" s="1"/>
  <c r="BM35" i="12"/>
  <c r="BL145" i="6"/>
  <c r="BL143" i="6"/>
  <c r="BL19" i="12" s="1"/>
  <c r="BL17" i="12"/>
  <c r="BV25" i="6" l="1"/>
  <c r="BV27" i="6" s="1"/>
  <c r="BV138" i="6"/>
  <c r="BN62" i="6"/>
  <c r="BN65" i="6"/>
  <c r="BN139" i="6" s="1"/>
  <c r="BN141" i="6" s="1"/>
  <c r="BN67" i="6"/>
  <c r="BN69" i="6" s="1"/>
  <c r="BN126" i="5" s="1"/>
  <c r="BN128" i="5" s="1"/>
  <c r="BO135" i="5" s="1"/>
  <c r="BO150" i="5" s="1"/>
  <c r="BO178" i="5" s="1"/>
  <c r="BN181" i="6"/>
  <c r="BN182" i="6" s="1"/>
  <c r="BM145" i="6"/>
  <c r="BM17" i="12"/>
  <c r="BM143" i="6"/>
  <c r="BM19" i="12" s="1"/>
  <c r="BO60" i="6"/>
  <c r="BO172" i="6"/>
  <c r="BO173" i="6" s="1"/>
  <c r="BN181" i="5"/>
  <c r="BN183" i="5" s="1"/>
  <c r="BN184" i="5" s="1"/>
  <c r="BN35" i="12"/>
  <c r="BW25" i="6" l="1"/>
  <c r="BW27" i="6" s="1"/>
  <c r="BW138" i="6"/>
  <c r="BO65" i="6"/>
  <c r="BO139" i="6" s="1"/>
  <c r="BO141" i="6" s="1"/>
  <c r="BO62" i="6"/>
  <c r="BO67" i="6"/>
  <c r="BO69" i="6" s="1"/>
  <c r="BO126" i="5" s="1"/>
  <c r="BO128" i="5" s="1"/>
  <c r="BP135" i="5" s="1"/>
  <c r="BP150" i="5" s="1"/>
  <c r="BP178" i="5" s="1"/>
  <c r="BP172" i="6"/>
  <c r="BP173" i="6" s="1"/>
  <c r="BP60" i="6"/>
  <c r="BO181" i="6"/>
  <c r="BO182" i="6" s="1"/>
  <c r="BO35" i="12"/>
  <c r="BO181" i="5"/>
  <c r="BO183" i="5" s="1"/>
  <c r="BO184" i="5" s="1"/>
  <c r="BN145" i="6"/>
  <c r="BN143" i="6"/>
  <c r="BN19" i="12" s="1"/>
  <c r="BN17" i="12"/>
  <c r="BX25" i="6" l="1"/>
  <c r="BX27" i="6" s="1"/>
  <c r="BX138" i="6"/>
  <c r="BP181" i="6"/>
  <c r="BP182" i="6" s="1"/>
  <c r="BQ172" i="6"/>
  <c r="BQ173" i="6" s="1"/>
  <c r="BQ60" i="6"/>
  <c r="BP35" i="12"/>
  <c r="BP181" i="5"/>
  <c r="BP183" i="5" s="1"/>
  <c r="BP184" i="5" s="1"/>
  <c r="BP65" i="6"/>
  <c r="BP139" i="6" s="1"/>
  <c r="BP141" i="6" s="1"/>
  <c r="BP62" i="6"/>
  <c r="BP67" i="6"/>
  <c r="BP69" i="6" s="1"/>
  <c r="BP126" i="5" s="1"/>
  <c r="BP128" i="5" s="1"/>
  <c r="BQ135" i="5" s="1"/>
  <c r="BQ150" i="5" s="1"/>
  <c r="BQ178" i="5" s="1"/>
  <c r="BO145" i="6"/>
  <c r="BO143" i="6"/>
  <c r="BO19" i="12" s="1"/>
  <c r="BO17" i="12"/>
  <c r="BY25" i="6" l="1"/>
  <c r="BY27" i="6" s="1"/>
  <c r="BY138" i="6"/>
  <c r="BR60" i="6"/>
  <c r="BQ62" i="6"/>
  <c r="BQ65" i="6"/>
  <c r="BQ139" i="6" s="1"/>
  <c r="BQ141" i="6" s="1"/>
  <c r="BQ67" i="6"/>
  <c r="BQ69" i="6" s="1"/>
  <c r="BQ126" i="5" s="1"/>
  <c r="BQ128" i="5" s="1"/>
  <c r="BR135" i="5" s="1"/>
  <c r="BR150" i="5" s="1"/>
  <c r="BR178" i="5" s="1"/>
  <c r="BR172" i="6"/>
  <c r="BR173" i="6" s="1"/>
  <c r="BP145" i="6"/>
  <c r="BP143" i="6"/>
  <c r="BP19" i="12" s="1"/>
  <c r="BP17" i="12"/>
  <c r="BQ181" i="5"/>
  <c r="BQ183" i="5" s="1"/>
  <c r="BQ184" i="5" s="1"/>
  <c r="BQ35" i="12"/>
  <c r="BQ181" i="6"/>
  <c r="BQ182" i="6" s="1"/>
  <c r="BZ25" i="6" l="1"/>
  <c r="BZ27" i="6" s="1"/>
  <c r="BZ138" i="6"/>
  <c r="BR181" i="5"/>
  <c r="BR183" i="5" s="1"/>
  <c r="BR184" i="5" s="1"/>
  <c r="BR35" i="12"/>
  <c r="BQ145" i="6"/>
  <c r="BQ17" i="12"/>
  <c r="BQ143" i="6"/>
  <c r="BQ19" i="12" s="1"/>
  <c r="BS172" i="6"/>
  <c r="BS173" i="6" s="1"/>
  <c r="BS60" i="6"/>
  <c r="BR181" i="6"/>
  <c r="BR182" i="6" s="1"/>
  <c r="BR65" i="6"/>
  <c r="BR139" i="6" s="1"/>
  <c r="BR141" i="6" s="1"/>
  <c r="BR62" i="6"/>
  <c r="BR67" i="6"/>
  <c r="BR69" i="6" s="1"/>
  <c r="BR126" i="5" s="1"/>
  <c r="BR128" i="5" s="1"/>
  <c r="BS135" i="5" s="1"/>
  <c r="BS150" i="5" s="1"/>
  <c r="BS178" i="5" s="1"/>
  <c r="CA25" i="6" l="1"/>
  <c r="CA27" i="6" s="1"/>
  <c r="CA138" i="6"/>
  <c r="BS65" i="6"/>
  <c r="BS139" i="6" s="1"/>
  <c r="BS141" i="6" s="1"/>
  <c r="BS62" i="6"/>
  <c r="BS67" i="6"/>
  <c r="BS69" i="6" s="1"/>
  <c r="BS126" i="5" s="1"/>
  <c r="BS128" i="5" s="1"/>
  <c r="BT135" i="5" s="1"/>
  <c r="BT150" i="5" s="1"/>
  <c r="BT178" i="5" s="1"/>
  <c r="BT60" i="6"/>
  <c r="BT172" i="6"/>
  <c r="BT173" i="6" s="1"/>
  <c r="BS181" i="6"/>
  <c r="BS182" i="6" s="1"/>
  <c r="BS181" i="5"/>
  <c r="BS183" i="5" s="1"/>
  <c r="BS184" i="5" s="1"/>
  <c r="BS35" i="12"/>
  <c r="BR145" i="6"/>
  <c r="BR17" i="12"/>
  <c r="BR143" i="6"/>
  <c r="BR19" i="12" s="1"/>
  <c r="CB25" i="6" l="1"/>
  <c r="CB27" i="6" s="1"/>
  <c r="CB138" i="6"/>
  <c r="BU172" i="6"/>
  <c r="BU173" i="6" s="1"/>
  <c r="BT62" i="6"/>
  <c r="BT65" i="6"/>
  <c r="BT139" i="6" s="1"/>
  <c r="BT141" i="6" s="1"/>
  <c r="BT67" i="6"/>
  <c r="BT69" i="6" s="1"/>
  <c r="BT126" i="5" s="1"/>
  <c r="BT128" i="5" s="1"/>
  <c r="BU135" i="5" s="1"/>
  <c r="BU150" i="5" s="1"/>
  <c r="BU178" i="5" s="1"/>
  <c r="BU60" i="6"/>
  <c r="BT181" i="6"/>
  <c r="BT182" i="6" s="1"/>
  <c r="BT181" i="5"/>
  <c r="BT183" i="5" s="1"/>
  <c r="BT184" i="5" s="1"/>
  <c r="BT35" i="12"/>
  <c r="BS145" i="6"/>
  <c r="BS17" i="12"/>
  <c r="BS143" i="6"/>
  <c r="BS19" i="12" s="1"/>
  <c r="CC25" i="6" l="1"/>
  <c r="CC27" i="6" s="1"/>
  <c r="CC138" i="6"/>
  <c r="BU181" i="6"/>
  <c r="BU182" i="6" s="1"/>
  <c r="BV60" i="6"/>
  <c r="BV172" i="6"/>
  <c r="BV173" i="6" s="1"/>
  <c r="BU35" i="12"/>
  <c r="BU181" i="5"/>
  <c r="BU183" i="5" s="1"/>
  <c r="BU184" i="5" s="1"/>
  <c r="BU65" i="6"/>
  <c r="BU139" i="6" s="1"/>
  <c r="BU141" i="6" s="1"/>
  <c r="BU62" i="6"/>
  <c r="BU67" i="6"/>
  <c r="BU69" i="6" s="1"/>
  <c r="BU126" i="5" s="1"/>
  <c r="BU128" i="5" s="1"/>
  <c r="BV135" i="5" s="1"/>
  <c r="BV150" i="5" s="1"/>
  <c r="BV178" i="5" s="1"/>
  <c r="BT145" i="6"/>
  <c r="BT17" i="12"/>
  <c r="BT143" i="6"/>
  <c r="BT19" i="12" s="1"/>
  <c r="CD25" i="6" l="1"/>
  <c r="CD27" i="6" s="1"/>
  <c r="CD138" i="6"/>
  <c r="BV62" i="6"/>
  <c r="BV65" i="6"/>
  <c r="BV139" i="6" s="1"/>
  <c r="BV141" i="6" s="1"/>
  <c r="BV67" i="6"/>
  <c r="BV69" i="6" s="1"/>
  <c r="BV126" i="5" s="1"/>
  <c r="BV128" i="5" s="1"/>
  <c r="BW135" i="5" s="1"/>
  <c r="BW150" i="5" s="1"/>
  <c r="BW178" i="5" s="1"/>
  <c r="BW60" i="6"/>
  <c r="BV181" i="6"/>
  <c r="BV182" i="6" s="1"/>
  <c r="BV181" i="5"/>
  <c r="BV183" i="5" s="1"/>
  <c r="BV184" i="5" s="1"/>
  <c r="BV35" i="12"/>
  <c r="BW172" i="6"/>
  <c r="BW173" i="6" s="1"/>
  <c r="BU145" i="6"/>
  <c r="BU143" i="6"/>
  <c r="BU19" i="12" s="1"/>
  <c r="BU17" i="12"/>
  <c r="CE25" i="6" l="1"/>
  <c r="CE27" i="6" s="1"/>
  <c r="CE138" i="6"/>
  <c r="BX172" i="6"/>
  <c r="BX173" i="6" s="1"/>
  <c r="BW65" i="6"/>
  <c r="BW139" i="6" s="1"/>
  <c r="BW141" i="6" s="1"/>
  <c r="BW62" i="6"/>
  <c r="BW67" i="6"/>
  <c r="BW69" i="6" s="1"/>
  <c r="BW126" i="5" s="1"/>
  <c r="BW128" i="5" s="1"/>
  <c r="BX135" i="5" s="1"/>
  <c r="BX150" i="5" s="1"/>
  <c r="BX178" i="5" s="1"/>
  <c r="BX60" i="6"/>
  <c r="BW35" i="12"/>
  <c r="BW181" i="5"/>
  <c r="BW183" i="5" s="1"/>
  <c r="BW184" i="5" s="1"/>
  <c r="BW181" i="6"/>
  <c r="BW182" i="6" s="1"/>
  <c r="BV145" i="6"/>
  <c r="BV143" i="6"/>
  <c r="BV19" i="12" s="1"/>
  <c r="BV17" i="12"/>
  <c r="CF25" i="6" l="1"/>
  <c r="CF27" i="6" s="1"/>
  <c r="CF138" i="6"/>
  <c r="BX65" i="6"/>
  <c r="BX139" i="6" s="1"/>
  <c r="BX141" i="6" s="1"/>
  <c r="BX62" i="6"/>
  <c r="BX67" i="6"/>
  <c r="BX69" i="6" s="1"/>
  <c r="BX126" i="5" s="1"/>
  <c r="BX128" i="5" s="1"/>
  <c r="BY135" i="5" s="1"/>
  <c r="BY150" i="5" s="1"/>
  <c r="BY178" i="5" s="1"/>
  <c r="BX181" i="6"/>
  <c r="BX182" i="6" s="1"/>
  <c r="BY60" i="6"/>
  <c r="BW145" i="6"/>
  <c r="BW143" i="6"/>
  <c r="BW19" i="12" s="1"/>
  <c r="BW17" i="12"/>
  <c r="BY172" i="6"/>
  <c r="BY173" i="6" s="1"/>
  <c r="BX181" i="5"/>
  <c r="BX183" i="5" s="1"/>
  <c r="BX184" i="5" s="1"/>
  <c r="BX35" i="12"/>
  <c r="CG25" i="6" l="1"/>
  <c r="CG27" i="6" s="1"/>
  <c r="CG138" i="6"/>
  <c r="BY181" i="6"/>
  <c r="BY182" i="6" s="1"/>
  <c r="BY65" i="6"/>
  <c r="BY139" i="6" s="1"/>
  <c r="BY141" i="6" s="1"/>
  <c r="BY62" i="6"/>
  <c r="BY67" i="6"/>
  <c r="BY69" i="6" s="1"/>
  <c r="BY126" i="5" s="1"/>
  <c r="BY128" i="5" s="1"/>
  <c r="BZ135" i="5" s="1"/>
  <c r="BZ150" i="5" s="1"/>
  <c r="BZ178" i="5" s="1"/>
  <c r="BY35" i="12"/>
  <c r="BY181" i="5"/>
  <c r="BY183" i="5" s="1"/>
  <c r="BY184" i="5" s="1"/>
  <c r="BZ172" i="6"/>
  <c r="BZ173" i="6" s="1"/>
  <c r="BZ60" i="6"/>
  <c r="BX145" i="6"/>
  <c r="BX17" i="12"/>
  <c r="BX143" i="6"/>
  <c r="BX19" i="12" s="1"/>
  <c r="CH25" i="6" l="1"/>
  <c r="CH27" i="6" s="1"/>
  <c r="CH138" i="6"/>
  <c r="BZ181" i="5"/>
  <c r="BZ183" i="5" s="1"/>
  <c r="BZ184" i="5" s="1"/>
  <c r="BZ35" i="12"/>
  <c r="CA172" i="6"/>
  <c r="CA173" i="6" s="1"/>
  <c r="BY145" i="6"/>
  <c r="BY17" i="12"/>
  <c r="BY143" i="6"/>
  <c r="BY19" i="12" s="1"/>
  <c r="BZ65" i="6"/>
  <c r="BZ139" i="6" s="1"/>
  <c r="BZ141" i="6" s="1"/>
  <c r="BZ62" i="6"/>
  <c r="BZ67" i="6"/>
  <c r="BZ69" i="6" s="1"/>
  <c r="BZ126" i="5" s="1"/>
  <c r="BZ128" i="5" s="1"/>
  <c r="CA135" i="5" s="1"/>
  <c r="CA150" i="5" s="1"/>
  <c r="CA178" i="5" s="1"/>
  <c r="BZ181" i="6"/>
  <c r="BZ182" i="6" s="1"/>
  <c r="CA60" i="6"/>
  <c r="CI25" i="6" l="1"/>
  <c r="CI27" i="6" s="1"/>
  <c r="CI138" i="6"/>
  <c r="CA181" i="6"/>
  <c r="CA182" i="6" s="1"/>
  <c r="BZ145" i="6"/>
  <c r="BZ17" i="12"/>
  <c r="BZ143" i="6"/>
  <c r="BZ19" i="12" s="1"/>
  <c r="CB172" i="6"/>
  <c r="CB173" i="6" s="1"/>
  <c r="CB60" i="6"/>
  <c r="CA181" i="5"/>
  <c r="CA183" i="5" s="1"/>
  <c r="CA184" i="5" s="1"/>
  <c r="CA35" i="12"/>
  <c r="CA65" i="6"/>
  <c r="CA139" i="6" s="1"/>
  <c r="CA141" i="6" s="1"/>
  <c r="CA62" i="6"/>
  <c r="CA67" i="6"/>
  <c r="CA69" i="6" s="1"/>
  <c r="CA126" i="5" s="1"/>
  <c r="CA128" i="5" s="1"/>
  <c r="CB135" i="5" s="1"/>
  <c r="CB150" i="5" s="1"/>
  <c r="CB178" i="5" s="1"/>
  <c r="CJ25" i="6" l="1"/>
  <c r="CJ27" i="6" s="1"/>
  <c r="CJ138" i="6"/>
  <c r="CC60" i="6"/>
  <c r="CC172" i="6"/>
  <c r="CC173" i="6" s="1"/>
  <c r="CA145" i="6"/>
  <c r="CA17" i="12"/>
  <c r="CA143" i="6"/>
  <c r="CA19" i="12" s="1"/>
  <c r="CB65" i="6"/>
  <c r="CB139" i="6" s="1"/>
  <c r="CB141" i="6" s="1"/>
  <c r="CB62" i="6"/>
  <c r="CB67" i="6"/>
  <c r="CB69" i="6" s="1"/>
  <c r="CB126" i="5" s="1"/>
  <c r="CB128" i="5" s="1"/>
  <c r="CC135" i="5" s="1"/>
  <c r="CC150" i="5" s="1"/>
  <c r="CC178" i="5" s="1"/>
  <c r="CB181" i="5"/>
  <c r="CB183" i="5" s="1"/>
  <c r="CB184" i="5" s="1"/>
  <c r="CB35" i="12"/>
  <c r="CB181" i="6"/>
  <c r="CB182" i="6" s="1"/>
  <c r="CK25" i="6" l="1"/>
  <c r="CK27" i="6" s="1"/>
  <c r="CK138" i="6"/>
  <c r="CC181" i="5"/>
  <c r="CC183" i="5" s="1"/>
  <c r="CC184" i="5" s="1"/>
  <c r="CC35" i="12"/>
  <c r="CD172" i="6"/>
  <c r="CD173" i="6" s="1"/>
  <c r="CC65" i="6"/>
  <c r="CC139" i="6" s="1"/>
  <c r="CC141" i="6" s="1"/>
  <c r="CC62" i="6"/>
  <c r="CC67" i="6"/>
  <c r="CC69" i="6" s="1"/>
  <c r="CC126" i="5" s="1"/>
  <c r="CC128" i="5" s="1"/>
  <c r="CD135" i="5" s="1"/>
  <c r="CD150" i="5" s="1"/>
  <c r="CD178" i="5" s="1"/>
  <c r="CB145" i="6"/>
  <c r="CB143" i="6"/>
  <c r="CB19" i="12" s="1"/>
  <c r="CB17" i="12"/>
  <c r="CC181" i="6"/>
  <c r="CC182" i="6" s="1"/>
  <c r="CD60" i="6"/>
  <c r="CL25" i="6" l="1"/>
  <c r="CL27" i="6" s="1"/>
  <c r="CL138" i="6"/>
  <c r="CD35" i="12"/>
  <c r="CD181" i="5"/>
  <c r="CD183" i="5" s="1"/>
  <c r="CD184" i="5" s="1"/>
  <c r="CC145" i="6"/>
  <c r="CC143" i="6"/>
  <c r="CC19" i="12" s="1"/>
  <c r="CC17" i="12"/>
  <c r="CD65" i="6"/>
  <c r="CD139" i="6" s="1"/>
  <c r="CD141" i="6" s="1"/>
  <c r="CD62" i="6"/>
  <c r="CD67" i="6"/>
  <c r="CD69" i="6" s="1"/>
  <c r="CD126" i="5" s="1"/>
  <c r="CD128" i="5" s="1"/>
  <c r="CE135" i="5" s="1"/>
  <c r="CE150" i="5" s="1"/>
  <c r="CE178" i="5" s="1"/>
  <c r="CE60" i="6"/>
  <c r="CE172" i="6"/>
  <c r="CE173" i="6" s="1"/>
  <c r="CD181" i="6"/>
  <c r="CD182" i="6" s="1"/>
  <c r="CM25" i="6" l="1"/>
  <c r="CM27" i="6" s="1"/>
  <c r="CM138" i="6"/>
  <c r="CD145" i="6"/>
  <c r="CD17" i="12"/>
  <c r="CD143" i="6"/>
  <c r="CD19" i="12" s="1"/>
  <c r="CE181" i="6"/>
  <c r="CE182" i="6" s="1"/>
  <c r="CF172" i="6"/>
  <c r="CF173" i="6" s="1"/>
  <c r="CE65" i="6"/>
  <c r="CE139" i="6" s="1"/>
  <c r="CE141" i="6" s="1"/>
  <c r="CE62" i="6"/>
  <c r="CE67" i="6"/>
  <c r="CE69" i="6" s="1"/>
  <c r="CE126" i="5" s="1"/>
  <c r="CE128" i="5" s="1"/>
  <c r="CF135" i="5" s="1"/>
  <c r="CF150" i="5" s="1"/>
  <c r="CF178" i="5" s="1"/>
  <c r="CE181" i="5"/>
  <c r="CE183" i="5" s="1"/>
  <c r="CE184" i="5" s="1"/>
  <c r="CE35" i="12"/>
  <c r="CF60" i="6"/>
  <c r="CN25" i="6" l="1"/>
  <c r="CN27" i="6" s="1"/>
  <c r="CN138" i="6"/>
  <c r="CF35" i="12"/>
  <c r="CF181" i="5"/>
  <c r="CF183" i="5" s="1"/>
  <c r="CF184" i="5" s="1"/>
  <c r="CF65" i="6"/>
  <c r="CF139" i="6" s="1"/>
  <c r="CF141" i="6" s="1"/>
  <c r="CF62" i="6"/>
  <c r="CF67" i="6"/>
  <c r="CF69" i="6" s="1"/>
  <c r="CF126" i="5" s="1"/>
  <c r="CF128" i="5" s="1"/>
  <c r="CG135" i="5" s="1"/>
  <c r="CG150" i="5" s="1"/>
  <c r="CG178" i="5" s="1"/>
  <c r="CG172" i="6"/>
  <c r="CG173" i="6" s="1"/>
  <c r="CG60" i="6"/>
  <c r="CE145" i="6"/>
  <c r="CE17" i="12"/>
  <c r="CE143" i="6"/>
  <c r="CE19" i="12" s="1"/>
  <c r="CF181" i="6"/>
  <c r="CF182" i="6" s="1"/>
  <c r="CO138" i="6" l="1"/>
  <c r="CO25" i="6"/>
  <c r="CG65" i="6"/>
  <c r="CG139" i="6" s="1"/>
  <c r="CG141" i="6" s="1"/>
  <c r="CG62" i="6"/>
  <c r="CG67" i="6"/>
  <c r="CG69" i="6" s="1"/>
  <c r="CG126" i="5" s="1"/>
  <c r="CG128" i="5" s="1"/>
  <c r="CH135" i="5" s="1"/>
  <c r="CH150" i="5" s="1"/>
  <c r="CH178" i="5" s="1"/>
  <c r="CH60" i="6"/>
  <c r="CG181" i="6"/>
  <c r="CG182" i="6" s="1"/>
  <c r="CH172" i="6"/>
  <c r="CH173" i="6" s="1"/>
  <c r="CF145" i="6"/>
  <c r="CF143" i="6"/>
  <c r="CF19" i="12" s="1"/>
  <c r="CF17" i="12"/>
  <c r="CG181" i="5"/>
  <c r="CG183" i="5" s="1"/>
  <c r="CG184" i="5" s="1"/>
  <c r="CG35" i="12"/>
  <c r="CO27" i="6" l="1"/>
  <c r="I27" i="6" s="1"/>
  <c r="I25" i="6"/>
  <c r="CI172" i="6"/>
  <c r="CI173" i="6" s="1"/>
  <c r="CH181" i="6"/>
  <c r="CH182" i="6" s="1"/>
  <c r="CI60" i="6"/>
  <c r="CH65" i="6"/>
  <c r="CH139" i="6" s="1"/>
  <c r="CH141" i="6" s="1"/>
  <c r="CH62" i="6"/>
  <c r="CH67" i="6"/>
  <c r="CH69" i="6" s="1"/>
  <c r="CH126" i="5" s="1"/>
  <c r="CH128" i="5" s="1"/>
  <c r="CI135" i="5" s="1"/>
  <c r="CI150" i="5" s="1"/>
  <c r="CI178" i="5" s="1"/>
  <c r="CG145" i="6"/>
  <c r="CG17" i="12"/>
  <c r="CG143" i="6"/>
  <c r="CG19" i="12" s="1"/>
  <c r="CH181" i="5"/>
  <c r="CH183" i="5" s="1"/>
  <c r="CH184" i="5" s="1"/>
  <c r="CH35" i="12"/>
  <c r="CH145" i="6" l="1"/>
  <c r="CH17" i="12"/>
  <c r="CH143" i="6"/>
  <c r="CH19" i="12" s="1"/>
  <c r="CI62" i="6"/>
  <c r="CI65" i="6"/>
  <c r="CI139" i="6" s="1"/>
  <c r="CI141" i="6" s="1"/>
  <c r="CI67" i="6"/>
  <c r="CI69" i="6" s="1"/>
  <c r="CI126" i="5" s="1"/>
  <c r="CI128" i="5" s="1"/>
  <c r="CJ135" i="5" s="1"/>
  <c r="CJ150" i="5" s="1"/>
  <c r="CJ178" i="5" s="1"/>
  <c r="CJ60" i="6"/>
  <c r="CI181" i="6"/>
  <c r="CI182" i="6" s="1"/>
  <c r="CI181" i="5"/>
  <c r="CI183" i="5" s="1"/>
  <c r="CI184" i="5" s="1"/>
  <c r="CI35" i="12"/>
  <c r="CJ172" i="6"/>
  <c r="CJ173" i="6" s="1"/>
  <c r="CK172" i="6" l="1"/>
  <c r="CK173" i="6" s="1"/>
  <c r="CJ181" i="6"/>
  <c r="CJ182" i="6" s="1"/>
  <c r="CJ62" i="6"/>
  <c r="CJ65" i="6"/>
  <c r="CJ139" i="6" s="1"/>
  <c r="CJ141" i="6" s="1"/>
  <c r="CJ67" i="6"/>
  <c r="CJ69" i="6" s="1"/>
  <c r="CJ126" i="5" s="1"/>
  <c r="CJ128" i="5" s="1"/>
  <c r="CK135" i="5" s="1"/>
  <c r="CK150" i="5" s="1"/>
  <c r="CK178" i="5" s="1"/>
  <c r="CK60" i="6"/>
  <c r="CJ181" i="5"/>
  <c r="CJ183" i="5" s="1"/>
  <c r="CJ184" i="5" s="1"/>
  <c r="CJ35" i="12"/>
  <c r="CI145" i="6"/>
  <c r="CI17" i="12"/>
  <c r="CI143" i="6"/>
  <c r="CI19" i="12" s="1"/>
  <c r="CJ145" i="6" l="1"/>
  <c r="CJ143" i="6"/>
  <c r="CJ19" i="12" s="1"/>
  <c r="CJ17" i="12"/>
  <c r="CL60" i="6"/>
  <c r="CK65" i="6"/>
  <c r="CK139" i="6" s="1"/>
  <c r="CK141" i="6" s="1"/>
  <c r="CK62" i="6"/>
  <c r="CK67" i="6"/>
  <c r="CK69" i="6" s="1"/>
  <c r="CK126" i="5" s="1"/>
  <c r="CK128" i="5" s="1"/>
  <c r="CL135" i="5" s="1"/>
  <c r="CL150" i="5" s="1"/>
  <c r="CL178" i="5" s="1"/>
  <c r="CK181" i="5"/>
  <c r="CK183" i="5" s="1"/>
  <c r="CK184" i="5" s="1"/>
  <c r="CK35" i="12"/>
  <c r="CK181" i="6"/>
  <c r="CK182" i="6" s="1"/>
  <c r="CL172" i="6"/>
  <c r="CL173" i="6" s="1"/>
  <c r="CL181" i="6" l="1"/>
  <c r="CL182" i="6" s="1"/>
  <c r="CM172" i="6"/>
  <c r="CM173" i="6" s="1"/>
  <c r="CL35" i="12"/>
  <c r="CL181" i="5"/>
  <c r="CL183" i="5" s="1"/>
  <c r="CL184" i="5" s="1"/>
  <c r="CK145" i="6"/>
  <c r="CK17" i="12"/>
  <c r="CK143" i="6"/>
  <c r="CK19" i="12" s="1"/>
  <c r="CL65" i="6"/>
  <c r="CL139" i="6" s="1"/>
  <c r="CL141" i="6" s="1"/>
  <c r="CL62" i="6"/>
  <c r="CL67" i="6"/>
  <c r="CL69" i="6" s="1"/>
  <c r="CL126" i="5" s="1"/>
  <c r="CL128" i="5" s="1"/>
  <c r="CM135" i="5" s="1"/>
  <c r="CM150" i="5" s="1"/>
  <c r="CM178" i="5" s="1"/>
  <c r="CM60" i="6"/>
  <c r="CL145" i="6" l="1"/>
  <c r="CL17" i="12"/>
  <c r="CL143" i="6"/>
  <c r="CL19" i="12" s="1"/>
  <c r="CM62" i="6"/>
  <c r="CM65" i="6"/>
  <c r="CM139" i="6" s="1"/>
  <c r="CM141" i="6" s="1"/>
  <c r="CM67" i="6"/>
  <c r="CM69" i="6" s="1"/>
  <c r="CM126" i="5" s="1"/>
  <c r="CM128" i="5" s="1"/>
  <c r="CN135" i="5" s="1"/>
  <c r="CN150" i="5" s="1"/>
  <c r="CN178" i="5" s="1"/>
  <c r="CM35" i="12"/>
  <c r="CM181" i="5"/>
  <c r="CM183" i="5" s="1"/>
  <c r="CM184" i="5" s="1"/>
  <c r="CO60" i="6"/>
  <c r="CN60" i="6"/>
  <c r="CO172" i="6"/>
  <c r="CO173" i="6" s="1"/>
  <c r="CN172" i="6"/>
  <c r="CN173" i="6" s="1"/>
  <c r="CM181" i="6"/>
  <c r="CM182" i="6" s="1"/>
  <c r="CO62" i="6" l="1"/>
  <c r="CO65" i="6"/>
  <c r="I60" i="6"/>
  <c r="CO67" i="6"/>
  <c r="CM145" i="6"/>
  <c r="CM143" i="6"/>
  <c r="CM19" i="12" s="1"/>
  <c r="CM17" i="12"/>
  <c r="CO181" i="6"/>
  <c r="CO182" i="6" s="1"/>
  <c r="CN181" i="6"/>
  <c r="CN182" i="6" s="1"/>
  <c r="CN181" i="5"/>
  <c r="CN183" i="5" s="1"/>
  <c r="CN184" i="5" s="1"/>
  <c r="CN35" i="12"/>
  <c r="CN65" i="6"/>
  <c r="CN139" i="6" s="1"/>
  <c r="CN141" i="6" s="1"/>
  <c r="CN62" i="6"/>
  <c r="CN67" i="6"/>
  <c r="CN69" i="6" s="1"/>
  <c r="CN126" i="5" s="1"/>
  <c r="CN128" i="5" s="1"/>
  <c r="CO135" i="5" s="1"/>
  <c r="CO150" i="5" s="1"/>
  <c r="CO178" i="5" s="1"/>
  <c r="CO35" i="12" l="1"/>
  <c r="I35" i="12" s="1"/>
  <c r="G147" i="6" s="1"/>
  <c r="CO181" i="5"/>
  <c r="CO183" i="5" s="1"/>
  <c r="CO139" i="6"/>
  <c r="CO141" i="6" s="1"/>
  <c r="I65" i="6"/>
  <c r="CN145" i="6"/>
  <c r="CN17" i="12"/>
  <c r="CN143" i="6"/>
  <c r="CN19" i="12" s="1"/>
  <c r="CO69" i="6"/>
  <c r="I67" i="6"/>
  <c r="I62" i="6"/>
  <c r="CO184" i="5" l="1"/>
  <c r="I183" i="5"/>
  <c r="CO126" i="5"/>
  <c r="CO128" i="5" s="1"/>
  <c r="I69" i="6"/>
  <c r="CO145" i="6"/>
  <c r="CO17" i="12"/>
  <c r="I17" i="12" s="1"/>
  <c r="CO143" i="6"/>
  <c r="I141" i="6"/>
  <c r="I181" i="5"/>
  <c r="CO19" i="12" l="1"/>
  <c r="I19" i="12" s="1"/>
  <c r="G146" i="6" s="1"/>
  <c r="G148" i="6" s="1"/>
  <c r="I143" i="6"/>
  <c r="K149" i="6" l="1"/>
  <c r="K154" i="6" s="1"/>
  <c r="K25" i="12" s="1"/>
  <c r="L149" i="6"/>
  <c r="L154" i="6" s="1"/>
  <c r="L25" i="12" s="1"/>
  <c r="M149" i="6"/>
  <c r="M154" i="6" s="1"/>
  <c r="M25" i="12" s="1"/>
  <c r="N149" i="6"/>
  <c r="N154" i="6" s="1"/>
  <c r="N25" i="12" s="1"/>
  <c r="O149" i="6"/>
  <c r="O154" i="6" s="1"/>
  <c r="O25" i="12" s="1"/>
  <c r="P149" i="6"/>
  <c r="P154" i="6" s="1"/>
  <c r="P25" i="12" s="1"/>
  <c r="Q149" i="6"/>
  <c r="Q154" i="6" s="1"/>
  <c r="Q25" i="12" s="1"/>
  <c r="R149" i="6"/>
  <c r="R154" i="6" s="1"/>
  <c r="R25" i="12" s="1"/>
  <c r="U149" i="6"/>
  <c r="U154" i="6" s="1"/>
  <c r="U25" i="12" s="1"/>
  <c r="T149" i="6"/>
  <c r="T154" i="6" s="1"/>
  <c r="T25" i="12" s="1"/>
  <c r="S149" i="6"/>
  <c r="S154" i="6" s="1"/>
  <c r="S25" i="12" s="1"/>
  <c r="V149" i="6"/>
  <c r="V154" i="6" s="1"/>
  <c r="V25" i="12" s="1"/>
  <c r="W149" i="6"/>
  <c r="W154" i="6" s="1"/>
  <c r="W25" i="12" s="1"/>
  <c r="X149" i="6"/>
  <c r="X154" i="6" s="1"/>
  <c r="X25" i="12" s="1"/>
  <c r="Y149" i="6"/>
  <c r="Y154" i="6" s="1"/>
  <c r="Y25" i="12" s="1"/>
  <c r="Z149" i="6"/>
  <c r="Z154" i="6" s="1"/>
  <c r="Z25" i="12" s="1"/>
  <c r="AA149" i="6"/>
  <c r="AA154" i="6" s="1"/>
  <c r="AA25" i="12" s="1"/>
  <c r="AB149" i="6"/>
  <c r="AB154" i="6" s="1"/>
  <c r="AB25" i="12" s="1"/>
  <c r="AC149" i="6"/>
  <c r="AC154" i="6" s="1"/>
  <c r="AC25" i="12" s="1"/>
  <c r="AD149" i="6"/>
  <c r="AD154" i="6" s="1"/>
  <c r="AD25" i="12" s="1"/>
  <c r="AE149" i="6"/>
  <c r="AE154" i="6" s="1"/>
  <c r="AE25" i="12" s="1"/>
  <c r="AF149" i="6"/>
  <c r="AF154" i="6" s="1"/>
  <c r="AF25" i="12" s="1"/>
  <c r="AG149" i="6"/>
  <c r="AG154" i="6" s="1"/>
  <c r="AG25" i="12" s="1"/>
  <c r="AH149" i="6"/>
  <c r="AH154" i="6" s="1"/>
  <c r="AH25" i="12" s="1"/>
  <c r="AI149" i="6"/>
  <c r="AI154" i="6" s="1"/>
  <c r="AI25" i="12" s="1"/>
  <c r="AJ149" i="6"/>
  <c r="AJ154" i="6" s="1"/>
  <c r="AJ25" i="12" s="1"/>
  <c r="AK149" i="6"/>
  <c r="AK154" i="6" s="1"/>
  <c r="AK25" i="12" s="1"/>
  <c r="AL149" i="6"/>
  <c r="AL154" i="6" s="1"/>
  <c r="AL25" i="12" s="1"/>
  <c r="AM149" i="6"/>
  <c r="AM154" i="6" s="1"/>
  <c r="AM25" i="12" s="1"/>
  <c r="AN149" i="6"/>
  <c r="AN154" i="6" s="1"/>
  <c r="AN25" i="12" s="1"/>
  <c r="AO149" i="6"/>
  <c r="AO154" i="6" s="1"/>
  <c r="AO25" i="12" s="1"/>
  <c r="AP149" i="6"/>
  <c r="AP154" i="6" s="1"/>
  <c r="AP25" i="12" s="1"/>
  <c r="AQ149" i="6"/>
  <c r="AQ154" i="6" s="1"/>
  <c r="AQ25" i="12" s="1"/>
  <c r="AR149" i="6"/>
  <c r="AR154" i="6" s="1"/>
  <c r="AR25" i="12" s="1"/>
  <c r="AS149" i="6"/>
  <c r="AS154" i="6" s="1"/>
  <c r="AS25" i="12" s="1"/>
  <c r="AT149" i="6"/>
  <c r="AT154" i="6" s="1"/>
  <c r="AT25" i="12" s="1"/>
  <c r="AU149" i="6"/>
  <c r="AU154" i="6" s="1"/>
  <c r="AU25" i="12" s="1"/>
  <c r="AV149" i="6"/>
  <c r="AV154" i="6" s="1"/>
  <c r="AV25" i="12" s="1"/>
  <c r="AW149" i="6"/>
  <c r="AW154" i="6" s="1"/>
  <c r="AW25" i="12" s="1"/>
  <c r="AX149" i="6"/>
  <c r="AX154" i="6" s="1"/>
  <c r="AX25" i="12" s="1"/>
  <c r="AY149" i="6"/>
  <c r="AY154" i="6" s="1"/>
  <c r="AY25" i="12" s="1"/>
  <c r="AZ149" i="6"/>
  <c r="AZ154" i="6" s="1"/>
  <c r="AZ25" i="12" s="1"/>
  <c r="BA149" i="6"/>
  <c r="BA154" i="6" s="1"/>
  <c r="BA25" i="12" s="1"/>
  <c r="BB149" i="6"/>
  <c r="BB154" i="6" s="1"/>
  <c r="BB25" i="12" s="1"/>
  <c r="BC149" i="6"/>
  <c r="BC154" i="6" s="1"/>
  <c r="BC25" i="12" s="1"/>
  <c r="BD149" i="6"/>
  <c r="BD154" i="6" s="1"/>
  <c r="BD25" i="12" s="1"/>
  <c r="BE149" i="6"/>
  <c r="BE154" i="6" s="1"/>
  <c r="BE25" i="12" s="1"/>
  <c r="BF149" i="6"/>
  <c r="BF154" i="6" s="1"/>
  <c r="BF25" i="12" s="1"/>
  <c r="BG149" i="6"/>
  <c r="BG154" i="6" s="1"/>
  <c r="BG25" i="12" s="1"/>
  <c r="BH149" i="6"/>
  <c r="BH154" i="6" s="1"/>
  <c r="BH25" i="12" s="1"/>
  <c r="BI149" i="6"/>
  <c r="BI154" i="6" s="1"/>
  <c r="BI25" i="12" s="1"/>
  <c r="BJ149" i="6"/>
  <c r="BJ154" i="6" s="1"/>
  <c r="BJ25" i="12" s="1"/>
  <c r="BK149" i="6"/>
  <c r="BK154" i="6" s="1"/>
  <c r="BK25" i="12" s="1"/>
  <c r="BL149" i="6"/>
  <c r="BL154" i="6" s="1"/>
  <c r="BL25" i="12" s="1"/>
  <c r="BM149" i="6"/>
  <c r="BM154" i="6" s="1"/>
  <c r="BM25" i="12" s="1"/>
  <c r="BN149" i="6"/>
  <c r="BN154" i="6" s="1"/>
  <c r="BN25" i="12" s="1"/>
  <c r="BO149" i="6"/>
  <c r="BO154" i="6" s="1"/>
  <c r="BO25" i="12" s="1"/>
  <c r="BP149" i="6"/>
  <c r="BP154" i="6" s="1"/>
  <c r="BP25" i="12" s="1"/>
  <c r="BQ149" i="6"/>
  <c r="BQ154" i="6" s="1"/>
  <c r="BQ25" i="12" s="1"/>
  <c r="BR149" i="6"/>
  <c r="BR154" i="6" s="1"/>
  <c r="BR25" i="12" s="1"/>
  <c r="BS149" i="6"/>
  <c r="BS154" i="6" s="1"/>
  <c r="BS25" i="12" s="1"/>
  <c r="BT149" i="6"/>
  <c r="BT154" i="6" s="1"/>
  <c r="BT25" i="12" s="1"/>
  <c r="BU149" i="6"/>
  <c r="BU154" i="6" s="1"/>
  <c r="BU25" i="12" s="1"/>
  <c r="BV149" i="6"/>
  <c r="BV154" i="6" s="1"/>
  <c r="BV25" i="12" s="1"/>
  <c r="BW149" i="6"/>
  <c r="BW154" i="6" s="1"/>
  <c r="BW25" i="12" s="1"/>
  <c r="BX149" i="6"/>
  <c r="BX154" i="6" s="1"/>
  <c r="BX25" i="12" s="1"/>
  <c r="BY149" i="6"/>
  <c r="BY154" i="6" s="1"/>
  <c r="BY25" i="12" s="1"/>
  <c r="BZ149" i="6"/>
  <c r="BZ154" i="6" s="1"/>
  <c r="BZ25" i="12" s="1"/>
  <c r="CA149" i="6"/>
  <c r="CA154" i="6" s="1"/>
  <c r="CA25" i="12" s="1"/>
  <c r="CB149" i="6"/>
  <c r="CB154" i="6" s="1"/>
  <c r="CB25" i="12" s="1"/>
  <c r="CC149" i="6"/>
  <c r="CC154" i="6" s="1"/>
  <c r="CC25" i="12" s="1"/>
  <c r="CD149" i="6"/>
  <c r="CD154" i="6" s="1"/>
  <c r="CD25" i="12" s="1"/>
  <c r="CE149" i="6"/>
  <c r="CE154" i="6" s="1"/>
  <c r="CE25" i="12" s="1"/>
  <c r="CF149" i="6"/>
  <c r="CF154" i="6" s="1"/>
  <c r="CF25" i="12" s="1"/>
  <c r="CG149" i="6"/>
  <c r="CG154" i="6" s="1"/>
  <c r="CG25" i="12" s="1"/>
  <c r="CH149" i="6"/>
  <c r="CH154" i="6" s="1"/>
  <c r="CH25" i="12" s="1"/>
  <c r="CI149" i="6"/>
  <c r="CI154" i="6" s="1"/>
  <c r="CI25" i="12" s="1"/>
  <c r="CJ149" i="6"/>
  <c r="CJ154" i="6" s="1"/>
  <c r="CJ25" i="12" s="1"/>
  <c r="CK149" i="6"/>
  <c r="CK154" i="6" s="1"/>
  <c r="CK25" i="12" s="1"/>
  <c r="CL149" i="6"/>
  <c r="CL154" i="6" s="1"/>
  <c r="CL25" i="12" s="1"/>
  <c r="CM149" i="6"/>
  <c r="CM154" i="6" s="1"/>
  <c r="CM25" i="12" s="1"/>
  <c r="CN149" i="6"/>
  <c r="CN154" i="6" s="1"/>
  <c r="CN25" i="12" s="1"/>
  <c r="CO149" i="6"/>
  <c r="CO154" i="6" s="1"/>
  <c r="CO25" i="12" s="1"/>
  <c r="I25" i="12" l="1"/>
  <c r="I154" i="6"/>
  <c r="CL152" i="6"/>
  <c r="CL155" i="6"/>
  <c r="CL26" i="12" s="1"/>
  <c r="CL153" i="6"/>
  <c r="CL24" i="12" s="1"/>
  <c r="Z153" i="6"/>
  <c r="Z24" i="12" s="1"/>
  <c r="Z155" i="6"/>
  <c r="Z26" i="12" s="1"/>
  <c r="Z152" i="6"/>
  <c r="BE153" i="6"/>
  <c r="BE24" i="12" s="1"/>
  <c r="BE152" i="6"/>
  <c r="BE155" i="6"/>
  <c r="BE26" i="12" s="1"/>
  <c r="BT152" i="6"/>
  <c r="BT153" i="6"/>
  <c r="BT24" i="12" s="1"/>
  <c r="BT155" i="6"/>
  <c r="BT26" i="12" s="1"/>
  <c r="X152" i="6"/>
  <c r="X155" i="6"/>
  <c r="X26" i="12" s="1"/>
  <c r="X153" i="6"/>
  <c r="X24" i="12" s="1"/>
  <c r="BC152" i="6"/>
  <c r="BC155" i="6"/>
  <c r="BC26" i="12" s="1"/>
  <c r="BC153" i="6"/>
  <c r="BC24" i="12" s="1"/>
  <c r="BR153" i="6"/>
  <c r="BR24" i="12" s="1"/>
  <c r="BR155" i="6"/>
  <c r="BR26" i="12" s="1"/>
  <c r="BR152" i="6"/>
  <c r="CG155" i="6"/>
  <c r="CG26" i="12" s="1"/>
  <c r="CG153" i="6"/>
  <c r="CG24" i="12" s="1"/>
  <c r="CG152" i="6"/>
  <c r="S153" i="6"/>
  <c r="S24" i="12" s="1"/>
  <c r="S152" i="6"/>
  <c r="S155" i="6"/>
  <c r="S26" i="12" s="1"/>
  <c r="U155" i="6"/>
  <c r="U26" i="12" s="1"/>
  <c r="U153" i="6"/>
  <c r="U24" i="12" s="1"/>
  <c r="U152" i="6"/>
  <c r="BN152" i="6"/>
  <c r="BN155" i="6"/>
  <c r="BN26" i="12" s="1"/>
  <c r="BN153" i="6"/>
  <c r="BN24" i="12" s="1"/>
  <c r="CK155" i="6"/>
  <c r="CK26" i="12" s="1"/>
  <c r="CK152" i="6"/>
  <c r="CK153" i="6"/>
  <c r="CK24" i="12" s="1"/>
  <c r="AP155" i="6"/>
  <c r="AP26" i="12" s="1"/>
  <c r="AP153" i="6"/>
  <c r="AP24" i="12" s="1"/>
  <c r="AP152" i="6"/>
  <c r="BU153" i="6"/>
  <c r="BU24" i="12" s="1"/>
  <c r="BU152" i="6"/>
  <c r="BU155" i="6"/>
  <c r="BU26" i="12" s="1"/>
  <c r="Y155" i="6"/>
  <c r="Y26" i="12" s="1"/>
  <c r="Y152" i="6"/>
  <c r="Y153" i="6"/>
  <c r="Y24" i="12" s="1"/>
  <c r="BD153" i="6"/>
  <c r="BD24" i="12" s="1"/>
  <c r="BD155" i="6"/>
  <c r="BD26" i="12" s="1"/>
  <c r="BD152" i="6"/>
  <c r="CI152" i="6"/>
  <c r="CI155" i="6"/>
  <c r="CI26" i="12" s="1"/>
  <c r="CI153" i="6"/>
  <c r="CI24" i="12" s="1"/>
  <c r="W153" i="6"/>
  <c r="W24" i="12" s="1"/>
  <c r="W152" i="6"/>
  <c r="W155" i="6"/>
  <c r="W26" i="12" s="1"/>
  <c r="BB152" i="6"/>
  <c r="BB155" i="6"/>
  <c r="BB26" i="12" s="1"/>
  <c r="BB153" i="6"/>
  <c r="BB24" i="12" s="1"/>
  <c r="V152" i="6"/>
  <c r="V155" i="6"/>
  <c r="V26" i="12" s="1"/>
  <c r="V153" i="6"/>
  <c r="V24" i="12" s="1"/>
  <c r="BA153" i="6"/>
  <c r="BA24" i="12" s="1"/>
  <c r="BA152" i="6"/>
  <c r="BA155" i="6"/>
  <c r="BA26" i="12" s="1"/>
  <c r="BP155" i="6"/>
  <c r="BP26" i="12" s="1"/>
  <c r="BP152" i="6"/>
  <c r="BP153" i="6"/>
  <c r="BP24" i="12" s="1"/>
  <c r="AJ155" i="6"/>
  <c r="AJ26" i="12" s="1"/>
  <c r="AJ153" i="6"/>
  <c r="AJ24" i="12" s="1"/>
  <c r="AJ152" i="6"/>
  <c r="CE155" i="6"/>
  <c r="CE26" i="12" s="1"/>
  <c r="CE152" i="6"/>
  <c r="CE153" i="6"/>
  <c r="CE24" i="12" s="1"/>
  <c r="AY153" i="6"/>
  <c r="AY24" i="12" s="1"/>
  <c r="AY155" i="6"/>
  <c r="AY26" i="12" s="1"/>
  <c r="AY152" i="6"/>
  <c r="CD153" i="6"/>
  <c r="CD24" i="12" s="1"/>
  <c r="CD155" i="6"/>
  <c r="CD26" i="12" s="1"/>
  <c r="CD152" i="6"/>
  <c r="AH153" i="6"/>
  <c r="AH24" i="12" s="1"/>
  <c r="AH155" i="6"/>
  <c r="AH26" i="12" s="1"/>
  <c r="AH152" i="6"/>
  <c r="CC155" i="6"/>
  <c r="CC26" i="12" s="1"/>
  <c r="CC152" i="6"/>
  <c r="CC153" i="6"/>
  <c r="CC24" i="12" s="1"/>
  <c r="AW155" i="6"/>
  <c r="AW26" i="12" s="1"/>
  <c r="AW153" i="6"/>
  <c r="AW24" i="12" s="1"/>
  <c r="AW152" i="6"/>
  <c r="Q152" i="6"/>
  <c r="Q153" i="6"/>
  <c r="Q24" i="12" s="1"/>
  <c r="Q155" i="6"/>
  <c r="Q26" i="12" s="1"/>
  <c r="BL152" i="6"/>
  <c r="BL155" i="6"/>
  <c r="BL26" i="12" s="1"/>
  <c r="BL153" i="6"/>
  <c r="BL24" i="12" s="1"/>
  <c r="AF155" i="6"/>
  <c r="AF26" i="12" s="1"/>
  <c r="AF153" i="6"/>
  <c r="AF24" i="12" s="1"/>
  <c r="AF152" i="6"/>
  <c r="CA155" i="6"/>
  <c r="CA26" i="12" s="1"/>
  <c r="CA153" i="6"/>
  <c r="CA24" i="12" s="1"/>
  <c r="CA152" i="6"/>
  <c r="AU153" i="6"/>
  <c r="AU24" i="12" s="1"/>
  <c r="AU155" i="6"/>
  <c r="AU26" i="12" s="1"/>
  <c r="AU152" i="6"/>
  <c r="O153" i="6"/>
  <c r="O24" i="12" s="1"/>
  <c r="O155" i="6"/>
  <c r="O26" i="12" s="1"/>
  <c r="O152" i="6"/>
  <c r="BJ153" i="6"/>
  <c r="BJ24" i="12" s="1"/>
  <c r="BJ152" i="6"/>
  <c r="BJ155" i="6"/>
  <c r="BJ26" i="12" s="1"/>
  <c r="AD152" i="6"/>
  <c r="AD153" i="6"/>
  <c r="AD24" i="12" s="1"/>
  <c r="AD155" i="6"/>
  <c r="AD26" i="12" s="1"/>
  <c r="CO155" i="6"/>
  <c r="CO26" i="12" s="1"/>
  <c r="CO153" i="6"/>
  <c r="CO24" i="12" s="1"/>
  <c r="CO152" i="6"/>
  <c r="BI153" i="6"/>
  <c r="BI24" i="12" s="1"/>
  <c r="BI152" i="6"/>
  <c r="BI155" i="6"/>
  <c r="BI26" i="12" s="1"/>
  <c r="AC153" i="6"/>
  <c r="AC24" i="12" s="1"/>
  <c r="AC155" i="6"/>
  <c r="AC26" i="12" s="1"/>
  <c r="AC152" i="6"/>
  <c r="CN152" i="6"/>
  <c r="CN153" i="6"/>
  <c r="CN24" i="12" s="1"/>
  <c r="CN155" i="6"/>
  <c r="CN26" i="12" s="1"/>
  <c r="BH155" i="6"/>
  <c r="BH26" i="12" s="1"/>
  <c r="BH153" i="6"/>
  <c r="BH24" i="12" s="1"/>
  <c r="BH152" i="6"/>
  <c r="AR155" i="6"/>
  <c r="AR26" i="12" s="1"/>
  <c r="AR153" i="6"/>
  <c r="AR24" i="12" s="1"/>
  <c r="AR152" i="6"/>
  <c r="AB155" i="6"/>
  <c r="AB26" i="12" s="1"/>
  <c r="AB153" i="6"/>
  <c r="AB24" i="12" s="1"/>
  <c r="AB152" i="6"/>
  <c r="L153" i="6"/>
  <c r="L24" i="12" s="1"/>
  <c r="L152" i="6"/>
  <c r="L155" i="6"/>
  <c r="L26" i="12" s="1"/>
  <c r="BV155" i="6"/>
  <c r="BV26" i="12" s="1"/>
  <c r="BV152" i="6"/>
  <c r="BV153" i="6"/>
  <c r="BV24" i="12" s="1"/>
  <c r="BF153" i="6"/>
  <c r="BF24" i="12" s="1"/>
  <c r="BF152" i="6"/>
  <c r="BF155" i="6"/>
  <c r="BF26" i="12" s="1"/>
  <c r="AO152" i="6"/>
  <c r="AO153" i="6"/>
  <c r="AO24" i="12" s="1"/>
  <c r="AO155" i="6"/>
  <c r="AO26" i="12" s="1"/>
  <c r="CJ153" i="6"/>
  <c r="CJ24" i="12" s="1"/>
  <c r="CJ152" i="6"/>
  <c r="CJ155" i="6"/>
  <c r="CJ26" i="12" s="1"/>
  <c r="AN152" i="6"/>
  <c r="AN153" i="6"/>
  <c r="AN24" i="12" s="1"/>
  <c r="AN155" i="6"/>
  <c r="AN26" i="12" s="1"/>
  <c r="BS155" i="6"/>
  <c r="BS26" i="12" s="1"/>
  <c r="BS153" i="6"/>
  <c r="BS24" i="12" s="1"/>
  <c r="BS152" i="6"/>
  <c r="AM153" i="6"/>
  <c r="AM24" i="12" s="1"/>
  <c r="AM152" i="6"/>
  <c r="AM155" i="6"/>
  <c r="AM26" i="12" s="1"/>
  <c r="CH155" i="6"/>
  <c r="CH26" i="12" s="1"/>
  <c r="CH152" i="6"/>
  <c r="CH153" i="6"/>
  <c r="CH24" i="12" s="1"/>
  <c r="AL155" i="6"/>
  <c r="AL26" i="12" s="1"/>
  <c r="AL152" i="6"/>
  <c r="AL153" i="6"/>
  <c r="AL24" i="12" s="1"/>
  <c r="BQ155" i="6"/>
  <c r="BQ26" i="12" s="1"/>
  <c r="BQ152" i="6"/>
  <c r="BQ153" i="6"/>
  <c r="BQ24" i="12" s="1"/>
  <c r="AK152" i="6"/>
  <c r="AK155" i="6"/>
  <c r="AK26" i="12" s="1"/>
  <c r="AK153" i="6"/>
  <c r="AK24" i="12" s="1"/>
  <c r="CF153" i="6"/>
  <c r="CF24" i="12" s="1"/>
  <c r="CF152" i="6"/>
  <c r="CF155" i="6"/>
  <c r="CF26" i="12" s="1"/>
  <c r="AZ152" i="6"/>
  <c r="AZ155" i="6"/>
  <c r="AZ26" i="12" s="1"/>
  <c r="AZ153" i="6"/>
  <c r="AZ24" i="12" s="1"/>
  <c r="T153" i="6"/>
  <c r="T24" i="12" s="1"/>
  <c r="T152" i="6"/>
  <c r="T155" i="6"/>
  <c r="T26" i="12" s="1"/>
  <c r="BO155" i="6"/>
  <c r="BO26" i="12" s="1"/>
  <c r="BO152" i="6"/>
  <c r="BO153" i="6"/>
  <c r="BO24" i="12" s="1"/>
  <c r="AI155" i="6"/>
  <c r="AI26" i="12" s="1"/>
  <c r="AI152" i="6"/>
  <c r="AI153" i="6"/>
  <c r="AI24" i="12" s="1"/>
  <c r="AX152" i="6"/>
  <c r="AX155" i="6"/>
  <c r="AX26" i="12" s="1"/>
  <c r="AX153" i="6"/>
  <c r="AX24" i="12" s="1"/>
  <c r="R155" i="6"/>
  <c r="R26" i="12" s="1"/>
  <c r="R152" i="6"/>
  <c r="R153" i="6"/>
  <c r="R24" i="12" s="1"/>
  <c r="BM155" i="6"/>
  <c r="BM26" i="12" s="1"/>
  <c r="BM152" i="6"/>
  <c r="BM153" i="6"/>
  <c r="BM24" i="12" s="1"/>
  <c r="AG152" i="6"/>
  <c r="AG153" i="6"/>
  <c r="AG24" i="12" s="1"/>
  <c r="AG155" i="6"/>
  <c r="AG26" i="12" s="1"/>
  <c r="CB152" i="6"/>
  <c r="CB155" i="6"/>
  <c r="CB26" i="12" s="1"/>
  <c r="CB153" i="6"/>
  <c r="CB24" i="12" s="1"/>
  <c r="AV155" i="6"/>
  <c r="AV26" i="12" s="1"/>
  <c r="AV153" i="6"/>
  <c r="AV24" i="12" s="1"/>
  <c r="AV152" i="6"/>
  <c r="P155" i="6"/>
  <c r="P26" i="12" s="1"/>
  <c r="P153" i="6"/>
  <c r="P24" i="12" s="1"/>
  <c r="P152" i="6"/>
  <c r="BK153" i="6"/>
  <c r="BK24" i="12" s="1"/>
  <c r="BK155" i="6"/>
  <c r="BK26" i="12" s="1"/>
  <c r="BK152" i="6"/>
  <c r="AE153" i="6"/>
  <c r="AE24" i="12" s="1"/>
  <c r="AE155" i="6"/>
  <c r="AE26" i="12" s="1"/>
  <c r="AE152" i="6"/>
  <c r="BZ155" i="6"/>
  <c r="BZ26" i="12" s="1"/>
  <c r="BZ153" i="6"/>
  <c r="BZ24" i="12" s="1"/>
  <c r="BZ152" i="6"/>
  <c r="AT153" i="6"/>
  <c r="AT24" i="12" s="1"/>
  <c r="AT152" i="6"/>
  <c r="AT155" i="6"/>
  <c r="AT26" i="12" s="1"/>
  <c r="N152" i="6"/>
  <c r="N153" i="6"/>
  <c r="N24" i="12" s="1"/>
  <c r="N155" i="6"/>
  <c r="N26" i="12" s="1"/>
  <c r="BY153" i="6"/>
  <c r="BY24" i="12" s="1"/>
  <c r="BY152" i="6"/>
  <c r="BY155" i="6"/>
  <c r="BY26" i="12" s="1"/>
  <c r="AS153" i="6"/>
  <c r="AS24" i="12" s="1"/>
  <c r="AS155" i="6"/>
  <c r="AS26" i="12" s="1"/>
  <c r="AS152" i="6"/>
  <c r="M152" i="6"/>
  <c r="M153" i="6"/>
  <c r="M24" i="12" s="1"/>
  <c r="M155" i="6"/>
  <c r="M26" i="12" s="1"/>
  <c r="BX155" i="6"/>
  <c r="BX26" i="12" s="1"/>
  <c r="BX153" i="6"/>
  <c r="BX24" i="12" s="1"/>
  <c r="BX152" i="6"/>
  <c r="CM155" i="6"/>
  <c r="CM26" i="12" s="1"/>
  <c r="CM153" i="6"/>
  <c r="CM24" i="12" s="1"/>
  <c r="CM152" i="6"/>
  <c r="BW155" i="6"/>
  <c r="BW26" i="12" s="1"/>
  <c r="BW153" i="6"/>
  <c r="BW24" i="12" s="1"/>
  <c r="BW152" i="6"/>
  <c r="BG153" i="6"/>
  <c r="BG24" i="12" s="1"/>
  <c r="BG152" i="6"/>
  <c r="BG155" i="6"/>
  <c r="BG26" i="12" s="1"/>
  <c r="AQ153" i="6"/>
  <c r="AQ24" i="12" s="1"/>
  <c r="AQ152" i="6"/>
  <c r="AQ155" i="6"/>
  <c r="AQ26" i="12" s="1"/>
  <c r="AA153" i="6"/>
  <c r="AA24" i="12" s="1"/>
  <c r="AA152" i="6"/>
  <c r="AA155" i="6"/>
  <c r="AA26" i="12" s="1"/>
  <c r="K152" i="6"/>
  <c r="K153" i="6"/>
  <c r="K155" i="6"/>
  <c r="BF157" i="6" l="1"/>
  <c r="BF23" i="12"/>
  <c r="BF27" i="12" s="1"/>
  <c r="BF40" i="12" s="1"/>
  <c r="T23" i="12"/>
  <c r="T27" i="12" s="1"/>
  <c r="T40" i="12" s="1"/>
  <c r="T157" i="6"/>
  <c r="AF23" i="12"/>
  <c r="AF27" i="12" s="1"/>
  <c r="AF40" i="12" s="1"/>
  <c r="AF157" i="6"/>
  <c r="BD23" i="12"/>
  <c r="BD27" i="12" s="1"/>
  <c r="BD40" i="12" s="1"/>
  <c r="BD157" i="6"/>
  <c r="BC157" i="6"/>
  <c r="BC23" i="12"/>
  <c r="BC27" i="12" s="1"/>
  <c r="BC40" i="12" s="1"/>
  <c r="BG23" i="12"/>
  <c r="BG27" i="12" s="1"/>
  <c r="BG40" i="12" s="1"/>
  <c r="BG157" i="6"/>
  <c r="BK23" i="12"/>
  <c r="BK27" i="12" s="1"/>
  <c r="BK40" i="12" s="1"/>
  <c r="BK157" i="6"/>
  <c r="BM157" i="6"/>
  <c r="BM23" i="12"/>
  <c r="BM27" i="12" s="1"/>
  <c r="BM40" i="12" s="1"/>
  <c r="BN23" i="12"/>
  <c r="BN27" i="12" s="1"/>
  <c r="BN40" i="12" s="1"/>
  <c r="BN157" i="6"/>
  <c r="CH23" i="12"/>
  <c r="CH27" i="12" s="1"/>
  <c r="CH40" i="12" s="1"/>
  <c r="CH157" i="6"/>
  <c r="AO23" i="12"/>
  <c r="AO27" i="12" s="1"/>
  <c r="AO40" i="12" s="1"/>
  <c r="AO157" i="6"/>
  <c r="BH23" i="12"/>
  <c r="BH27" i="12" s="1"/>
  <c r="BH40" i="12" s="1"/>
  <c r="BH157" i="6"/>
  <c r="CD157" i="6"/>
  <c r="CD23" i="12"/>
  <c r="CD27" i="12" s="1"/>
  <c r="CD40" i="12" s="1"/>
  <c r="BA23" i="12"/>
  <c r="BA27" i="12" s="1"/>
  <c r="BA40" i="12" s="1"/>
  <c r="BA157" i="6"/>
  <c r="U157" i="6"/>
  <c r="U23" i="12"/>
  <c r="U27" i="12" s="1"/>
  <c r="U40" i="12" s="1"/>
  <c r="BW157" i="6"/>
  <c r="BW23" i="12"/>
  <c r="BW27" i="12" s="1"/>
  <c r="BW40" i="12" s="1"/>
  <c r="BY157" i="6"/>
  <c r="BY23" i="12"/>
  <c r="BY27" i="12" s="1"/>
  <c r="BY40" i="12" s="1"/>
  <c r="AD23" i="12"/>
  <c r="AD27" i="12" s="1"/>
  <c r="AD40" i="12" s="1"/>
  <c r="AD157" i="6"/>
  <c r="X23" i="12"/>
  <c r="X27" i="12" s="1"/>
  <c r="X40" i="12" s="1"/>
  <c r="X157" i="6"/>
  <c r="AZ23" i="12"/>
  <c r="AZ27" i="12" s="1"/>
  <c r="AZ40" i="12" s="1"/>
  <c r="AZ157" i="6"/>
  <c r="BJ157" i="6"/>
  <c r="BJ23" i="12"/>
  <c r="BJ27" i="12" s="1"/>
  <c r="BJ40" i="12" s="1"/>
  <c r="BS23" i="12"/>
  <c r="BS27" i="12" s="1"/>
  <c r="BS40" i="12" s="1"/>
  <c r="BS157" i="6"/>
  <c r="BV23" i="12"/>
  <c r="BV27" i="12" s="1"/>
  <c r="BV40" i="12" s="1"/>
  <c r="BV157" i="6"/>
  <c r="CN23" i="12"/>
  <c r="CN27" i="12" s="1"/>
  <c r="CN40" i="12" s="1"/>
  <c r="CN157" i="6"/>
  <c r="O23" i="12"/>
  <c r="O27" i="12" s="1"/>
  <c r="O40" i="12" s="1"/>
  <c r="O157" i="6"/>
  <c r="BU23" i="12"/>
  <c r="BU27" i="12" s="1"/>
  <c r="BU40" i="12" s="1"/>
  <c r="BU157" i="6"/>
  <c r="K24" i="12"/>
  <c r="I24" i="12" s="1"/>
  <c r="I153" i="6"/>
  <c r="AX23" i="12"/>
  <c r="AX27" i="12" s="1"/>
  <c r="AX40" i="12" s="1"/>
  <c r="AX157" i="6"/>
  <c r="AC157" i="6"/>
  <c r="AC23" i="12"/>
  <c r="AC27" i="12" s="1"/>
  <c r="AC40" i="12" s="1"/>
  <c r="Q23" i="12"/>
  <c r="Q27" i="12" s="1"/>
  <c r="Q40" i="12" s="1"/>
  <c r="Q157" i="6"/>
  <c r="CG157" i="6"/>
  <c r="CG23" i="12"/>
  <c r="CG27" i="12" s="1"/>
  <c r="CG40" i="12" s="1"/>
  <c r="BE23" i="12"/>
  <c r="BE27" i="12" s="1"/>
  <c r="BE40" i="12" s="1"/>
  <c r="BE157" i="6"/>
  <c r="Y23" i="12"/>
  <c r="Y27" i="12" s="1"/>
  <c r="Y40" i="12" s="1"/>
  <c r="Y157" i="6"/>
  <c r="V23" i="12"/>
  <c r="V27" i="12" s="1"/>
  <c r="V40" i="12" s="1"/>
  <c r="V157" i="6"/>
  <c r="S157" i="6"/>
  <c r="S23" i="12"/>
  <c r="S27" i="12" s="1"/>
  <c r="S40" i="12" s="1"/>
  <c r="K26" i="12"/>
  <c r="I26" i="12" s="1"/>
  <c r="I155" i="6"/>
  <c r="N23" i="12"/>
  <c r="N27" i="12" s="1"/>
  <c r="N40" i="12" s="1"/>
  <c r="N157" i="6"/>
  <c r="BX23" i="12"/>
  <c r="BX27" i="12" s="1"/>
  <c r="BX40" i="12" s="1"/>
  <c r="BX157" i="6"/>
  <c r="AW157" i="6"/>
  <c r="AW23" i="12"/>
  <c r="AW27" i="12" s="1"/>
  <c r="AW40" i="12" s="1"/>
  <c r="BB23" i="12"/>
  <c r="BB27" i="12" s="1"/>
  <c r="BB40" i="12" s="1"/>
  <c r="BB157" i="6"/>
  <c r="AI23" i="12"/>
  <c r="AI27" i="12" s="1"/>
  <c r="AI40" i="12" s="1"/>
  <c r="AI157" i="6"/>
  <c r="AK157" i="6"/>
  <c r="AK23" i="12"/>
  <c r="AK27" i="12" s="1"/>
  <c r="AK40" i="12" s="1"/>
  <c r="L23" i="12"/>
  <c r="L27" i="12" s="1"/>
  <c r="L40" i="12" s="1"/>
  <c r="L157" i="6"/>
  <c r="AU157" i="6"/>
  <c r="AU23" i="12"/>
  <c r="AU27" i="12" s="1"/>
  <c r="AU40" i="12" s="1"/>
  <c r="Z157" i="6"/>
  <c r="Z23" i="12"/>
  <c r="Z27" i="12" s="1"/>
  <c r="Z40" i="12" s="1"/>
  <c r="P23" i="12"/>
  <c r="P27" i="12" s="1"/>
  <c r="P40" i="12" s="1"/>
  <c r="P157" i="6"/>
  <c r="AY157" i="6"/>
  <c r="AY23" i="12"/>
  <c r="AY27" i="12" s="1"/>
  <c r="AY40" i="12" s="1"/>
  <c r="AP23" i="12"/>
  <c r="AP27" i="12" s="1"/>
  <c r="AP40" i="12" s="1"/>
  <c r="AP157" i="6"/>
  <c r="AJ157" i="6"/>
  <c r="AJ23" i="12"/>
  <c r="AJ27" i="12" s="1"/>
  <c r="AJ40" i="12" s="1"/>
  <c r="BR23" i="12"/>
  <c r="BR27" i="12" s="1"/>
  <c r="BR40" i="12" s="1"/>
  <c r="BR157" i="6"/>
  <c r="AM23" i="12"/>
  <c r="AM27" i="12" s="1"/>
  <c r="AM40" i="12" s="1"/>
  <c r="AM157" i="6"/>
  <c r="CM23" i="12"/>
  <c r="CM27" i="12" s="1"/>
  <c r="CM40" i="12" s="1"/>
  <c r="CM157" i="6"/>
  <c r="CF157" i="6"/>
  <c r="CF23" i="12"/>
  <c r="CF27" i="12" s="1"/>
  <c r="CF40" i="12" s="1"/>
  <c r="BT23" i="12"/>
  <c r="BT27" i="12" s="1"/>
  <c r="BT40" i="12" s="1"/>
  <c r="BT157" i="6"/>
  <c r="K23" i="12"/>
  <c r="K157" i="6"/>
  <c r="I152" i="6"/>
  <c r="W23" i="12"/>
  <c r="W27" i="12" s="1"/>
  <c r="W40" i="12" s="1"/>
  <c r="W157" i="6"/>
  <c r="CB23" i="12"/>
  <c r="CB27" i="12" s="1"/>
  <c r="CB40" i="12" s="1"/>
  <c r="CB157" i="6"/>
  <c r="BQ23" i="12"/>
  <c r="BQ27" i="12" s="1"/>
  <c r="BQ40" i="12" s="1"/>
  <c r="BQ157" i="6"/>
  <c r="AN23" i="12"/>
  <c r="AN27" i="12" s="1"/>
  <c r="AN40" i="12" s="1"/>
  <c r="AN157" i="6"/>
  <c r="AB23" i="12"/>
  <c r="AB27" i="12" s="1"/>
  <c r="AB40" i="12" s="1"/>
  <c r="AB157" i="6"/>
  <c r="BI23" i="12"/>
  <c r="BI27" i="12" s="1"/>
  <c r="BI40" i="12" s="1"/>
  <c r="BI157" i="6"/>
  <c r="R23" i="12"/>
  <c r="R27" i="12" s="1"/>
  <c r="R40" i="12" s="1"/>
  <c r="R157" i="6"/>
  <c r="AV157" i="6"/>
  <c r="AV23" i="12"/>
  <c r="AV27" i="12" s="1"/>
  <c r="AV40" i="12" s="1"/>
  <c r="AT157" i="6"/>
  <c r="AT23" i="12"/>
  <c r="AT27" i="12" s="1"/>
  <c r="AT40" i="12" s="1"/>
  <c r="AA23" i="12"/>
  <c r="AA27" i="12" s="1"/>
  <c r="AA40" i="12" s="1"/>
  <c r="AA157" i="6"/>
  <c r="BZ157" i="6"/>
  <c r="BZ23" i="12"/>
  <c r="BZ27" i="12" s="1"/>
  <c r="BZ40" i="12" s="1"/>
  <c r="BO23" i="12"/>
  <c r="BO27" i="12" s="1"/>
  <c r="BO40" i="12" s="1"/>
  <c r="BO157" i="6"/>
  <c r="CA23" i="12"/>
  <c r="CA27" i="12" s="1"/>
  <c r="CA40" i="12" s="1"/>
  <c r="CA157" i="6"/>
  <c r="CC23" i="12"/>
  <c r="CC27" i="12" s="1"/>
  <c r="CC40" i="12" s="1"/>
  <c r="CC157" i="6"/>
  <c r="CK157" i="6"/>
  <c r="CK23" i="12"/>
  <c r="CK27" i="12" s="1"/>
  <c r="CK40" i="12" s="1"/>
  <c r="AQ23" i="12"/>
  <c r="AQ27" i="12" s="1"/>
  <c r="AQ40" i="12" s="1"/>
  <c r="AQ157" i="6"/>
  <c r="M23" i="12"/>
  <c r="M27" i="12" s="1"/>
  <c r="M40" i="12" s="1"/>
  <c r="M157" i="6"/>
  <c r="AE23" i="12"/>
  <c r="AE27" i="12" s="1"/>
  <c r="AE40" i="12" s="1"/>
  <c r="AE157" i="6"/>
  <c r="CJ157" i="6"/>
  <c r="CJ23" i="12"/>
  <c r="CJ27" i="12" s="1"/>
  <c r="CJ40" i="12" s="1"/>
  <c r="CO157" i="6"/>
  <c r="CO23" i="12"/>
  <c r="CO27" i="12" s="1"/>
  <c r="CO40" i="12" s="1"/>
  <c r="BL157" i="6"/>
  <c r="BL23" i="12"/>
  <c r="BL27" i="12" s="1"/>
  <c r="BL40" i="12" s="1"/>
  <c r="CE157" i="6"/>
  <c r="CE23" i="12"/>
  <c r="CE27" i="12" s="1"/>
  <c r="CE40" i="12" s="1"/>
  <c r="AS23" i="12"/>
  <c r="AS27" i="12" s="1"/>
  <c r="AS40" i="12" s="1"/>
  <c r="AS157" i="6"/>
  <c r="AG157" i="6"/>
  <c r="AG23" i="12"/>
  <c r="AG27" i="12" s="1"/>
  <c r="AG40" i="12" s="1"/>
  <c r="AL157" i="6"/>
  <c r="AL23" i="12"/>
  <c r="AL27" i="12" s="1"/>
  <c r="AL40" i="12" s="1"/>
  <c r="AR23" i="12"/>
  <c r="AR27" i="12" s="1"/>
  <c r="AR40" i="12" s="1"/>
  <c r="AR157" i="6"/>
  <c r="AH157" i="6"/>
  <c r="AH23" i="12"/>
  <c r="AH27" i="12" s="1"/>
  <c r="AH40" i="12" s="1"/>
  <c r="BP23" i="12"/>
  <c r="BP27" i="12" s="1"/>
  <c r="BP40" i="12" s="1"/>
  <c r="BP157" i="6"/>
  <c r="CI23" i="12"/>
  <c r="CI27" i="12" s="1"/>
  <c r="CI40" i="12" s="1"/>
  <c r="CI157" i="6"/>
  <c r="CL23" i="12"/>
  <c r="CL27" i="12" s="1"/>
  <c r="CL40" i="12" s="1"/>
  <c r="CL157" i="6"/>
  <c r="K27" i="12" l="1"/>
  <c r="I23" i="12"/>
  <c r="I157" i="6"/>
  <c r="K40" i="12" l="1"/>
  <c r="I27" i="12"/>
  <c r="I40" i="12" s="1"/>
  <c r="G43" i="12" l="1"/>
  <c r="I46" i="12"/>
  <c r="I47" i="12" l="1"/>
  <c r="G47" i="12" s="1"/>
  <c r="I48" i="12" l="1"/>
  <c r="G48" i="12" s="1"/>
  <c r="G23" i="14" s="1"/>
  <c r="G20" i="14"/>
  <c r="G12" i="14"/>
  <c r="G19" i="14"/>
  <c r="G15" i="14"/>
  <c r="G18" i="14"/>
  <c r="G16" i="14"/>
  <c r="G17" i="14"/>
  <c r="G14" i="14"/>
  <c r="G7" i="14"/>
  <c r="G21" i="14"/>
  <c r="G13" i="14"/>
  <c r="G11" i="14"/>
  <c r="G8" i="14" l="1"/>
  <c r="N8" i="14" s="1"/>
  <c r="N13" i="14"/>
  <c r="O13" i="14"/>
  <c r="N23" i="14"/>
  <c r="O23" i="14"/>
  <c r="O11" i="14"/>
  <c r="N11" i="14"/>
  <c r="O21" i="14"/>
  <c r="N21" i="14"/>
  <c r="N7" i="14"/>
  <c r="O7" i="14"/>
  <c r="N14" i="14"/>
  <c r="O14" i="14"/>
  <c r="N17" i="14"/>
  <c r="O17" i="14"/>
  <c r="O16" i="14"/>
  <c r="N16" i="14"/>
  <c r="N18" i="14"/>
  <c r="O18" i="14"/>
  <c r="O15" i="14"/>
  <c r="N15" i="14"/>
  <c r="N19" i="14"/>
  <c r="O19" i="14"/>
  <c r="N12" i="14"/>
  <c r="O12" i="14"/>
  <c r="O20" i="14"/>
  <c r="N20" i="14"/>
  <c r="O8"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McLaughlin, James</author>
  </authors>
  <commentList>
    <comment ref="G18" authorId="0" shapeId="0" xr:uid="{00000000-0006-0000-0200-000001000000}">
      <text>
        <r>
          <rPr>
            <b/>
            <sz val="9"/>
            <color indexed="81"/>
            <rFont val="Tahoma"/>
            <family val="2"/>
          </rPr>
          <t>McLaughlin, James:</t>
        </r>
        <r>
          <rPr>
            <sz val="9"/>
            <color indexed="81"/>
            <rFont val="Tahoma"/>
            <family val="2"/>
          </rPr>
          <t xml:space="preserve">
Paid by developer</t>
        </r>
      </text>
    </comment>
    <comment ref="G19" authorId="0" shapeId="0" xr:uid="{00000000-0006-0000-0200-000002000000}">
      <text>
        <r>
          <rPr>
            <b/>
            <sz val="9"/>
            <color indexed="81"/>
            <rFont val="Tahoma"/>
            <family val="2"/>
          </rPr>
          <t>McLaughlin, James:</t>
        </r>
        <r>
          <rPr>
            <sz val="9"/>
            <color indexed="81"/>
            <rFont val="Tahoma"/>
            <family val="2"/>
          </rPr>
          <t xml:space="preserve">
Paid by developer</t>
        </r>
      </text>
    </comment>
    <comment ref="G21" authorId="0" shapeId="0" xr:uid="{84FA4E0A-BCB1-4786-86FE-85E43205198A}">
      <text>
        <r>
          <rPr>
            <b/>
            <sz val="9"/>
            <color indexed="81"/>
            <rFont val="Tahoma"/>
            <family val="2"/>
          </rPr>
          <t>McLaughlin, James:</t>
        </r>
        <r>
          <rPr>
            <sz val="9"/>
            <color indexed="81"/>
            <rFont val="Tahoma"/>
            <family val="2"/>
          </rPr>
          <t xml:space="preserve">
Fittings, Linary time, Labour &amp; Equipment - no overheads (added separately)</t>
        </r>
      </text>
    </comment>
    <comment ref="G25" authorId="0" shapeId="0" xr:uid="{00000000-0006-0000-0200-000003000000}">
      <text>
        <r>
          <rPr>
            <b/>
            <sz val="9"/>
            <color indexed="81"/>
            <rFont val="Tahoma"/>
            <family val="2"/>
          </rPr>
          <t>McLaughlin, James:</t>
        </r>
        <r>
          <rPr>
            <sz val="9"/>
            <color indexed="81"/>
            <rFont val="Tahoma"/>
            <family val="2"/>
          </rPr>
          <t xml:space="preserve">
Paid by developer</t>
        </r>
      </text>
    </comment>
    <comment ref="D27" authorId="0" shapeId="0" xr:uid="{3B967D75-0568-404C-B811-EB2BC9174BC7}">
      <text>
        <r>
          <rPr>
            <b/>
            <sz val="9"/>
            <color indexed="81"/>
            <rFont val="Tahoma"/>
            <family val="2"/>
          </rPr>
          <t>McLaughlin, James:</t>
        </r>
        <r>
          <rPr>
            <sz val="9"/>
            <color indexed="81"/>
            <rFont val="Tahoma"/>
            <family val="2"/>
          </rPr>
          <t xml:space="preserve">
Prior year model uplifted for inflation</t>
        </r>
      </text>
    </comment>
    <comment ref="D32" authorId="0" shapeId="0" xr:uid="{00000000-0006-0000-0200-000004000000}">
      <text>
        <r>
          <rPr>
            <b/>
            <sz val="9"/>
            <color indexed="81"/>
            <rFont val="Tahoma"/>
            <family val="2"/>
          </rPr>
          <t>McLaughlin, James:</t>
        </r>
        <r>
          <rPr>
            <sz val="9"/>
            <color indexed="81"/>
            <rFont val="Tahoma"/>
            <family val="2"/>
          </rPr>
          <t xml:space="preserve">
Mark Craig assumptions. Includes a manhole every 100m. Prior year cost uplifted for inflation.</t>
        </r>
      </text>
    </comment>
    <comment ref="E71" authorId="0" shapeId="0" xr:uid="{0B4921E5-C160-4927-B172-6DA4B05149EC}">
      <text>
        <r>
          <rPr>
            <b/>
            <sz val="9"/>
            <color indexed="81"/>
            <rFont val="Tahoma"/>
            <family val="2"/>
          </rPr>
          <t>McLaughlin, James:</t>
        </r>
        <r>
          <rPr>
            <sz val="9"/>
            <color indexed="81"/>
            <rFont val="Tahoma"/>
            <family val="2"/>
          </rPr>
          <t xml:space="preserve">
Water theft, void consumption, firefighting etc</t>
        </r>
      </text>
    </comment>
    <comment ref="G78" authorId="0" shapeId="0" xr:uid="{272E77A1-243B-43E6-B2B4-45DA6127AB56}">
      <text>
        <r>
          <rPr>
            <b/>
            <sz val="9"/>
            <color indexed="81"/>
            <rFont val="Tahoma"/>
            <family val="2"/>
          </rPr>
          <t>McLaughlin, James:</t>
        </r>
        <r>
          <rPr>
            <sz val="9"/>
            <color indexed="81"/>
            <rFont val="Tahoma"/>
            <family val="2"/>
          </rPr>
          <t xml:space="preserve">
This is only required for the Commuted Sum cross-check (pre-AMP7 NAVs)</t>
        </r>
      </text>
    </comment>
    <comment ref="G82" authorId="0" shapeId="0" xr:uid="{00000000-0006-0000-0200-000005000000}">
      <text>
        <r>
          <rPr>
            <b/>
            <sz val="9"/>
            <color indexed="81"/>
            <rFont val="Tahoma"/>
            <family val="2"/>
          </rPr>
          <t>McLaughlin, James:</t>
        </r>
        <r>
          <rPr>
            <sz val="9"/>
            <color indexed="81"/>
            <rFont val="Tahoma"/>
            <family val="2"/>
          </rPr>
          <t xml:space="preserve">
Paid by developer under new rules</t>
        </r>
      </text>
    </comment>
    <comment ref="G83" authorId="0" shapeId="0" xr:uid="{00000000-0006-0000-0200-000006000000}">
      <text>
        <r>
          <rPr>
            <b/>
            <sz val="9"/>
            <color indexed="81"/>
            <rFont val="Tahoma"/>
            <family val="2"/>
          </rPr>
          <t>McLaughlin, James:</t>
        </r>
        <r>
          <rPr>
            <sz val="9"/>
            <color indexed="81"/>
            <rFont val="Tahoma"/>
            <family val="2"/>
          </rPr>
          <t xml:space="preserve">
Draft charges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McLaughlin, James</author>
  </authors>
  <commentList>
    <comment ref="D13" authorId="0" shapeId="0" xr:uid="{00000000-0006-0000-0300-000001000000}">
      <text>
        <r>
          <rPr>
            <b/>
            <sz val="9"/>
            <color indexed="81"/>
            <rFont val="Tahoma"/>
            <family val="2"/>
          </rPr>
          <t>McLaughlin, James:</t>
        </r>
        <r>
          <rPr>
            <sz val="9"/>
            <color indexed="81"/>
            <rFont val="Tahoma"/>
            <family val="2"/>
          </rPr>
          <t xml:space="preserve">
Front loading of average for new pipes. Prior year model uplifted for inflation.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Wilkes, Carl-Water</author>
  </authors>
  <commentList>
    <comment ref="G30" authorId="0" shapeId="0" xr:uid="{6A45EC2A-704F-46D6-9782-B0D62D58B4D8}">
      <text>
        <r>
          <rPr>
            <b/>
            <sz val="9"/>
            <color indexed="81"/>
            <rFont val="Tahoma"/>
            <family val="2"/>
          </rPr>
          <t>Wilkes, Carl-Water:</t>
        </r>
        <r>
          <rPr>
            <sz val="9"/>
            <color indexed="81"/>
            <rFont val="Tahoma"/>
            <family val="2"/>
          </rPr>
          <t xml:space="preserve">
If this number is more than 10 then it gives prices for more than 10 plots - usually use 80 for total properties.  If prices for up to 10 use 10 total properties.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McLaughlin, James</author>
  </authors>
  <commentList>
    <comment ref="K26" authorId="0" shapeId="0" xr:uid="{00000000-0006-0000-0400-000001000000}">
      <text>
        <r>
          <rPr>
            <b/>
            <sz val="9"/>
            <color indexed="81"/>
            <rFont val="Tahoma"/>
            <family val="2"/>
          </rPr>
          <t>McLaughlin, James:</t>
        </r>
        <r>
          <rPr>
            <sz val="9"/>
            <color indexed="81"/>
            <rFont val="Tahoma"/>
            <family val="2"/>
          </rPr>
          <t xml:space="preserve">
Corrected to reflect occupancy rate</t>
        </r>
      </text>
    </comment>
    <comment ref="E80" authorId="0" shapeId="0" xr:uid="{00000000-0006-0000-0300-000002000000}">
      <text>
        <r>
          <rPr>
            <b/>
            <sz val="9"/>
            <color indexed="81"/>
            <rFont val="Tahoma"/>
            <family val="2"/>
          </rPr>
          <t>McLaughlin, James:</t>
        </r>
        <r>
          <rPr>
            <sz val="9"/>
            <color indexed="81"/>
            <rFont val="Tahoma"/>
            <family val="2"/>
          </rPr>
          <t xml:space="preserve">
Water theft, void consumption, firefighting etc</t>
        </r>
      </text>
    </comment>
    <comment ref="G134" authorId="0" shapeId="0" xr:uid="{00000000-0006-0000-0400-000002000000}">
      <text>
        <r>
          <rPr>
            <b/>
            <sz val="9"/>
            <color indexed="81"/>
            <rFont val="Tahoma"/>
            <family val="2"/>
          </rPr>
          <t>McLaughlin, James:</t>
        </r>
        <r>
          <rPr>
            <sz val="9"/>
            <color indexed="81"/>
            <rFont val="Tahoma"/>
            <family val="2"/>
          </rPr>
          <t xml:space="preserve">
Maximum</t>
        </r>
      </text>
    </comment>
    <comment ref="G162" authorId="0" shapeId="0" xr:uid="{00000000-0006-0000-0400-000003000000}">
      <text>
        <r>
          <rPr>
            <b/>
            <sz val="9"/>
            <color indexed="81"/>
            <rFont val="Tahoma"/>
            <family val="2"/>
          </rPr>
          <t>McLaughlin, James:</t>
        </r>
        <r>
          <rPr>
            <sz val="9"/>
            <color indexed="81"/>
            <rFont val="Tahoma"/>
            <family val="2"/>
          </rPr>
          <t xml:space="preserve">
Lookup</t>
        </r>
      </text>
    </comment>
    <comment ref="G167" authorId="0" shapeId="0" xr:uid="{00000000-0006-0000-0400-000004000000}">
      <text>
        <r>
          <rPr>
            <b/>
            <sz val="9"/>
            <color indexed="81"/>
            <rFont val="Tahoma"/>
            <family val="2"/>
          </rPr>
          <t>McLaughlin, James:</t>
        </r>
        <r>
          <rPr>
            <sz val="9"/>
            <color indexed="81"/>
            <rFont val="Tahoma"/>
            <family val="2"/>
          </rPr>
          <t xml:space="preserve">
Lookup</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Wilkes, Carl-Water</author>
  </authors>
  <commentList>
    <comment ref="G49" authorId="0" shapeId="0" xr:uid="{8CA6567F-16A4-4581-A761-AD1C157DB0E6}">
      <text>
        <r>
          <rPr>
            <b/>
            <sz val="9"/>
            <color indexed="81"/>
            <rFont val="Tahoma"/>
            <family val="2"/>
          </rPr>
          <t>Wilkes, Carl-Water:</t>
        </r>
        <r>
          <rPr>
            <sz val="9"/>
            <color indexed="81"/>
            <rFont val="Tahoma"/>
            <family val="2"/>
          </rPr>
          <t xml:space="preserve">
If this number is more than 10 then it gives prices for more than 10 plots - usually use 80 for total properties.  If prices for up to 10 use 10 total properties.</t>
        </r>
      </text>
    </comment>
  </commentList>
</comments>
</file>

<file path=xl/sharedStrings.xml><?xml version="1.0" encoding="utf-8"?>
<sst xmlns="http://schemas.openxmlformats.org/spreadsheetml/2006/main" count="1258" uniqueCount="581">
  <si>
    <t>Sheets</t>
  </si>
  <si>
    <t>Information and notes</t>
  </si>
  <si>
    <t>Inputs</t>
  </si>
  <si>
    <t>Calculations</t>
  </si>
  <si>
    <t>Outputs</t>
  </si>
  <si>
    <t>Cells</t>
  </si>
  <si>
    <t>Costs for comparison</t>
  </si>
  <si>
    <t>Input</t>
  </si>
  <si>
    <t>Calculation or link within worksheet</t>
  </si>
  <si>
    <t>Import from another worksheet</t>
  </si>
  <si>
    <t>Discount rate, options</t>
  </si>
  <si>
    <t>Exported to another calculation sheet</t>
  </si>
  <si>
    <t>Counterflow or expansion</t>
  </si>
  <si>
    <t>Contribution</t>
  </si>
  <si>
    <t>Wholesale income and wholesale charges</t>
  </si>
  <si>
    <t>Current charges</t>
  </si>
  <si>
    <t>* This only applies to pre-AMP7 NAVs</t>
  </si>
  <si>
    <t>Version History</t>
  </si>
  <si>
    <t>First created</t>
  </si>
  <si>
    <t>Included water mains maintenance cost model</t>
  </si>
  <si>
    <t>Added sewer maintenance cost per metre input and calculation</t>
  </si>
  <si>
    <t>Added breakdown of discount</t>
  </si>
  <si>
    <t>Updated for Ofwat guidance</t>
  </si>
  <si>
    <t>Amended to include extra costs and water losses</t>
  </si>
  <si>
    <t>Added in comparative discounts for IUT and LUT</t>
  </si>
  <si>
    <t>Created a public version to enable calculator on website</t>
  </si>
  <si>
    <t>Interim stage</t>
  </si>
  <si>
    <t>Amended standing charges paid by NAV to be in line with those that would be collected by Severn Trent</t>
  </si>
  <si>
    <t>Included standing charges as a deduction against cost - this is simply a pass through under the approach adopted in 10.0</t>
  </si>
  <si>
    <t>Presentation - amendment from position in 11 - this is presented as applying the discount against standing charges first, with the residual going to volumetric charges.</t>
  </si>
  <si>
    <t>Included protection, facilities for Wrexham / Chester and reflected the changes to requisition charges for NAVs starting in 2018-19 and 2019-20</t>
  </si>
  <si>
    <t>Scaled the value of water losses to take account of discounted price of water</t>
  </si>
  <si>
    <t xml:space="preserve">Updated WACC in line with Final Determination 2019 </t>
  </si>
  <si>
    <t>Removed redundant inputs from InpC. Removed option of Large User or Intermediate Tariffs in line with Ofwat guidance.</t>
  </si>
  <si>
    <t>Corrected facility allowing selection of rates from Wrexham or Chester areas</t>
  </si>
  <si>
    <t>Changed treatment of highway drainage charges in line with Ofwat final guidance on NAV charging as published January 2021</t>
  </si>
  <si>
    <t>Removed redundant inputs from InpS relating to standing charges - future changes in standing charges are now input values.</t>
  </si>
  <si>
    <t>Added inputs for pumps and non-standard capex (existing inputs for non-standard opex)</t>
  </si>
  <si>
    <t>Brought in calculations relating to leakage and unbilled use (previously in a stand-alone working) - removed input % and moved inputs to InpC</t>
  </si>
  <si>
    <t>Broke out distributional use</t>
  </si>
  <si>
    <t>Broke out detail of sampling and testing unit costs</t>
  </si>
  <si>
    <t>Amended formulae to avoid DIV/0 error with NHH-only NAVs</t>
  </si>
  <si>
    <t>Moved standardised consumption inputs out of the User Input sheet. Added in the NHH SWD bandings.</t>
  </si>
  <si>
    <t>Adjusted for assumption that meters for flats will be an internal rather than boundary box installation.</t>
  </si>
  <si>
    <t>Activity</t>
  </si>
  <si>
    <t xml:space="preserve">Constant </t>
  </si>
  <si>
    <t>Unit</t>
  </si>
  <si>
    <t>Options</t>
  </si>
  <si>
    <t>Boolean</t>
  </si>
  <si>
    <t>Severn Trent</t>
  </si>
  <si>
    <t>Hafren Dyfrdwy</t>
  </si>
  <si>
    <t>Pre-AMP7 NAV</t>
  </si>
  <si>
    <t xml:space="preserve">Before 1 April 2020, NAVs financed the new assets on site and were not eligible to receive the income offset set against infrastructure charges. </t>
  </si>
  <si>
    <t>Pre-AMP7 NAV start date</t>
  </si>
  <si>
    <t>NA</t>
  </si>
  <si>
    <t>Year</t>
  </si>
  <si>
    <t>&lt;2018-19</t>
  </si>
  <si>
    <t>2018-19</t>
  </si>
  <si>
    <t>2019-20</t>
  </si>
  <si>
    <t>%</t>
  </si>
  <si>
    <t>Fewer than 10 plots - no boundary meter</t>
  </si>
  <si>
    <t>For very small sites we would not install a meter at the boundary and the volume charged would be based upon customer meters.</t>
  </si>
  <si>
    <t>Surface water connected to public sewer</t>
  </si>
  <si>
    <t>Where there is no connection from the site to the public sewer, we will not levy surface water charges.</t>
  </si>
  <si>
    <t>Mains length</t>
  </si>
  <si>
    <t>Length of mains per plot (including comm pipe)</t>
  </si>
  <si>
    <t>m/plot</t>
  </si>
  <si>
    <t>Comm pipe length</t>
  </si>
  <si>
    <t>m</t>
  </si>
  <si>
    <t>Properties and volumes</t>
  </si>
  <si>
    <t>Number of residential properties in development</t>
  </si>
  <si>
    <t>Flats</t>
  </si>
  <si>
    <t>Properties</t>
  </si>
  <si>
    <t>Terraced houses</t>
  </si>
  <si>
    <t>Semi-detached houses</t>
  </si>
  <si>
    <t>Detached houses</t>
  </si>
  <si>
    <t>Number of flats to each plot</t>
  </si>
  <si>
    <t>First occupant in place after</t>
  </si>
  <si>
    <t>Months</t>
  </si>
  <si>
    <t>Development period (first to last occupancy)</t>
  </si>
  <si>
    <t>Non-households</t>
  </si>
  <si>
    <t>Meter size 15mm</t>
  </si>
  <si>
    <t>Meters</t>
  </si>
  <si>
    <t>Meter size 22mm</t>
  </si>
  <si>
    <t>Meter size 28mm</t>
  </si>
  <si>
    <t>Meter size 42 mm</t>
  </si>
  <si>
    <t>Meter size 50 mm</t>
  </si>
  <si>
    <t>Meter size 80 mm</t>
  </si>
  <si>
    <t>Meter size 100 mm</t>
  </si>
  <si>
    <t>Meter size 150 mm</t>
  </si>
  <si>
    <t>Meter size 200 mm</t>
  </si>
  <si>
    <t>Meter size 250 mm</t>
  </si>
  <si>
    <t>Meter size 300 mm</t>
  </si>
  <si>
    <t>Max</t>
  </si>
  <si>
    <t>Number of standard users</t>
  </si>
  <si>
    <t>Number of intermediate users</t>
  </si>
  <si>
    <t>Number of large users</t>
  </si>
  <si>
    <t>Consumption at standard rate</t>
  </si>
  <si>
    <t>m3</t>
  </si>
  <si>
    <t>Consumption at intermediate rate</t>
  </si>
  <si>
    <t>Consumption at large user rate</t>
  </si>
  <si>
    <t>Surface Water: Band 1</t>
  </si>
  <si>
    <t>Surface Water: Band 2</t>
  </si>
  <si>
    <t>Surface Water: Band 3</t>
  </si>
  <si>
    <t>Surface Water: Band 4</t>
  </si>
  <si>
    <t>Surface Water: Band 5</t>
  </si>
  <si>
    <t>Surface Water: Band 6</t>
  </si>
  <si>
    <t>Surface Water: Band 7</t>
  </si>
  <si>
    <t>Surface Water: Band 8</t>
  </si>
  <si>
    <t>Surface Water: Band 9</t>
  </si>
  <si>
    <t>Surface Water: Band 10</t>
  </si>
  <si>
    <t>Surface Water: Band 11</t>
  </si>
  <si>
    <t>Surface Water: Band 12</t>
  </si>
  <si>
    <t>Surface Water: Band 13</t>
  </si>
  <si>
    <t>Surface Water: Band 14</t>
  </si>
  <si>
    <t>Surface Water: Band 15</t>
  </si>
  <si>
    <t>Surface Water: Band 16</t>
  </si>
  <si>
    <t xml:space="preserve">Surface Water: Band 17 </t>
  </si>
  <si>
    <t>Surface Water: Band 18</t>
  </si>
  <si>
    <t>Surface Water: Band 19</t>
  </si>
  <si>
    <t>Surface Water: Band 20</t>
  </si>
  <si>
    <t>Surface Water: Band 21</t>
  </si>
  <si>
    <t>Surface Water: Band 22</t>
  </si>
  <si>
    <t>Water: Non-standard operating cost inputs</t>
  </si>
  <si>
    <t>Water: pumping costs</t>
  </si>
  <si>
    <t>£</t>
  </si>
  <si>
    <t>Water: other cost item 2 (specify)</t>
  </si>
  <si>
    <t>Water: other cost item 3 (specify)</t>
  </si>
  <si>
    <t>Water: other cost item 4 (specify)</t>
  </si>
  <si>
    <t>Water: other cost item 5 (specify)</t>
  </si>
  <si>
    <t>Wastewater: Non-standard operating cost inputs</t>
  </si>
  <si>
    <t>Wastewater: pumping costs</t>
  </si>
  <si>
    <t>Wastewater: other cost item 2 (specify)</t>
  </si>
  <si>
    <t>Wastewater: other cost item 3 (specify)</t>
  </si>
  <si>
    <t>Wastewater: other cost item 4 (specify)</t>
  </si>
  <si>
    <t>Wastewater: other cost item 5 (specify)</t>
  </si>
  <si>
    <t>Water: Non-standard capital cost inputs</t>
  </si>
  <si>
    <t>Water: pump</t>
  </si>
  <si>
    <t>Pressure logger</t>
  </si>
  <si>
    <t>Years</t>
  </si>
  <si>
    <t>Wastewater: Non-standard capital cost inputs</t>
  </si>
  <si>
    <t>Wastewater: pumps</t>
  </si>
  <si>
    <t>End</t>
  </si>
  <si>
    <t>Inputs - Constant</t>
  </si>
  <si>
    <t>Source</t>
  </si>
  <si>
    <t>Lower threshold</t>
  </si>
  <si>
    <t>Upper Threshold</t>
  </si>
  <si>
    <t>Mid* m2</t>
  </si>
  <si>
    <t>£/m2</t>
  </si>
  <si>
    <t>Model start - financial year ending</t>
  </si>
  <si>
    <t>Household occupancy and consumption</t>
  </si>
  <si>
    <t>Flat - occupants</t>
  </si>
  <si>
    <t>People</t>
  </si>
  <si>
    <t>Terrace - occupants</t>
  </si>
  <si>
    <t>Semi - occupants</t>
  </si>
  <si>
    <t>Detached - occupants</t>
  </si>
  <si>
    <t>Per Capita Consumption</t>
  </si>
  <si>
    <t>l/p/day</t>
  </si>
  <si>
    <t>Occupancy once development complete</t>
  </si>
  <si>
    <t>Meter costs</t>
  </si>
  <si>
    <t>Meter Costs</t>
  </si>
  <si>
    <t>Meter capital cost - 15mm</t>
  </si>
  <si>
    <t>Meter installation full job cost</t>
  </si>
  <si>
    <t>Proactive meter maintenance - job cost</t>
  </si>
  <si>
    <t>New boundary box at time of exchange</t>
  </si>
  <si>
    <t>Mains</t>
  </si>
  <si>
    <t>Site Set Up Costs</t>
  </si>
  <si>
    <t>Water: mains cost per metre</t>
  </si>
  <si>
    <t>£/m</t>
  </si>
  <si>
    <t>Prior year model</t>
  </si>
  <si>
    <t>Water: Infra repairs coefficient</t>
  </si>
  <si>
    <t>Water: Infra repairs intercept</t>
  </si>
  <si>
    <t>Sewers</t>
  </si>
  <si>
    <t>Project estimator</t>
  </si>
  <si>
    <t>Sewer costs (assuming 2m depth, grassland, 150mm)</t>
  </si>
  <si>
    <t>Asset payment from company</t>
  </si>
  <si>
    <t>Inspection fee on adoption</t>
  </si>
  <si>
    <t>APR</t>
  </si>
  <si>
    <t>Sewerage: maintenance costs / other opex</t>
  </si>
  <si>
    <t>Sewerage: other costs</t>
  </si>
  <si>
    <t>Standard operating cost inputs</t>
  </si>
  <si>
    <t>Finance</t>
  </si>
  <si>
    <t>Overhead rate</t>
  </si>
  <si>
    <t>Ofwat</t>
  </si>
  <si>
    <t>£m</t>
  </si>
  <si>
    <t>CCW</t>
  </si>
  <si>
    <t>Datashare</t>
  </si>
  <si>
    <t>Gulbinder Sandhu</t>
  </si>
  <si>
    <t>Sample population unit (lower)</t>
  </si>
  <si>
    <t>Sample population unit (upper)</t>
  </si>
  <si>
    <t>Asset lives</t>
  </si>
  <si>
    <t>SAP Data</t>
  </si>
  <si>
    <t>Consumer Meters</t>
  </si>
  <si>
    <t>Civil structures e.g. Concrete bases (pads), chambers</t>
  </si>
  <si>
    <t>Water Main Pipes with diameter less than 600mm</t>
  </si>
  <si>
    <t>Water Main Pipes with diameter greater than 600mm, including Strategic Trunk Mains</t>
  </si>
  <si>
    <t>Waste Water Non-Critical Sewers</t>
  </si>
  <si>
    <t>Rising Mains on the sewerage network</t>
  </si>
  <si>
    <t>Waste Water Critical Sewers</t>
  </si>
  <si>
    <t>Water losses</t>
  </si>
  <si>
    <t>Meter under-registration (manufacturer)</t>
  </si>
  <si>
    <t>Tariff Model</t>
  </si>
  <si>
    <t>Meter under-registration (normal)</t>
  </si>
  <si>
    <t>Distribution losses</t>
  </si>
  <si>
    <t>PE pipe leakage</t>
  </si>
  <si>
    <t>Coefficient</t>
  </si>
  <si>
    <t>m3/day/km</t>
  </si>
  <si>
    <t>Intercept</t>
  </si>
  <si>
    <t>First year of model</t>
  </si>
  <si>
    <t>APR Table 10B</t>
  </si>
  <si>
    <t>Proportion of leakage on customer side</t>
  </si>
  <si>
    <t>Network average distribution losses</t>
  </si>
  <si>
    <t>Water taken unbilled - network average</t>
  </si>
  <si>
    <t>Water taken unbilled - deterioration to average</t>
  </si>
  <si>
    <t>Distribution system operational use</t>
  </si>
  <si>
    <t>Commuted Sum (Discounted Aggregate Deficit) Calculation</t>
  </si>
  <si>
    <t>Period</t>
  </si>
  <si>
    <t>Yrs</t>
  </si>
  <si>
    <t>Bank GIR Calculation</t>
  </si>
  <si>
    <t>Discount rate</t>
  </si>
  <si>
    <t>Charges during development</t>
  </si>
  <si>
    <t>Mains application design and agreement</t>
  </si>
  <si>
    <t>Water for construction</t>
  </si>
  <si>
    <t>£/plot</t>
  </si>
  <si>
    <t>Inputs for alternative charge (IUT or LUT) - no longer permitted under Ofwat guidance</t>
  </si>
  <si>
    <t>Proportion of HH volume May-Sep</t>
  </si>
  <si>
    <t>Consumption as measured at the boundary</t>
  </si>
  <si>
    <t>m3/a</t>
  </si>
  <si>
    <t>Normal meter for supply</t>
  </si>
  <si>
    <t>Text</t>
  </si>
  <si>
    <t>Size of meter for supply</t>
  </si>
  <si>
    <t>Proportion of NHH volume May-Sep</t>
  </si>
  <si>
    <t>Area (hard standing, excluding grass and highways) - only required for surface water calculations</t>
  </si>
  <si>
    <t>Flat - area</t>
  </si>
  <si>
    <t>m2</t>
  </si>
  <si>
    <t>Terrace - area</t>
  </si>
  <si>
    <t>Semi - area</t>
  </si>
  <si>
    <t>Detached - area</t>
  </si>
  <si>
    <t>Total area of non-households</t>
  </si>
  <si>
    <t>Include construction water within income</t>
  </si>
  <si>
    <t>Include standing charge for NAV</t>
  </si>
  <si>
    <t>Include fixed charges for NAV</t>
  </si>
  <si>
    <t>Wastewater discharge volume based on customer meters</t>
  </si>
  <si>
    <t>Include highway drainage in charge to NAV</t>
  </si>
  <si>
    <t>Period for cost / discount calculation</t>
  </si>
  <si>
    <t>Rate of return used</t>
  </si>
  <si>
    <t>Deflate cashflows</t>
  </si>
  <si>
    <t>Discount rates - based on PR19</t>
  </si>
  <si>
    <t>Ofwat CoD</t>
  </si>
  <si>
    <t>Borrowing rate for development (pre-tax nominal new debt)</t>
  </si>
  <si>
    <t>Rate of return (vanilla real CPIH-stripped) - FD wholesale</t>
  </si>
  <si>
    <t>Ofwat converted</t>
  </si>
  <si>
    <t>Rate of return (pre-tax real)  - FD wholesale</t>
  </si>
  <si>
    <t>Rate of return (pre-tax nominal)  - FD wholesale</t>
  </si>
  <si>
    <t>Lists</t>
  </si>
  <si>
    <t>Boolean options</t>
  </si>
  <si>
    <t>Inputs - Time Series</t>
  </si>
  <si>
    <t>Constant (£)</t>
  </si>
  <si>
    <t>Total</t>
  </si>
  <si>
    <t>Year end</t>
  </si>
  <si>
    <t>Oxford Forecast</t>
  </si>
  <si>
    <t>CPIH (November, lagged)</t>
  </si>
  <si>
    <t>CPIH (Financial Year Average)</t>
  </si>
  <si>
    <t>Ofwat FD Model</t>
  </si>
  <si>
    <t>K (Water)</t>
  </si>
  <si>
    <t>K (Waste Water)</t>
  </si>
  <si>
    <t>Infrastructure maintenance costs</t>
  </si>
  <si>
    <t>Water: Infrastructure Maintenance (override)</t>
  </si>
  <si>
    <t>Sewerage: Infastructure Maintenance (override)</t>
  </si>
  <si>
    <t>Cost efficiency assumptions</t>
  </si>
  <si>
    <t>Standard charges - end user</t>
  </si>
  <si>
    <t>Water</t>
  </si>
  <si>
    <t>Scheme of charges</t>
  </si>
  <si>
    <t>Water: Household Standing charge</t>
  </si>
  <si>
    <t>Water: standard volumetric rate</t>
  </si>
  <si>
    <t>£/m3</t>
  </si>
  <si>
    <t>Waste Water</t>
  </si>
  <si>
    <t>Waste: Household Standing charge</t>
  </si>
  <si>
    <t>Waste: Highway Drainage Charge</t>
  </si>
  <si>
    <t>Waste: standard volumetric rate</t>
  </si>
  <si>
    <t>Surface water - other</t>
  </si>
  <si>
    <t>Surface water - semi detached</t>
  </si>
  <si>
    <t>Surface water - detached</t>
  </si>
  <si>
    <t>Standard charges - wholesale household</t>
  </si>
  <si>
    <t>Water: standard volumetric rate Chester</t>
  </si>
  <si>
    <t>Water: standard volumetric rate Wrexham</t>
  </si>
  <si>
    <t>Waste: Highway drainage charge</t>
  </si>
  <si>
    <t>Standard charges - wholesale non-household</t>
  </si>
  <si>
    <t>Meter size 15 mm</t>
  </si>
  <si>
    <t>Meter size 22 mm</t>
  </si>
  <si>
    <t>Meter size 28 mm</t>
  </si>
  <si>
    <t>Fixed charge 0-10</t>
  </si>
  <si>
    <t>Fixed charge 10-50</t>
  </si>
  <si>
    <t>Fixed charge 50+</t>
  </si>
  <si>
    <t>Water: Chester volumetric rate</t>
  </si>
  <si>
    <t>Water: Wrexham volumetric rate</t>
  </si>
  <si>
    <t>Water: Intermediate fixed charge</t>
  </si>
  <si>
    <t>Water: Intermediate peak rate</t>
  </si>
  <si>
    <t>Water: Intermediate off-peak rate</t>
  </si>
  <si>
    <t>Water: Large fixed charge</t>
  </si>
  <si>
    <t>Water: Large peak rate</t>
  </si>
  <si>
    <t>Water: Large off-peak rate</t>
  </si>
  <si>
    <t>NHH Highway drainage</t>
  </si>
  <si>
    <t>Fixed charge: Measured standard</t>
  </si>
  <si>
    <t>Fixed charge: Measured Surface Water Drainage standard</t>
  </si>
  <si>
    <t>Waste: Intermediate volumetric rate</t>
  </si>
  <si>
    <t>Waste: Intermediate fixed charge</t>
  </si>
  <si>
    <t>Waste: Large user volumetric rate</t>
  </si>
  <si>
    <t>Waste: Large user fixed charge</t>
  </si>
  <si>
    <t>Lower Threshold</t>
  </si>
  <si>
    <t>Costs</t>
  </si>
  <si>
    <t>Cumulative Financial Year Average CPIH</t>
  </si>
  <si>
    <t>Nr</t>
  </si>
  <si>
    <t>Cumulative efficiency factor</t>
  </si>
  <si>
    <t xml:space="preserve"> </t>
  </si>
  <si>
    <t>Mains construction</t>
  </si>
  <si>
    <t>Unit rate used</t>
  </si>
  <si>
    <t>Mains cost per metre inc overhead</t>
  </si>
  <si>
    <t>Length of mains per plot</t>
  </si>
  <si>
    <t>Properties constructed</t>
  </si>
  <si>
    <t>Total properties</t>
  </si>
  <si>
    <t>Total population</t>
  </si>
  <si>
    <t>Total plots</t>
  </si>
  <si>
    <t>Plots</t>
  </si>
  <si>
    <t>Wales</t>
  </si>
  <si>
    <t>Mains cost</t>
  </si>
  <si>
    <t>Net cost of mains</t>
  </si>
  <si>
    <t>Capex per plot</t>
  </si>
  <si>
    <t>Maintenance</t>
  </si>
  <si>
    <t>Age of pipes</t>
  </si>
  <si>
    <t>Model output</t>
  </si>
  <si>
    <t>£/m/a</t>
  </si>
  <si>
    <t>Water: Infra Maintenance (flat prices)</t>
  </si>
  <si>
    <t>Water: Infrastructure Maintenance (nominal)</t>
  </si>
  <si>
    <t>Water: total length of mains</t>
  </si>
  <si>
    <t>Water: Infrastructure Maintenance</t>
  </si>
  <si>
    <t>Water: total cash costs (infrastructure)</t>
  </si>
  <si>
    <t>Cash infrastructure per plot</t>
  </si>
  <si>
    <t>Non-infrastructure capex</t>
  </si>
  <si>
    <t>Installation</t>
  </si>
  <si>
    <t>New meter capital cost</t>
  </si>
  <si>
    <t>New meter installation cost (including meter)</t>
  </si>
  <si>
    <t>Additional cost for boundary box</t>
  </si>
  <si>
    <t>Replacement cycle</t>
  </si>
  <si>
    <t>Column</t>
  </si>
  <si>
    <t>Boundary boxes installed</t>
  </si>
  <si>
    <t>Replacement cost - meters</t>
  </si>
  <si>
    <t>Replacement cost - boundary boxes</t>
  </si>
  <si>
    <t>Pumping and other non-standard maintenance</t>
  </si>
  <si>
    <t>Total cost of non-infrastructure capex</t>
  </si>
  <si>
    <t>Non-infrastructure per plot</t>
  </si>
  <si>
    <t>Other opex</t>
  </si>
  <si>
    <t xml:space="preserve"> cost</t>
  </si>
  <si>
    <t>Regulatory fees</t>
  </si>
  <si>
    <t>Proportion of turnover</t>
  </si>
  <si>
    <t>Total regulatory fees - industry</t>
  </si>
  <si>
    <t>Wholesale element of regulatory fees - based on turnover t-1</t>
  </si>
  <si>
    <t>Sampling and testing</t>
  </si>
  <si>
    <t>Regulatory fees, sampling and testing</t>
  </si>
  <si>
    <t>Non-standard operating costs</t>
  </si>
  <si>
    <t>Pumping and non-standard operating costs</t>
  </si>
  <si>
    <t>Total water</t>
  </si>
  <si>
    <t>Water: new assets</t>
  </si>
  <si>
    <t>Water: capital expenditure</t>
  </si>
  <si>
    <t>Meter maintenance</t>
  </si>
  <si>
    <t>Water: Capex</t>
  </si>
  <si>
    <t>Water: operating expenditure</t>
  </si>
  <si>
    <t>Water: Totex</t>
  </si>
  <si>
    <t>Totex per plot</t>
  </si>
  <si>
    <t>Sewerage costs</t>
  </si>
  <si>
    <t>Initial cost of sewers</t>
  </si>
  <si>
    <t>Total length of sewers</t>
  </si>
  <si>
    <t>Total cost</t>
  </si>
  <si>
    <t>Amount to be funded by developer</t>
  </si>
  <si>
    <t>Sewerage: net capital expenditure</t>
  </si>
  <si>
    <t>Wholesale element of regulatory fees</t>
  </si>
  <si>
    <t>Infrastructure maintenance</t>
  </si>
  <si>
    <t>Sewerage: Infrastructure Maintenance Costs</t>
  </si>
  <si>
    <t xml:space="preserve">Sewerage: Infra maintenance </t>
  </si>
  <si>
    <t>Non-infrastructure maintenance</t>
  </si>
  <si>
    <t>Non-standard costs</t>
  </si>
  <si>
    <t>Pumping and other non-standard operating costs</t>
  </si>
  <si>
    <r>
      <t xml:space="preserve">Standard </t>
    </r>
    <r>
      <rPr>
        <b/>
        <u/>
        <sz val="14"/>
        <color indexed="9"/>
        <rFont val="Arial Narrow"/>
        <family val="2"/>
      </rPr>
      <t>Wholesale</t>
    </r>
    <r>
      <rPr>
        <b/>
        <sz val="14"/>
        <color indexed="9"/>
        <rFont val="Arial Narrow"/>
        <family val="2"/>
      </rPr>
      <t xml:space="preserve"> Charges</t>
    </r>
  </si>
  <si>
    <r>
      <t xml:space="preserve">Water: Standard </t>
    </r>
    <r>
      <rPr>
        <b/>
        <u/>
        <sz val="10"/>
        <color theme="1"/>
        <rFont val="arial narrow"/>
        <family val="2"/>
      </rPr>
      <t>wholesale</t>
    </r>
    <r>
      <rPr>
        <b/>
        <sz val="10"/>
        <color theme="1"/>
        <rFont val="arial narrow"/>
        <family val="2"/>
      </rPr>
      <t xml:space="preserve"> charges received</t>
    </r>
  </si>
  <si>
    <t>Households</t>
  </si>
  <si>
    <t>m3 / day</t>
  </si>
  <si>
    <t>Consumption by households (scaled for occupancy)</t>
  </si>
  <si>
    <t>Water: HH volumetric charges received</t>
  </si>
  <si>
    <t>Water: HH standing charges received</t>
  </si>
  <si>
    <t>Water: HH standard wholesale charges received</t>
  </si>
  <si>
    <t>Water: NHH volumetric charges (inc IUT &amp; LUT fixed)</t>
  </si>
  <si>
    <t>Water: NHH standing and fixed charges</t>
  </si>
  <si>
    <t>Water: NHH wholesale charges received</t>
  </si>
  <si>
    <t>Water: NHH consumption (scaled)</t>
  </si>
  <si>
    <t>Water: Weighted average NHH rate</t>
  </si>
  <si>
    <t>Water: volumetric charges received</t>
  </si>
  <si>
    <t>Water: standing charges received</t>
  </si>
  <si>
    <t>Water: wholesale charges received</t>
  </si>
  <si>
    <t>Water losses on site</t>
  </si>
  <si>
    <t>Water taken unbilled</t>
  </si>
  <si>
    <t>Model Year</t>
  </si>
  <si>
    <t>Leakage per km - raw model output</t>
  </si>
  <si>
    <t>Leakage to 1st model year</t>
  </si>
  <si>
    <t>Leakage per metre - raw model output</t>
  </si>
  <si>
    <t>m3/day/m</t>
  </si>
  <si>
    <t>Distribution leakage per metre</t>
  </si>
  <si>
    <t>Total distribution leakage (x meters of pipe)</t>
  </si>
  <si>
    <t>Total consumption (scaled)</t>
  </si>
  <si>
    <t>Cap at network average</t>
  </si>
  <si>
    <t>Capped distribution leakage</t>
  </si>
  <si>
    <t>Distribution input</t>
  </si>
  <si>
    <t>Leakage on private pipes for properties with internal meter</t>
  </si>
  <si>
    <t>Plots with flats</t>
  </si>
  <si>
    <t>Proportion of total plots</t>
  </si>
  <si>
    <t>Additional leakage on customer pipes not billed</t>
  </si>
  <si>
    <t>Leakage including customer pipes not charged</t>
  </si>
  <si>
    <t>Meter under-registration (assuming replacement)</t>
  </si>
  <si>
    <t>Water: Standard wholesale charges (including downstream)</t>
  </si>
  <si>
    <t>Consumption by site (as measured by our meter)</t>
  </si>
  <si>
    <t>Household consumption</t>
  </si>
  <si>
    <t>Non-household consumption</t>
  </si>
  <si>
    <t>Volumetric charges</t>
  </si>
  <si>
    <t>Standing charges for properties on site</t>
  </si>
  <si>
    <t>Water: standard wholesale charges paid</t>
  </si>
  <si>
    <t>Water: Weighted average volumetric rate</t>
  </si>
  <si>
    <t>Present value of standard charges</t>
  </si>
  <si>
    <t>Present value of costs (excluding losses)</t>
  </si>
  <si>
    <t>Discount excluding losses</t>
  </si>
  <si>
    <t>Water: Loss unit value (taking account of the discounted water price)</t>
  </si>
  <si>
    <t>Water losses - cost</t>
  </si>
  <si>
    <t>Leakage</t>
  </si>
  <si>
    <t>Water losses (cost)</t>
  </si>
  <si>
    <t>Water: intermediate and large user charges - alternative options for NAV</t>
  </si>
  <si>
    <t>Standing charge</t>
  </si>
  <si>
    <t>Peak consumption</t>
  </si>
  <si>
    <t>Off-Peak consumption</t>
  </si>
  <si>
    <t>Water: Intermediate user wholesale charges</t>
  </si>
  <si>
    <t>Water: Intermediate weighted average rate</t>
  </si>
  <si>
    <t>Water: Effective intermediate user discount year t</t>
  </si>
  <si>
    <t>Water: Large user wholesale charges</t>
  </si>
  <si>
    <t>Water: Effective large user discount year t</t>
  </si>
  <si>
    <t>Waste Water: Standard wholesale charges received by NAV</t>
  </si>
  <si>
    <t>Standing charges</t>
  </si>
  <si>
    <t>Highway drainage</t>
  </si>
  <si>
    <t>Surface water</t>
  </si>
  <si>
    <t>Volumetric</t>
  </si>
  <si>
    <t>Waste Water: standard wholesale charges received</t>
  </si>
  <si>
    <t>Waste: Non-household highway drainage</t>
  </si>
  <si>
    <t>Waste: Non-household fixed</t>
  </si>
  <si>
    <t>Waste: Non-household volumetric (inc IUT and LUT fixed charges)</t>
  </si>
  <si>
    <t>Waste: wholesale non-household charges</t>
  </si>
  <si>
    <t>Waste: non-household volume (scaled)</t>
  </si>
  <si>
    <t>Waste: weighted average NHH rate</t>
  </si>
  <si>
    <t>Site area banding</t>
  </si>
  <si>
    <t>NHH Surface water</t>
  </si>
  <si>
    <t>Total revenue</t>
  </si>
  <si>
    <t>Waste water charges received</t>
  </si>
  <si>
    <t>Sewerage: Standard wholesale charges paid by NAV</t>
  </si>
  <si>
    <t>Total consumption</t>
  </si>
  <si>
    <t>Losses</t>
  </si>
  <si>
    <t>Waste Water: volumetric charges</t>
  </si>
  <si>
    <t>Waste Water: standard wholesale charges paid</t>
  </si>
  <si>
    <t>Cost</t>
  </si>
  <si>
    <t>Waste: Weighted average volumetric rate</t>
  </si>
  <si>
    <t>Wastewater: intermediate and large user charges - alternative options for NAV</t>
  </si>
  <si>
    <t>Waste: Intermediate user wholesale charges</t>
  </si>
  <si>
    <t>Weighted average rate</t>
  </si>
  <si>
    <t>Waste: Intermediate user discount year t</t>
  </si>
  <si>
    <t>Waste: Large user discount year t</t>
  </si>
  <si>
    <t>Assumed area per property</t>
  </si>
  <si>
    <t>Total household area</t>
  </si>
  <si>
    <t>Total area</t>
  </si>
  <si>
    <t>Waste: NHH surface water discount year t</t>
  </si>
  <si>
    <t>Commuted Sum Calculation</t>
  </si>
  <si>
    <t>Year beginning</t>
  </si>
  <si>
    <t>Year ending</t>
  </si>
  <si>
    <t>Days in year</t>
  </si>
  <si>
    <t>Days</t>
  </si>
  <si>
    <t>Income from charges</t>
  </si>
  <si>
    <t>Occupancy and consumption</t>
  </si>
  <si>
    <t>Occupancy</t>
  </si>
  <si>
    <t>Consumption per property</t>
  </si>
  <si>
    <t>m3/prop/day</t>
  </si>
  <si>
    <t>Consumption by households</t>
  </si>
  <si>
    <t>Average household consumption</t>
  </si>
  <si>
    <t>m3 / annum</t>
  </si>
  <si>
    <t>Charge per property - water</t>
  </si>
  <si>
    <t>Charge increase</t>
  </si>
  <si>
    <t>Annual income per property</t>
  </si>
  <si>
    <t>Income from site - full occupation</t>
  </si>
  <si>
    <t>Annual income from site - inflated</t>
  </si>
  <si>
    <t>Charges during occupation period</t>
  </si>
  <si>
    <t>First occupant arrives</t>
  </si>
  <si>
    <t>Date</t>
  </si>
  <si>
    <t>Last occupant arrives</t>
  </si>
  <si>
    <t>Occupation period</t>
  </si>
  <si>
    <t>Days of development period falling in year</t>
  </si>
  <si>
    <t>Properties constructed in year</t>
  </si>
  <si>
    <t>Flats constructed in year</t>
  </si>
  <si>
    <t>Cumulative charge increase</t>
  </si>
  <si>
    <t>Building water charges</t>
  </si>
  <si>
    <t>Cumulative proportion occupied</t>
  </si>
  <si>
    <t>Days from start column</t>
  </si>
  <si>
    <t>Monthly income from site - full occupation</t>
  </si>
  <si>
    <t>Monthly income (principal charges)</t>
  </si>
  <si>
    <t>Annual income from site (principal charges)</t>
  </si>
  <si>
    <t>Total income for relevant deficit calculation</t>
  </si>
  <si>
    <t xml:space="preserve">Proportion of full charge </t>
  </si>
  <si>
    <t>Relevant Deficit Calculation</t>
  </si>
  <si>
    <t>Flag value</t>
  </si>
  <si>
    <t>Discount factor</t>
  </si>
  <si>
    <t>Annuity factor</t>
  </si>
  <si>
    <t>Costs in above / (below) projected income</t>
  </si>
  <si>
    <t>Contribution required under classic DAD</t>
  </si>
  <si>
    <t>Contribution required from developer</t>
  </si>
  <si>
    <t>Discount calculation</t>
  </si>
  <si>
    <t>Constant</t>
  </si>
  <si>
    <t>Present Value</t>
  </si>
  <si>
    <t>Notes</t>
  </si>
  <si>
    <t>Deflator - cumulative CPIH</t>
  </si>
  <si>
    <t>Flag</t>
  </si>
  <si>
    <t>Wholesale charges</t>
  </si>
  <si>
    <t>Losses (difference in measurement between customer meters and bulk meter)</t>
  </si>
  <si>
    <t>Deterioration based on average natural rate of rise for DMAs where PE is the predominant material</t>
  </si>
  <si>
    <t>Water taken illegally, firefighting, consumptiion on voids.</t>
  </si>
  <si>
    <t>Assuming meter replacement - meters 15 year life</t>
  </si>
  <si>
    <t>Investment</t>
  </si>
  <si>
    <t>Nil under new arrangements - paid by developer</t>
  </si>
  <si>
    <t>Operating costs and maintenance</t>
  </si>
  <si>
    <t>Deterioration based on age of pipes</t>
  </si>
  <si>
    <t>Ofwat fees, CCWater fees, sampling at tap</t>
  </si>
  <si>
    <t>Replacement of meters and boundary boxes at end of life.</t>
  </si>
  <si>
    <t>User input - not part of standard discount</t>
  </si>
  <si>
    <t>Net costs for site</t>
  </si>
  <si>
    <t>Discount required</t>
  </si>
  <si>
    <t>Total discount</t>
  </si>
  <si>
    <t>Allocation of discount between charges</t>
  </si>
  <si>
    <t>Total required discount</t>
  </si>
  <si>
    <t>Discount on standing charges</t>
  </si>
  <si>
    <t>Discount on volumetric charges</t>
  </si>
  <si>
    <t>Alternative tariffs</t>
  </si>
  <si>
    <t>Effective discount on Intermediate User Tariff at this volume</t>
  </si>
  <si>
    <t>Effective discount on Large User Tariff at this volume</t>
  </si>
  <si>
    <t>Wastewater</t>
  </si>
  <si>
    <t>As per Ofwat guidance, NAV does not pay for highway drainage in our area of appointment</t>
  </si>
  <si>
    <t>NAV is not an eligible NHH customer and therefore this does not apply</t>
  </si>
  <si>
    <t>Households pay wholesale standing charge, but this is being phased out and replaced with Highway Drainage fees</t>
  </si>
  <si>
    <t>Policy is that NAV pays the lesser of the site area charge or the charges it can collect from customers on site. Therefore at worst SWD is a pass-through cost and may generate extra margin if NAV has its own drainage.</t>
  </si>
  <si>
    <t>Cost of sewers borne by developer</t>
  </si>
  <si>
    <t>Average costs for length of sewers</t>
  </si>
  <si>
    <t>Wholesale element of Ofwat and CCWater fees</t>
  </si>
  <si>
    <t>Discount</t>
  </si>
  <si>
    <t>Total discount required</t>
  </si>
  <si>
    <t>Discount on highway drainage charges</t>
  </si>
  <si>
    <t>In line with Ofwat guidance, no HWD charges are paid to another area of appointment. However, customers on site can be charged in line with our Scheme of Charges. These HWD charges contribute to the drainage of adopted roads on site only.</t>
  </si>
  <si>
    <t>Discount required on other charges</t>
  </si>
  <si>
    <t xml:space="preserve">Discount on wholesale standing charges </t>
  </si>
  <si>
    <t>Market feedback. We apply any residual discount against standing charges first.</t>
  </si>
  <si>
    <t>Discount on sufrace water charges</t>
  </si>
  <si>
    <t>Effective discount on non-household surface water using this area</t>
  </si>
  <si>
    <t>NAV tariffs</t>
  </si>
  <si>
    <t>Discounted values</t>
  </si>
  <si>
    <t>DP</t>
  </si>
  <si>
    <t>Household (wholesale rates)</t>
  </si>
  <si>
    <t>Payable for each household in the NAV area</t>
  </si>
  <si>
    <t>If there are only households, this is equal to a discount on the standard household rate</t>
  </si>
  <si>
    <t>Non-household (if any)</t>
  </si>
  <si>
    <t>Payable for each non-household meter of the relevant size</t>
  </si>
  <si>
    <t>This factors in the impact of any intermediate or large user fixed charges.</t>
  </si>
  <si>
    <t>Fixed charges could not be applied as the IUT / LUT consumption could not be disaggregated from standard users at the boundary.</t>
  </si>
  <si>
    <t xml:space="preserve">We will apply any discount to highway drainage charges and standing charges first. </t>
  </si>
  <si>
    <t>Volume discharged wil be based on customer meter</t>
  </si>
  <si>
    <t>For each flat or terraced house</t>
  </si>
  <si>
    <t>Not payable if the NAV has no surface water connection to our sewers</t>
  </si>
  <si>
    <t>There is no standing charge for non-household wastewater</t>
  </si>
  <si>
    <t>Volume discharged wil be based on customer meters and therefore NHH rates can be charged separately</t>
  </si>
  <si>
    <t>The intermediate and large user fixed charges are part of the overall volumetric rate paid, and receive the same volumetric discount</t>
  </si>
  <si>
    <t>Based on the size of each non-household property on the NAV site</t>
  </si>
  <si>
    <t>Ofwat core budget t-2</t>
  </si>
  <si>
    <t>CCW budget t-2</t>
  </si>
  <si>
    <t>Industry turnover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</si>
</sst>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_);\(#,##0\);&quot;-  &quot;;&quot; &quot;@&quot; &quot;"/>
    <numFmt numFmtId="165" formatCode="0.00%_);\-0.00%_);&quot;-  &quot;;&quot; &quot;@&quot; &quot;"/>
    <numFmt numFmtId="166" formatCode="#,##0.0000_);\(#,##0.0000\);&quot;-  &quot;;&quot; &quot;@&quot; &quot;"/>
    <numFmt numFmtId="167" formatCode="dd\ mmm\ yyyy_);\(###0\);&quot;-  &quot;;&quot; &quot;@&quot; &quot;"/>
    <numFmt numFmtId="168" formatCode="dd\ mmm\ yy_);\(###0\);&quot;-  &quot;;&quot; &quot;@&quot; &quot;"/>
    <numFmt numFmtId="169" formatCode="###0_);\(###0\);&quot;-  &quot;;&quot; &quot;@&quot; &quot;"/>
    <numFmt numFmtId="170" formatCode="#,##0.00_);\(#,##0.00\);&quot;-  &quot;;&quot; &quot;@&quot; &quot;"/>
    <numFmt numFmtId="171" formatCode="#,##0.000_);\(#,##0.000\);&quot;-  &quot;;&quot; &quot;@&quot; &quot;"/>
    <numFmt numFmtId="172" formatCode="dd/mm/yy;@"/>
    <numFmt numFmtId="173" formatCode="mmmm"/>
    <numFmt numFmtId="174" formatCode="0%_);\-0%_);&quot;-  &quot;;&quot; &quot;@&quot; &quot;"/>
    <numFmt numFmtId="175" formatCode="#,##0.0_);\(#,##0.0\);&quot;-  &quot;;&quot; &quot;@&quot; &quot;"/>
    <numFmt numFmtId="176" formatCode="0.0%_);\-0.0%_);&quot;-  &quot;;&quot; &quot;@&quot; &quot;"/>
    <numFmt numFmtId="177" formatCode="&quot;Powys&quot;;\ &quot;What?&quot;;&quot;Wrexham &quot;;&quot; &quot;@&quot; &quot;"/>
  </numFmts>
  <fonts count="27" x14ac:knownFonts="1">
    <font>
      <sz val="10"/>
      <color theme="1"/>
      <name val="Arial Narrow"/>
      <family val="2"/>
    </font>
    <font>
      <sz val="10"/>
      <color theme="1"/>
      <name val="arial narrow"/>
      <family val="2"/>
    </font>
    <font>
      <b/>
      <sz val="10"/>
      <color theme="1"/>
      <name val="arial narrow"/>
      <family val="2"/>
    </font>
    <font>
      <b/>
      <sz val="14"/>
      <color indexed="9"/>
      <name val="Arial Narrow"/>
      <family val="2"/>
    </font>
    <font>
      <b/>
      <sz val="10"/>
      <color indexed="9"/>
      <name val="Arial Narrow"/>
      <family val="2"/>
    </font>
    <font>
      <sz val="10"/>
      <color indexed="9"/>
      <name val="Arial Narrow"/>
      <family val="2"/>
    </font>
    <font>
      <b/>
      <u/>
      <sz val="10"/>
      <color indexed="9"/>
      <name val="Arial Narrow"/>
      <family val="2"/>
    </font>
    <font>
      <sz val="10"/>
      <name val="Arial Narrow"/>
      <family val="2"/>
    </font>
    <font>
      <b/>
      <sz val="10"/>
      <name val="Arial Narrow"/>
      <family val="2"/>
    </font>
    <font>
      <sz val="10"/>
      <color rgb="FF0000FF"/>
      <name val="arial narrow"/>
      <family val="2"/>
    </font>
    <font>
      <sz val="10"/>
      <color rgb="FF000000"/>
      <name val="Arial Narrow"/>
      <family val="2"/>
    </font>
    <font>
      <u/>
      <sz val="10"/>
      <color indexed="9"/>
      <name val="Arial Narrow"/>
      <family val="2"/>
    </font>
    <font>
      <u/>
      <sz val="10"/>
      <color theme="1"/>
      <name val="Arial Narrow"/>
      <family val="2"/>
    </font>
    <font>
      <u/>
      <sz val="10"/>
      <color theme="10"/>
      <name val="arial narrow"/>
      <family val="2"/>
    </font>
    <font>
      <u/>
      <sz val="10"/>
      <name val="Arial Narrow"/>
      <family val="2"/>
    </font>
    <font>
      <b/>
      <u/>
      <sz val="10"/>
      <color theme="1"/>
      <name val="arial narrow"/>
      <family val="2"/>
    </font>
    <font>
      <sz val="10"/>
      <color rgb="FFFF0000"/>
      <name val="arial narrow"/>
      <family val="2"/>
    </font>
    <font>
      <sz val="9"/>
      <color indexed="81"/>
      <name val="Tahoma"/>
      <family val="2"/>
    </font>
    <font>
      <b/>
      <sz val="9"/>
      <color indexed="81"/>
      <name val="Tahoma"/>
      <family val="2"/>
    </font>
    <font>
      <b/>
      <sz val="10"/>
      <color rgb="FF0000FF"/>
      <name val="arial narrow"/>
      <family val="2"/>
    </font>
    <font>
      <u/>
      <sz val="10"/>
      <color rgb="FF0000FF"/>
      <name val="Arial Narrow"/>
      <family val="2"/>
    </font>
    <font>
      <b/>
      <u/>
      <sz val="14"/>
      <color indexed="9"/>
      <name val="Arial Narrow"/>
      <family val="2"/>
    </font>
    <font>
      <u/>
      <sz val="10"/>
      <color rgb="FFFF0000"/>
      <name val="Arial Narrow"/>
      <family val="2"/>
    </font>
    <font>
      <b/>
      <sz val="10"/>
      <color rgb="FFFF0000"/>
      <name val="arial narrow"/>
      <family val="2"/>
    </font>
    <font>
      <b/>
      <sz val="10"/>
      <color theme="0"/>
      <name val="arial narrow"/>
      <family val="2"/>
    </font>
    <font>
      <b/>
      <u/>
      <sz val="10"/>
      <color rgb="FFFF0000"/>
      <name val="arial narrow"/>
      <family val="2"/>
    </font>
    <font>
      <b/>
      <u/>
      <sz val="10"/>
      <name val="Arial Narrow"/>
      <family val="2"/>
    </font>
  </fonts>
  <fills count="8">
    <fill>
      <patternFill patternType="none"/>
    </fill>
    <fill>
      <patternFill patternType="gray125"/>
    </fill>
    <fill>
      <patternFill patternType="solid">
        <fgColor rgb="FF002060"/>
        <bgColor indexed="64"/>
      </patternFill>
    </fill>
    <fill>
      <patternFill patternType="solid">
        <fgColor rgb="FFFFFF99"/>
        <bgColor indexed="64"/>
      </patternFill>
    </fill>
    <fill>
      <patternFill patternType="solid">
        <fgColor rgb="FFC0C0C0"/>
        <bgColor indexed="64"/>
      </patternFill>
    </fill>
    <fill>
      <patternFill patternType="solid">
        <fgColor rgb="FFFFC000"/>
        <bgColor indexed="64"/>
      </patternFill>
    </fill>
    <fill>
      <patternFill patternType="solid">
        <fgColor theme="3"/>
        <bgColor indexed="64"/>
      </patternFill>
    </fill>
    <fill>
      <patternFill patternType="solid">
        <fgColor rgb="FFC00000"/>
        <bgColor indexed="64"/>
      </patternFill>
    </fill>
  </fills>
  <borders count="10">
    <border>
      <left/>
      <right/>
      <top/>
      <bottom/>
      <diagonal/>
    </border>
    <border>
      <left/>
      <right/>
      <top/>
      <bottom style="double">
        <color indexed="9"/>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s>
  <cellStyleXfs count="8">
    <xf numFmtId="164" fontId="0" fillId="0" borderId="0" applyFont="0" applyFill="0" applyBorder="0" applyProtection="0">
      <alignment vertical="top"/>
    </xf>
    <xf numFmtId="165" fontId="1" fillId="0" borderId="0" applyFont="0" applyFill="0" applyBorder="0" applyProtection="0">
      <alignment vertical="top"/>
    </xf>
    <xf numFmtId="166" fontId="1" fillId="0" borderId="0" applyFont="0" applyFill="0" applyBorder="0" applyProtection="0">
      <alignment vertical="top"/>
    </xf>
    <xf numFmtId="167" fontId="1" fillId="0" borderId="0" applyFont="0" applyFill="0" applyBorder="0" applyProtection="0">
      <alignment vertical="top"/>
    </xf>
    <xf numFmtId="168" fontId="1" fillId="0" borderId="0" applyFont="0" applyFill="0" applyBorder="0" applyProtection="0">
      <alignment vertical="top"/>
    </xf>
    <xf numFmtId="169" fontId="1" fillId="0" borderId="0" applyFont="0" applyFill="0" applyBorder="0" applyProtection="0">
      <alignment vertical="top"/>
    </xf>
    <xf numFmtId="164" fontId="13" fillId="0" borderId="0" applyNumberFormat="0" applyFill="0" applyBorder="0" applyAlignment="0" applyProtection="0">
      <alignment vertical="top"/>
    </xf>
    <xf numFmtId="9" fontId="1" fillId="0" borderId="0" applyFont="0" applyFill="0" applyBorder="0" applyAlignment="0" applyProtection="0"/>
  </cellStyleXfs>
  <cellXfs count="446">
    <xf numFmtId="164" fontId="0" fillId="0" borderId="0" xfId="0">
      <alignment vertical="top"/>
    </xf>
    <xf numFmtId="0" fontId="3" fillId="2" borderId="0" xfId="0" applyNumberFormat="1" applyFont="1" applyFill="1" applyBorder="1" applyAlignment="1">
      <alignment horizontal="left"/>
    </xf>
    <xf numFmtId="0" fontId="4" fillId="2" borderId="0" xfId="0" applyNumberFormat="1" applyFont="1" applyFill="1" applyBorder="1" applyAlignment="1">
      <alignment horizontal="center"/>
    </xf>
    <xf numFmtId="0" fontId="4" fillId="2" borderId="0" xfId="0" applyNumberFormat="1" applyFont="1" applyFill="1" applyBorder="1" applyAlignment="1">
      <alignment horizontal="center" wrapText="1"/>
    </xf>
    <xf numFmtId="1" fontId="5" fillId="2" borderId="0" xfId="0" applyNumberFormat="1" applyFont="1" applyFill="1" applyBorder="1" applyAlignment="1">
      <alignment horizontal="right" wrapText="1"/>
    </xf>
    <xf numFmtId="0" fontId="6" fillId="2" borderId="0" xfId="0" applyNumberFormat="1" applyFont="1" applyFill="1" applyBorder="1" applyAlignment="1">
      <alignment horizontal="left"/>
    </xf>
    <xf numFmtId="0" fontId="4" fillId="2" borderId="0" xfId="0" applyNumberFormat="1" applyFont="1" applyFill="1" applyBorder="1" applyAlignment="1">
      <alignment horizontal="center" shrinkToFit="1"/>
    </xf>
    <xf numFmtId="164" fontId="2" fillId="0" borderId="0" xfId="0" applyFont="1" applyFill="1" applyBorder="1" applyAlignment="1">
      <alignment vertical="top" wrapText="1"/>
    </xf>
    <xf numFmtId="0" fontId="4" fillId="2" borderId="1" xfId="0" applyNumberFormat="1" applyFont="1" applyFill="1" applyBorder="1" applyAlignment="1">
      <alignment horizontal="center" wrapText="1"/>
    </xf>
    <xf numFmtId="0" fontId="4" fillId="2" borderId="1" xfId="0" applyNumberFormat="1" applyFont="1" applyFill="1" applyBorder="1" applyAlignment="1">
      <alignment horizontal="center"/>
    </xf>
    <xf numFmtId="1" fontId="4" fillId="2" borderId="1" xfId="0" applyNumberFormat="1" applyFont="1" applyFill="1" applyBorder="1" applyAlignment="1">
      <alignment horizontal="center" wrapText="1"/>
    </xf>
    <xf numFmtId="0" fontId="4" fillId="2" borderId="1" xfId="0" applyNumberFormat="1" applyFont="1" applyFill="1" applyBorder="1" applyAlignment="1">
      <alignment horizontal="left" wrapText="1"/>
    </xf>
    <xf numFmtId="0" fontId="4" fillId="2" borderId="1" xfId="0" applyNumberFormat="1" applyFont="1" applyFill="1" applyBorder="1" applyAlignment="1">
      <alignment horizontal="center" shrinkToFit="1"/>
    </xf>
    <xf numFmtId="164" fontId="2" fillId="0" borderId="0" xfId="0" applyFont="1" applyFill="1" applyAlignment="1">
      <alignment vertical="top" wrapText="1"/>
    </xf>
    <xf numFmtId="164" fontId="2" fillId="0" borderId="0" xfId="0" applyFont="1" applyFill="1" applyBorder="1">
      <alignment vertical="top"/>
    </xf>
    <xf numFmtId="1" fontId="7" fillId="0" borderId="0" xfId="0" applyNumberFormat="1" applyFont="1" applyFill="1" applyBorder="1" applyAlignment="1">
      <alignment horizontal="right" vertical="top" wrapText="1"/>
    </xf>
    <xf numFmtId="164" fontId="8" fillId="0" borderId="0" xfId="0" applyFont="1" applyFill="1" applyBorder="1" applyAlignment="1">
      <alignment vertical="top" wrapText="1"/>
    </xf>
    <xf numFmtId="164" fontId="8" fillId="0" borderId="0" xfId="0" applyFont="1" applyFill="1" applyBorder="1" applyAlignment="1">
      <alignment vertical="top" shrinkToFit="1"/>
    </xf>
    <xf numFmtId="164" fontId="9" fillId="0" borderId="0" xfId="0" applyFont="1">
      <alignment vertical="top"/>
    </xf>
    <xf numFmtId="164" fontId="9" fillId="0" borderId="2" xfId="0" applyFont="1" applyBorder="1">
      <alignment vertical="top"/>
    </xf>
    <xf numFmtId="164" fontId="7" fillId="0" borderId="0" xfId="0" applyFont="1">
      <alignment vertical="top"/>
    </xf>
    <xf numFmtId="0" fontId="4" fillId="2" borderId="1" xfId="0" applyNumberFormat="1" applyFont="1" applyFill="1" applyBorder="1" applyAlignment="1">
      <alignment horizontal="right" shrinkToFit="1"/>
    </xf>
    <xf numFmtId="0" fontId="4" fillId="2" borderId="1" xfId="0" applyNumberFormat="1" applyFont="1" applyFill="1" applyBorder="1" applyAlignment="1">
      <alignment horizontal="left"/>
    </xf>
    <xf numFmtId="164" fontId="2" fillId="0" borderId="0" xfId="0" applyFont="1" applyFill="1">
      <alignment vertical="top"/>
    </xf>
    <xf numFmtId="0" fontId="9" fillId="0" borderId="2" xfId="0" applyNumberFormat="1" applyFont="1" applyBorder="1">
      <alignment vertical="top"/>
    </xf>
    <xf numFmtId="0" fontId="0" fillId="0" borderId="0" xfId="0" applyNumberFormat="1">
      <alignment vertical="top"/>
    </xf>
    <xf numFmtId="0" fontId="9" fillId="0" borderId="2" xfId="0" applyNumberFormat="1" applyFont="1" applyFill="1" applyBorder="1">
      <alignment vertical="top"/>
    </xf>
    <xf numFmtId="0" fontId="0" fillId="0" borderId="2" xfId="0" applyNumberFormat="1" applyBorder="1">
      <alignment vertical="top"/>
    </xf>
    <xf numFmtId="164" fontId="0" fillId="0" borderId="0" xfId="0" applyFont="1">
      <alignment vertical="top"/>
    </xf>
    <xf numFmtId="164" fontId="0" fillId="0" borderId="0" xfId="0" applyFont="1" applyAlignment="1"/>
    <xf numFmtId="164" fontId="10" fillId="0" borderId="0" xfId="0" applyFont="1" applyBorder="1" applyAlignment="1">
      <alignment vertical="center" wrapText="1"/>
    </xf>
    <xf numFmtId="0" fontId="8" fillId="2" borderId="0" xfId="0" applyNumberFormat="1" applyFont="1" applyFill="1" applyBorder="1" applyAlignment="1">
      <alignment horizontal="center"/>
    </xf>
    <xf numFmtId="0" fontId="8" fillId="2" borderId="1" xfId="0" applyNumberFormat="1" applyFont="1" applyFill="1" applyBorder="1" applyAlignment="1">
      <alignment horizontal="center"/>
    </xf>
    <xf numFmtId="164" fontId="8" fillId="0" borderId="0" xfId="0" applyFont="1" applyFill="1" applyBorder="1">
      <alignment vertical="top"/>
    </xf>
    <xf numFmtId="164" fontId="8" fillId="0" borderId="0" xfId="0" applyFont="1">
      <alignment vertical="top"/>
    </xf>
    <xf numFmtId="164" fontId="0" fillId="3" borderId="2" xfId="0" applyFont="1" applyFill="1" applyBorder="1">
      <alignment vertical="top"/>
    </xf>
    <xf numFmtId="0" fontId="11" fillId="2" borderId="0" xfId="0" applyNumberFormat="1" applyFont="1" applyFill="1" applyBorder="1" applyAlignment="1">
      <alignment horizontal="center" wrapText="1"/>
    </xf>
    <xf numFmtId="0" fontId="11" fillId="2" borderId="1" xfId="0" applyNumberFormat="1" applyFont="1" applyFill="1" applyBorder="1" applyAlignment="1">
      <alignment horizontal="center" wrapText="1"/>
    </xf>
    <xf numFmtId="164" fontId="12" fillId="0" borderId="0" xfId="0" applyFont="1" applyFill="1" applyBorder="1" applyAlignment="1">
      <alignment vertical="top" wrapText="1"/>
    </xf>
    <xf numFmtId="164" fontId="12" fillId="0" borderId="0" xfId="0" applyFont="1">
      <alignment vertical="top"/>
    </xf>
    <xf numFmtId="0" fontId="11" fillId="2" borderId="1" xfId="0" applyNumberFormat="1" applyFont="1" applyFill="1" applyBorder="1" applyAlignment="1">
      <alignment horizontal="center"/>
    </xf>
    <xf numFmtId="165" fontId="0" fillId="3" borderId="2" xfId="1" applyFont="1" applyFill="1" applyBorder="1">
      <alignment vertical="top"/>
    </xf>
    <xf numFmtId="164" fontId="0" fillId="0" borderId="0" xfId="0" applyFont="1" applyBorder="1">
      <alignment vertical="top"/>
    </xf>
    <xf numFmtId="164" fontId="8" fillId="0" borderId="0" xfId="0" applyFont="1" applyBorder="1">
      <alignment vertical="top"/>
    </xf>
    <xf numFmtId="164" fontId="12" fillId="0" borderId="0" xfId="0" applyFont="1" applyBorder="1">
      <alignment vertical="top"/>
    </xf>
    <xf numFmtId="164" fontId="9" fillId="0" borderId="0" xfId="0" applyFont="1" applyBorder="1">
      <alignment vertical="top"/>
    </xf>
    <xf numFmtId="1" fontId="5" fillId="2" borderId="0" xfId="0" applyNumberFormat="1" applyFont="1" applyFill="1" applyBorder="1" applyAlignment="1">
      <alignment horizontal="right" shrinkToFit="1"/>
    </xf>
    <xf numFmtId="1" fontId="4" fillId="2" borderId="1" xfId="0" applyNumberFormat="1" applyFont="1" applyFill="1" applyBorder="1" applyAlignment="1">
      <alignment horizontal="left" shrinkToFit="1"/>
    </xf>
    <xf numFmtId="1" fontId="7" fillId="0" borderId="0" xfId="0" applyNumberFormat="1" applyFont="1" applyFill="1" applyBorder="1" applyAlignment="1">
      <alignment horizontal="right" vertical="top" shrinkToFit="1"/>
    </xf>
    <xf numFmtId="164" fontId="0" fillId="0" borderId="0" xfId="0" applyFont="1" applyBorder="1" applyAlignment="1">
      <alignment vertical="top" shrinkToFit="1"/>
    </xf>
    <xf numFmtId="164" fontId="0" fillId="0" borderId="0" xfId="0" applyFont="1" applyAlignment="1">
      <alignment vertical="top" shrinkToFit="1"/>
    </xf>
    <xf numFmtId="1" fontId="4" fillId="2" borderId="1" xfId="0" applyNumberFormat="1" applyFont="1" applyFill="1" applyBorder="1" applyAlignment="1">
      <alignment horizontal="center" shrinkToFit="1"/>
    </xf>
    <xf numFmtId="164" fontId="13" fillId="0" borderId="0" xfId="6" applyAlignment="1">
      <alignment vertical="top" shrinkToFit="1"/>
    </xf>
    <xf numFmtId="164" fontId="9" fillId="0" borderId="3" xfId="0" applyFont="1" applyBorder="1">
      <alignment vertical="top"/>
    </xf>
    <xf numFmtId="164" fontId="0" fillId="0" borderId="2" xfId="0" applyBorder="1">
      <alignment vertical="top"/>
    </xf>
    <xf numFmtId="0" fontId="3" fillId="2" borderId="0" xfId="0" applyNumberFormat="1" applyFont="1" applyFill="1" applyBorder="1" applyAlignment="1"/>
    <xf numFmtId="0" fontId="4" fillId="2" borderId="1" xfId="0" applyNumberFormat="1" applyFont="1" applyFill="1" applyBorder="1" applyAlignment="1"/>
    <xf numFmtId="164" fontId="0" fillId="3" borderId="2" xfId="0" applyFont="1" applyFill="1" applyBorder="1" applyAlignment="1">
      <alignment horizontal="right" vertical="top"/>
    </xf>
    <xf numFmtId="165" fontId="9" fillId="0" borderId="2" xfId="1" applyFont="1" applyBorder="1">
      <alignment vertical="top"/>
    </xf>
    <xf numFmtId="164" fontId="2" fillId="0" borderId="0" xfId="0" applyFont="1">
      <alignment vertical="top"/>
    </xf>
    <xf numFmtId="164" fontId="8" fillId="0" borderId="0" xfId="0" applyFont="1" applyFill="1" applyBorder="1" applyAlignment="1">
      <alignment horizontal="center" vertical="top" wrapText="1"/>
    </xf>
    <xf numFmtId="164" fontId="0" fillId="0" borderId="0" xfId="0" applyFont="1" applyBorder="1" applyAlignment="1">
      <alignment horizontal="center" vertical="top"/>
    </xf>
    <xf numFmtId="164" fontId="0" fillId="0" borderId="0" xfId="0" applyFont="1" applyAlignment="1">
      <alignment horizontal="center" vertical="top"/>
    </xf>
    <xf numFmtId="170" fontId="9" fillId="0" borderId="2" xfId="0" applyNumberFormat="1" applyFont="1" applyBorder="1">
      <alignment vertical="top"/>
    </xf>
    <xf numFmtId="171" fontId="0" fillId="0" borderId="2" xfId="0" applyNumberFormat="1" applyFont="1" applyBorder="1">
      <alignment vertical="top"/>
    </xf>
    <xf numFmtId="164" fontId="13" fillId="0" borderId="0" xfId="6">
      <alignment vertical="top"/>
    </xf>
    <xf numFmtId="1" fontId="4" fillId="2" borderId="1" xfId="0" applyNumberFormat="1" applyFont="1" applyFill="1" applyBorder="1" applyAlignment="1">
      <alignment horizontal="left" wrapText="1"/>
    </xf>
    <xf numFmtId="165" fontId="0" fillId="3" borderId="4" xfId="1" applyFont="1" applyFill="1" applyBorder="1">
      <alignment vertical="top"/>
    </xf>
    <xf numFmtId="1" fontId="11" fillId="2" borderId="0" xfId="0" applyNumberFormat="1" applyFont="1" applyFill="1" applyBorder="1" applyAlignment="1">
      <alignment horizontal="right" wrapText="1"/>
    </xf>
    <xf numFmtId="1" fontId="6" fillId="2" borderId="1" xfId="0" applyNumberFormat="1" applyFont="1" applyFill="1" applyBorder="1" applyAlignment="1">
      <alignment horizontal="center" wrapText="1"/>
    </xf>
    <xf numFmtId="1" fontId="14" fillId="0" borderId="0" xfId="0" applyNumberFormat="1" applyFont="1" applyFill="1" applyBorder="1" applyAlignment="1">
      <alignment horizontal="right" vertical="top" wrapText="1"/>
    </xf>
    <xf numFmtId="171" fontId="9" fillId="0" borderId="0" xfId="0" applyNumberFormat="1" applyFont="1" applyBorder="1">
      <alignment vertical="top"/>
    </xf>
    <xf numFmtId="165" fontId="9" fillId="0" borderId="0" xfId="1" applyFont="1">
      <alignment vertical="top"/>
    </xf>
    <xf numFmtId="164" fontId="8" fillId="0" borderId="0" xfId="0" applyFont="1" applyFill="1" applyBorder="1" applyAlignment="1">
      <alignment horizontal="center" vertical="top" shrinkToFit="1"/>
    </xf>
    <xf numFmtId="0" fontId="0" fillId="0" borderId="0" xfId="0" applyNumberFormat="1" applyAlignment="1">
      <alignment horizontal="center" vertical="top" shrinkToFit="1"/>
    </xf>
    <xf numFmtId="164" fontId="0" fillId="0" borderId="0" xfId="0" applyAlignment="1">
      <alignment horizontal="center" vertical="top" shrinkToFit="1"/>
    </xf>
    <xf numFmtId="164" fontId="9" fillId="0" borderId="0" xfId="0" applyFont="1" applyAlignment="1">
      <alignment horizontal="center" vertical="top" shrinkToFit="1"/>
    </xf>
    <xf numFmtId="164" fontId="9" fillId="0" borderId="0" xfId="0" applyFont="1" applyAlignment="1">
      <alignment horizontal="center" vertical="top"/>
    </xf>
    <xf numFmtId="165" fontId="9" fillId="0" borderId="3" xfId="1" applyFont="1" applyBorder="1">
      <alignment vertical="top"/>
    </xf>
    <xf numFmtId="164" fontId="0" fillId="0" borderId="0" xfId="0" applyBorder="1">
      <alignment vertical="top"/>
    </xf>
    <xf numFmtId="170" fontId="0" fillId="0" borderId="2" xfId="0" applyNumberFormat="1" applyBorder="1">
      <alignment vertical="top"/>
    </xf>
    <xf numFmtId="166" fontId="0" fillId="0" borderId="2" xfId="0" applyNumberFormat="1" applyBorder="1">
      <alignment vertical="top"/>
    </xf>
    <xf numFmtId="170" fontId="9" fillId="0" borderId="3" xfId="0" applyNumberFormat="1" applyFont="1" applyBorder="1">
      <alignment vertical="top"/>
    </xf>
    <xf numFmtId="170" fontId="9" fillId="0" borderId="0" xfId="0" applyNumberFormat="1" applyFont="1" applyBorder="1">
      <alignment vertical="top"/>
    </xf>
    <xf numFmtId="164" fontId="14" fillId="0" borderId="0" xfId="0" applyFont="1">
      <alignment vertical="top"/>
    </xf>
    <xf numFmtId="164" fontId="0" fillId="0" borderId="3" xfId="0" applyBorder="1">
      <alignment vertical="top"/>
    </xf>
    <xf numFmtId="164" fontId="0" fillId="0" borderId="0" xfId="0" applyBorder="1" applyAlignment="1">
      <alignment horizontal="center" vertical="top" shrinkToFit="1"/>
    </xf>
    <xf numFmtId="172" fontId="7" fillId="0" borderId="2" xfId="0" applyNumberFormat="1" applyFont="1" applyBorder="1">
      <alignment vertical="top"/>
    </xf>
    <xf numFmtId="172" fontId="7" fillId="0" borderId="0" xfId="0" applyNumberFormat="1" applyFont="1" applyBorder="1" applyAlignment="1">
      <alignment horizontal="center" vertical="top" shrinkToFit="1"/>
    </xf>
    <xf numFmtId="172" fontId="7" fillId="0" borderId="0" xfId="0" applyNumberFormat="1" applyFont="1" applyBorder="1">
      <alignment vertical="top"/>
    </xf>
    <xf numFmtId="172" fontId="7" fillId="0" borderId="3" xfId="0" applyNumberFormat="1" applyFont="1" applyBorder="1">
      <alignment vertical="top"/>
    </xf>
    <xf numFmtId="164" fontId="7" fillId="0" borderId="2" xfId="0" applyFont="1" applyBorder="1">
      <alignment vertical="top"/>
    </xf>
    <xf numFmtId="173" fontId="0" fillId="0" borderId="0" xfId="0" applyNumberFormat="1" applyAlignment="1">
      <alignment horizontal="left" vertical="top"/>
    </xf>
    <xf numFmtId="174" fontId="0" fillId="0" borderId="2" xfId="1" applyNumberFormat="1" applyFont="1" applyBorder="1">
      <alignment vertical="top"/>
    </xf>
    <xf numFmtId="164" fontId="7" fillId="0" borderId="0" xfId="0" applyFont="1" applyAlignment="1">
      <alignment horizontal="center" vertical="top"/>
    </xf>
    <xf numFmtId="165" fontId="7" fillId="0" borderId="2" xfId="1" applyFont="1" applyBorder="1">
      <alignment vertical="top"/>
    </xf>
    <xf numFmtId="170" fontId="0" fillId="0" borderId="3" xfId="0" applyNumberFormat="1" applyBorder="1">
      <alignment vertical="top"/>
    </xf>
    <xf numFmtId="166" fontId="9" fillId="0" borderId="2" xfId="0" applyNumberFormat="1" applyFont="1" applyBorder="1">
      <alignment vertical="top"/>
    </xf>
    <xf numFmtId="164" fontId="2" fillId="0" borderId="0" xfId="0" applyFont="1" applyBorder="1">
      <alignment vertical="top"/>
    </xf>
    <xf numFmtId="164" fontId="15" fillId="0" borderId="0" xfId="0" applyFont="1">
      <alignment vertical="top"/>
    </xf>
    <xf numFmtId="164" fontId="2" fillId="0" borderId="2" xfId="0" applyFont="1" applyBorder="1">
      <alignment vertical="top"/>
    </xf>
    <xf numFmtId="165" fontId="7" fillId="0" borderId="3" xfId="1" applyFont="1" applyBorder="1">
      <alignment vertical="top"/>
    </xf>
    <xf numFmtId="165" fontId="0" fillId="0" borderId="4" xfId="1" applyFont="1" applyBorder="1">
      <alignment vertical="top"/>
    </xf>
    <xf numFmtId="165" fontId="0" fillId="0" borderId="2" xfId="1" applyFont="1" applyBorder="1">
      <alignment vertical="top"/>
    </xf>
    <xf numFmtId="166" fontId="0" fillId="0" borderId="2" xfId="2" applyFont="1" applyBorder="1">
      <alignment vertical="top"/>
    </xf>
    <xf numFmtId="164" fontId="2" fillId="0" borderId="2" xfId="0" applyFont="1" applyBorder="1" applyAlignment="1">
      <alignment horizontal="right" vertical="top"/>
    </xf>
    <xf numFmtId="164" fontId="0" fillId="0" borderId="2" xfId="0" applyFont="1" applyBorder="1" applyAlignment="1">
      <alignment horizontal="right" vertical="top"/>
    </xf>
    <xf numFmtId="164" fontId="8" fillId="0" borderId="0" xfId="0" applyFont="1" applyFill="1" applyBorder="1" applyAlignment="1">
      <alignment horizontal="center" shrinkToFit="1"/>
    </xf>
    <xf numFmtId="0" fontId="0" fillId="0" borderId="0" xfId="0" applyNumberFormat="1" applyAlignment="1">
      <alignment horizontal="center" shrinkToFit="1"/>
    </xf>
    <xf numFmtId="172" fontId="7" fillId="0" borderId="0" xfId="0" applyNumberFormat="1" applyFont="1" applyBorder="1" applyAlignment="1">
      <alignment horizontal="center" shrinkToFit="1"/>
    </xf>
    <xf numFmtId="164" fontId="0" fillId="0" borderId="0" xfId="0" applyBorder="1" applyAlignment="1">
      <alignment horizontal="center" shrinkToFit="1"/>
    </xf>
    <xf numFmtId="164" fontId="0" fillId="0" borderId="0" xfId="0" applyAlignment="1">
      <alignment horizontal="center" shrinkToFit="1"/>
    </xf>
    <xf numFmtId="164" fontId="9" fillId="0" borderId="0" xfId="0" applyFont="1" applyAlignment="1">
      <alignment horizontal="center" shrinkToFit="1"/>
    </xf>
    <xf numFmtId="164" fontId="9" fillId="0" borderId="0" xfId="0" applyFont="1" applyAlignment="1">
      <alignment horizontal="center"/>
    </xf>
    <xf numFmtId="164" fontId="7" fillId="0" borderId="0" xfId="0" applyFont="1" applyAlignment="1">
      <alignment horizontal="center"/>
    </xf>
    <xf numFmtId="164" fontId="2" fillId="0" borderId="0" xfId="0" applyFont="1" applyAlignment="1">
      <alignment horizontal="center" shrinkToFit="1"/>
    </xf>
    <xf numFmtId="164" fontId="0" fillId="0" borderId="0" xfId="0" applyAlignment="1">
      <alignment horizontal="center"/>
    </xf>
    <xf numFmtId="164" fontId="2" fillId="0" borderId="0" xfId="0" applyFont="1" applyAlignment="1">
      <alignment horizontal="center"/>
    </xf>
    <xf numFmtId="165" fontId="9" fillId="0" borderId="0" xfId="1" applyFont="1" applyAlignment="1">
      <alignment horizontal="center"/>
    </xf>
    <xf numFmtId="165" fontId="9" fillId="0" borderId="0" xfId="1" applyFont="1" applyBorder="1">
      <alignment vertical="top"/>
    </xf>
    <xf numFmtId="164" fontId="9" fillId="4" borderId="2" xfId="0" applyFont="1" applyFill="1" applyBorder="1">
      <alignment vertical="top"/>
    </xf>
    <xf numFmtId="164" fontId="16" fillId="0" borderId="0" xfId="0" applyFont="1" applyBorder="1">
      <alignment vertical="top"/>
    </xf>
    <xf numFmtId="164" fontId="0" fillId="0" borderId="0" xfId="0" applyFont="1" applyAlignment="1">
      <alignment vertical="top" wrapText="1"/>
    </xf>
    <xf numFmtId="164" fontId="0" fillId="0" borderId="4" xfId="0" applyBorder="1">
      <alignment vertical="top"/>
    </xf>
    <xf numFmtId="164" fontId="7" fillId="0" borderId="0" xfId="0" applyFont="1" applyAlignment="1">
      <alignment horizontal="center" vertical="top" shrinkToFit="1"/>
    </xf>
    <xf numFmtId="165" fontId="9" fillId="0" borderId="0" xfId="1" applyFont="1" applyAlignment="1">
      <alignment horizontal="center" vertical="top"/>
    </xf>
    <xf numFmtId="164" fontId="16" fillId="0" borderId="3" xfId="0" applyFont="1" applyBorder="1">
      <alignment vertical="top"/>
    </xf>
    <xf numFmtId="165" fontId="0" fillId="0" borderId="0" xfId="1" applyFont="1">
      <alignment vertical="top"/>
    </xf>
    <xf numFmtId="165" fontId="2" fillId="0" borderId="0" xfId="1" applyFont="1">
      <alignment vertical="top"/>
    </xf>
    <xf numFmtId="165" fontId="12" fillId="0" borderId="0" xfId="1" applyFont="1">
      <alignment vertical="top"/>
    </xf>
    <xf numFmtId="164" fontId="0" fillId="0" borderId="5" xfId="0" applyBorder="1">
      <alignment vertical="top"/>
    </xf>
    <xf numFmtId="166" fontId="9" fillId="0" borderId="0" xfId="0" applyNumberFormat="1" applyFont="1" applyBorder="1">
      <alignment vertical="top"/>
    </xf>
    <xf numFmtId="164" fontId="7" fillId="0" borderId="0" xfId="0" applyFont="1" applyBorder="1">
      <alignment vertical="top"/>
    </xf>
    <xf numFmtId="164" fontId="0" fillId="3" borderId="2" xfId="0" applyFill="1" applyBorder="1">
      <alignment vertical="top"/>
    </xf>
    <xf numFmtId="1" fontId="4" fillId="2" borderId="1" xfId="0" applyNumberFormat="1" applyFont="1" applyFill="1" applyBorder="1" applyAlignment="1">
      <alignment horizontal="left"/>
    </xf>
    <xf numFmtId="164" fontId="0" fillId="4" borderId="2" xfId="0" applyFill="1" applyBorder="1">
      <alignment vertical="top"/>
    </xf>
    <xf numFmtId="164" fontId="9" fillId="0" borderId="4" xfId="0" applyFont="1" applyBorder="1">
      <alignment vertical="top"/>
    </xf>
    <xf numFmtId="165" fontId="7" fillId="0" borderId="0" xfId="1" applyFont="1">
      <alignment vertical="top"/>
    </xf>
    <xf numFmtId="165" fontId="8" fillId="0" borderId="0" xfId="1" applyFont="1">
      <alignment vertical="top"/>
    </xf>
    <xf numFmtId="165" fontId="14" fillId="0" borderId="0" xfId="1" applyFont="1">
      <alignment vertical="top"/>
    </xf>
    <xf numFmtId="165" fontId="19" fillId="0" borderId="0" xfId="1" applyFont="1" applyBorder="1">
      <alignment vertical="top"/>
    </xf>
    <xf numFmtId="165" fontId="20" fillId="0" borderId="0" xfId="1" applyFont="1" applyBorder="1">
      <alignment vertical="top"/>
    </xf>
    <xf numFmtId="165" fontId="9" fillId="0" borderId="0" xfId="1" applyFont="1" applyBorder="1" applyAlignment="1">
      <alignment horizontal="center" vertical="top"/>
    </xf>
    <xf numFmtId="166" fontId="9" fillId="0" borderId="3" xfId="0" applyNumberFormat="1" applyFont="1" applyBorder="1">
      <alignment vertical="top"/>
    </xf>
    <xf numFmtId="170" fontId="9" fillId="0" borderId="0" xfId="0" applyNumberFormat="1" applyFont="1" applyBorder="1" applyAlignment="1">
      <alignment horizontal="center" vertical="top"/>
    </xf>
    <xf numFmtId="0" fontId="4" fillId="2" borderId="0" xfId="0" applyNumberFormat="1" applyFont="1" applyFill="1" applyBorder="1" applyAlignment="1">
      <alignment horizontal="center" vertical="center" shrinkToFit="1"/>
    </xf>
    <xf numFmtId="0" fontId="4" fillId="2" borderId="1" xfId="0" applyNumberFormat="1" applyFont="1" applyFill="1" applyBorder="1" applyAlignment="1">
      <alignment horizontal="center" vertical="center" shrinkToFit="1"/>
    </xf>
    <xf numFmtId="164" fontId="9" fillId="0" borderId="0" xfId="0" applyFont="1" applyAlignment="1">
      <alignment horizontal="center" vertical="center"/>
    </xf>
    <xf numFmtId="164" fontId="8" fillId="0" borderId="0" xfId="0" applyFont="1" applyFill="1" applyBorder="1" applyAlignment="1">
      <alignment horizontal="center" vertical="center" shrinkToFit="1"/>
    </xf>
    <xf numFmtId="165" fontId="9" fillId="0" borderId="0" xfId="1" applyFont="1" applyAlignment="1">
      <alignment horizontal="center" vertical="center"/>
    </xf>
    <xf numFmtId="164" fontId="7" fillId="0" borderId="0" xfId="0" applyFont="1" applyAlignment="1">
      <alignment horizontal="center" vertical="center"/>
    </xf>
    <xf numFmtId="164" fontId="0" fillId="0" borderId="0" xfId="0" applyAlignment="1">
      <alignment horizontal="center" vertical="center" shrinkToFit="1"/>
    </xf>
    <xf numFmtId="164" fontId="0" fillId="0" borderId="0" xfId="0" applyAlignment="1">
      <alignment horizontal="center" vertical="center"/>
    </xf>
    <xf numFmtId="165" fontId="7" fillId="0" borderId="0" xfId="1" applyFont="1" applyAlignment="1">
      <alignment horizontal="center" vertical="center"/>
    </xf>
    <xf numFmtId="165" fontId="9" fillId="0" borderId="0" xfId="1" applyFont="1" applyBorder="1" applyAlignment="1">
      <alignment horizontal="center" vertical="center"/>
    </xf>
    <xf numFmtId="170" fontId="9" fillId="0" borderId="0" xfId="0" applyNumberFormat="1" applyFont="1" applyBorder="1" applyAlignment="1">
      <alignment horizontal="center" vertical="center"/>
    </xf>
    <xf numFmtId="164" fontId="8" fillId="0" borderId="0" xfId="0" applyFont="1" applyFill="1" applyBorder="1" applyAlignment="1">
      <alignment horizontal="center" vertical="center" wrapText="1"/>
    </xf>
    <xf numFmtId="0" fontId="0" fillId="0" borderId="0" xfId="0" applyNumberFormat="1" applyAlignment="1">
      <alignment horizontal="center" vertical="center"/>
    </xf>
    <xf numFmtId="0" fontId="4" fillId="2" borderId="0" xfId="0" applyNumberFormat="1" applyFont="1" applyFill="1" applyBorder="1" applyAlignment="1">
      <alignment horizontal="center" wrapText="1" shrinkToFit="1"/>
    </xf>
    <xf numFmtId="0" fontId="4" fillId="2" borderId="1" xfId="0" applyNumberFormat="1" applyFont="1" applyFill="1" applyBorder="1" applyAlignment="1">
      <alignment horizontal="center" wrapText="1" shrinkToFit="1"/>
    </xf>
    <xf numFmtId="164" fontId="7" fillId="0" borderId="4" xfId="0" applyFont="1" applyBorder="1">
      <alignment vertical="top"/>
    </xf>
    <xf numFmtId="170" fontId="7" fillId="0" borderId="0" xfId="0" applyNumberFormat="1" applyFont="1" applyBorder="1">
      <alignment vertical="top"/>
    </xf>
    <xf numFmtId="164" fontId="7" fillId="0" borderId="0" xfId="0" applyFont="1" applyAlignment="1">
      <alignment horizontal="center" vertical="center" shrinkToFit="1"/>
    </xf>
    <xf numFmtId="164" fontId="7" fillId="0" borderId="3" xfId="0" applyFont="1" applyBorder="1">
      <alignment vertical="top"/>
    </xf>
    <xf numFmtId="170" fontId="19" fillId="0" borderId="0" xfId="0" applyNumberFormat="1" applyFont="1" applyBorder="1">
      <alignment vertical="top"/>
    </xf>
    <xf numFmtId="170" fontId="20" fillId="0" borderId="0" xfId="0" applyNumberFormat="1" applyFont="1" applyBorder="1">
      <alignment vertical="top"/>
    </xf>
    <xf numFmtId="170" fontId="0" fillId="0" borderId="4" xfId="0" applyNumberFormat="1" applyBorder="1">
      <alignment vertical="top"/>
    </xf>
    <xf numFmtId="165" fontId="0" fillId="0" borderId="0" xfId="1" applyFont="1" applyBorder="1">
      <alignment vertical="top"/>
    </xf>
    <xf numFmtId="164" fontId="0" fillId="0" borderId="0" xfId="0" applyFont="1" applyAlignment="1">
      <alignment horizontal="center"/>
    </xf>
    <xf numFmtId="165" fontId="16" fillId="0" borderId="0" xfId="1" applyFont="1">
      <alignment vertical="top"/>
    </xf>
    <xf numFmtId="165" fontId="22" fillId="0" borderId="0" xfId="1" applyFont="1">
      <alignment vertical="top"/>
    </xf>
    <xf numFmtId="165" fontId="16" fillId="0" borderId="0" xfId="1" applyFont="1" applyAlignment="1">
      <alignment horizontal="center" vertical="top"/>
    </xf>
    <xf numFmtId="164" fontId="16" fillId="0" borderId="0" xfId="0" applyFont="1" applyAlignment="1">
      <alignment horizontal="center" vertical="top" shrinkToFit="1"/>
    </xf>
    <xf numFmtId="165" fontId="16" fillId="0" borderId="2" xfId="1" applyFont="1" applyBorder="1">
      <alignment vertical="top"/>
    </xf>
    <xf numFmtId="164" fontId="16" fillId="0" borderId="0" xfId="0" applyFont="1">
      <alignment vertical="top"/>
    </xf>
    <xf numFmtId="164" fontId="23" fillId="0" borderId="0" xfId="0" applyFont="1">
      <alignment vertical="top"/>
    </xf>
    <xf numFmtId="164" fontId="22" fillId="0" borderId="0" xfId="0" applyFont="1">
      <alignment vertical="top"/>
    </xf>
    <xf numFmtId="164" fontId="16" fillId="0" borderId="0" xfId="0" applyFont="1" applyAlignment="1">
      <alignment horizontal="center" vertical="center" shrinkToFit="1"/>
    </xf>
    <xf numFmtId="164" fontId="16" fillId="0" borderId="6" xfId="0" applyFont="1" applyBorder="1">
      <alignment vertical="top"/>
    </xf>
    <xf numFmtId="0" fontId="6" fillId="2" borderId="0" xfId="0" applyNumberFormat="1" applyFont="1" applyFill="1" applyBorder="1" applyAlignment="1">
      <alignment horizontal="center" wrapText="1"/>
    </xf>
    <xf numFmtId="0" fontId="6" fillId="2" borderId="1" xfId="0" applyNumberFormat="1" applyFont="1" applyFill="1" applyBorder="1" applyAlignment="1">
      <alignment horizontal="center" wrapText="1"/>
    </xf>
    <xf numFmtId="164" fontId="15" fillId="0" borderId="0" xfId="0" applyFont="1" applyFill="1" applyBorder="1" applyAlignment="1">
      <alignment vertical="top" wrapText="1"/>
    </xf>
    <xf numFmtId="0" fontId="0" fillId="0" borderId="0" xfId="0" applyNumberFormat="1" applyAlignment="1">
      <alignment horizontal="center" vertical="top"/>
    </xf>
    <xf numFmtId="164" fontId="0" fillId="0" borderId="0" xfId="0" applyAlignment="1">
      <alignment horizontal="center" vertical="top"/>
    </xf>
    <xf numFmtId="166" fontId="7" fillId="0" borderId="2" xfId="2" applyFont="1" applyBorder="1">
      <alignment vertical="top"/>
    </xf>
    <xf numFmtId="170" fontId="9" fillId="0" borderId="0" xfId="0" applyNumberFormat="1" applyFont="1">
      <alignment vertical="top"/>
    </xf>
    <xf numFmtId="170" fontId="9" fillId="0" borderId="0" xfId="0" applyNumberFormat="1" applyFont="1" applyAlignment="1">
      <alignment horizontal="center" vertical="top"/>
    </xf>
    <xf numFmtId="164" fontId="2" fillId="5" borderId="2" xfId="0" applyFont="1" applyFill="1" applyBorder="1">
      <alignment vertical="top"/>
    </xf>
    <xf numFmtId="164" fontId="8" fillId="3" borderId="2" xfId="0" applyFont="1" applyFill="1" applyBorder="1">
      <alignment vertical="top"/>
    </xf>
    <xf numFmtId="164" fontId="24" fillId="6" borderId="2" xfId="0" applyFont="1" applyFill="1" applyBorder="1">
      <alignment vertical="top"/>
    </xf>
    <xf numFmtId="164" fontId="24" fillId="7" borderId="2" xfId="0" applyFont="1" applyFill="1" applyBorder="1">
      <alignment vertical="top"/>
    </xf>
    <xf numFmtId="164" fontId="8" fillId="0" borderId="2" xfId="0" applyFont="1" applyFill="1" applyBorder="1">
      <alignment vertical="top"/>
    </xf>
    <xf numFmtId="164" fontId="19" fillId="0" borderId="2" xfId="0" applyFont="1" applyFill="1" applyBorder="1">
      <alignment vertical="top"/>
    </xf>
    <xf numFmtId="164" fontId="23" fillId="0" borderId="3" xfId="0" applyFont="1" applyFill="1" applyBorder="1">
      <alignment vertical="top"/>
    </xf>
    <xf numFmtId="164" fontId="25" fillId="0" borderId="0" xfId="0" applyFont="1">
      <alignment vertical="top"/>
    </xf>
    <xf numFmtId="164" fontId="23" fillId="0" borderId="6" xfId="0" applyFont="1" applyBorder="1">
      <alignment vertical="top"/>
    </xf>
    <xf numFmtId="164" fontId="16" fillId="0" borderId="2" xfId="0" applyFont="1" applyBorder="1">
      <alignment vertical="top"/>
    </xf>
    <xf numFmtId="164" fontId="9" fillId="0" borderId="5" xfId="0" applyFont="1" applyBorder="1">
      <alignment vertical="top"/>
    </xf>
    <xf numFmtId="164" fontId="8" fillId="0" borderId="0" xfId="0" applyFont="1" applyFill="1" applyBorder="1" applyAlignment="1">
      <alignment horizontal="right" vertical="top" shrinkToFit="1"/>
    </xf>
    <xf numFmtId="0" fontId="0" fillId="0" borderId="0" xfId="0" applyNumberFormat="1" applyAlignment="1">
      <alignment horizontal="right" vertical="top" shrinkToFit="1"/>
    </xf>
    <xf numFmtId="165" fontId="9" fillId="0" borderId="0" xfId="1" applyFont="1" applyAlignment="1">
      <alignment horizontal="right" vertical="top"/>
    </xf>
    <xf numFmtId="164" fontId="0" fillId="0" borderId="0" xfId="0" applyAlignment="1">
      <alignment horizontal="right" vertical="top" shrinkToFit="1"/>
    </xf>
    <xf numFmtId="164" fontId="9" fillId="0" borderId="0" xfId="0" applyFont="1" applyAlignment="1">
      <alignment horizontal="right" vertical="top" shrinkToFit="1"/>
    </xf>
    <xf numFmtId="164" fontId="9" fillId="0" borderId="0" xfId="0" applyFont="1" applyAlignment="1">
      <alignment horizontal="right" vertical="top"/>
    </xf>
    <xf numFmtId="164" fontId="0" fillId="0" borderId="2" xfId="0" applyBorder="1" applyAlignment="1">
      <alignment horizontal="right" vertical="top"/>
    </xf>
    <xf numFmtId="164" fontId="0" fillId="0" borderId="0" xfId="0" applyBorder="1" applyAlignment="1">
      <alignment horizontal="right" vertical="top"/>
    </xf>
    <xf numFmtId="164" fontId="0" fillId="0" borderId="3" xfId="0" applyBorder="1" applyAlignment="1">
      <alignment horizontal="right" vertical="top"/>
    </xf>
    <xf numFmtId="164" fontId="0" fillId="0" borderId="2" xfId="0" applyBorder="1" applyAlignment="1">
      <alignment horizontal="right" vertical="top" shrinkToFit="1"/>
    </xf>
    <xf numFmtId="164" fontId="9" fillId="0" borderId="2" xfId="0" applyFont="1" applyBorder="1" applyAlignment="1">
      <alignment horizontal="right" vertical="top"/>
    </xf>
    <xf numFmtId="164" fontId="7" fillId="0" borderId="0" xfId="0" applyFont="1" applyAlignment="1">
      <alignment horizontal="right" vertical="top" shrinkToFit="1"/>
    </xf>
    <xf numFmtId="164" fontId="0" fillId="0" borderId="4" xfId="0" applyBorder="1" applyAlignment="1">
      <alignment horizontal="right" vertical="top"/>
    </xf>
    <xf numFmtId="164" fontId="23" fillId="0" borderId="6" xfId="0" applyFont="1" applyBorder="1" applyAlignment="1">
      <alignment horizontal="right" vertical="top"/>
    </xf>
    <xf numFmtId="164" fontId="16" fillId="0" borderId="2" xfId="0" applyFont="1" applyBorder="1" applyAlignment="1">
      <alignment horizontal="right" vertical="top" shrinkToFit="1"/>
    </xf>
    <xf numFmtId="0" fontId="4" fillId="2" borderId="0" xfId="0" applyNumberFormat="1" applyFont="1" applyFill="1" applyBorder="1" applyAlignment="1">
      <alignment horizontal="right" shrinkToFit="1"/>
    </xf>
    <xf numFmtId="164" fontId="8" fillId="0" borderId="0" xfId="0" applyFont="1" applyFill="1" applyBorder="1" applyAlignment="1">
      <alignment horizontal="right" vertical="top" wrapText="1"/>
    </xf>
    <xf numFmtId="0" fontId="0" fillId="0" borderId="0" xfId="0" applyNumberFormat="1" applyAlignment="1">
      <alignment horizontal="right" vertical="top"/>
    </xf>
    <xf numFmtId="165" fontId="0" fillId="0" borderId="0" xfId="1" applyFont="1" applyAlignment="1">
      <alignment horizontal="right" vertical="top"/>
    </xf>
    <xf numFmtId="164" fontId="0" fillId="0" borderId="0" xfId="0" applyAlignment="1">
      <alignment horizontal="right" vertical="top"/>
    </xf>
    <xf numFmtId="165" fontId="7" fillId="0" borderId="0" xfId="1" applyFont="1" applyBorder="1">
      <alignment vertical="top"/>
    </xf>
    <xf numFmtId="164" fontId="16" fillId="0" borderId="4" xfId="0" applyFont="1" applyBorder="1" applyAlignment="1">
      <alignment horizontal="right" vertical="top" shrinkToFit="1"/>
    </xf>
    <xf numFmtId="164" fontId="0" fillId="0" borderId="0" xfId="0" applyBorder="1" applyAlignment="1">
      <alignment horizontal="center" vertical="top"/>
    </xf>
    <xf numFmtId="164" fontId="16" fillId="0" borderId="2" xfId="0" applyFont="1" applyBorder="1" applyAlignment="1">
      <alignment horizontal="right" vertical="top"/>
    </xf>
    <xf numFmtId="164" fontId="0" fillId="4" borderId="0" xfId="0" applyFill="1">
      <alignment vertical="top"/>
    </xf>
    <xf numFmtId="164" fontId="9" fillId="0" borderId="0" xfId="0" applyFont="1" applyBorder="1" applyAlignment="1">
      <alignment horizontal="center" vertical="top"/>
    </xf>
    <xf numFmtId="166" fontId="7" fillId="0" borderId="0" xfId="0" applyNumberFormat="1" applyFont="1" applyBorder="1">
      <alignment vertical="top"/>
    </xf>
    <xf numFmtId="171" fontId="7" fillId="0" borderId="2" xfId="0" applyNumberFormat="1" applyFont="1" applyBorder="1">
      <alignment vertical="top"/>
    </xf>
    <xf numFmtId="164" fontId="0" fillId="0" borderId="0" xfId="0" applyBorder="1" applyAlignment="1">
      <alignment horizontal="right" vertical="top" shrinkToFit="1"/>
    </xf>
    <xf numFmtId="170" fontId="0" fillId="0" borderId="0" xfId="0" applyNumberFormat="1" applyBorder="1">
      <alignment vertical="top"/>
    </xf>
    <xf numFmtId="164" fontId="16" fillId="0" borderId="0" xfId="0" applyFont="1" applyAlignment="1">
      <alignment horizontal="center" vertical="top"/>
    </xf>
    <xf numFmtId="165" fontId="0" fillId="0" borderId="0" xfId="1" applyFont="1" applyAlignment="1">
      <alignment horizontal="center" vertical="top"/>
    </xf>
    <xf numFmtId="164" fontId="23" fillId="0" borderId="0" xfId="0" applyFont="1" applyAlignment="1">
      <alignment horizontal="center" vertical="top"/>
    </xf>
    <xf numFmtId="164" fontId="0" fillId="3" borderId="4" xfId="0" applyFill="1" applyBorder="1">
      <alignment vertical="top"/>
    </xf>
    <xf numFmtId="170" fontId="7" fillId="0" borderId="4" xfId="0" applyNumberFormat="1" applyFont="1" applyBorder="1">
      <alignment vertical="top"/>
    </xf>
    <xf numFmtId="164" fontId="7" fillId="0" borderId="2" xfId="0" applyFont="1" applyBorder="1" applyAlignment="1">
      <alignment horizontal="right" vertical="top" shrinkToFit="1"/>
    </xf>
    <xf numFmtId="175" fontId="0" fillId="0" borderId="0" xfId="2" applyNumberFormat="1" applyFont="1">
      <alignment vertical="top"/>
    </xf>
    <xf numFmtId="166" fontId="9" fillId="0" borderId="2" xfId="2" applyFont="1" applyBorder="1">
      <alignment vertical="top"/>
    </xf>
    <xf numFmtId="166" fontId="7" fillId="0" borderId="0" xfId="2" applyFont="1" applyBorder="1">
      <alignment vertical="top"/>
    </xf>
    <xf numFmtId="165" fontId="9" fillId="3" borderId="2" xfId="1" applyFont="1" applyFill="1" applyBorder="1">
      <alignment vertical="top"/>
    </xf>
    <xf numFmtId="170" fontId="9" fillId="3" borderId="2" xfId="0" applyNumberFormat="1" applyFont="1" applyFill="1" applyBorder="1">
      <alignment vertical="top"/>
    </xf>
    <xf numFmtId="165" fontId="7" fillId="3" borderId="2" xfId="1" applyFont="1" applyFill="1" applyBorder="1">
      <alignment vertical="top"/>
    </xf>
    <xf numFmtId="166" fontId="9" fillId="3" borderId="2" xfId="2" applyFont="1" applyFill="1" applyBorder="1">
      <alignment vertical="top"/>
    </xf>
    <xf numFmtId="166" fontId="9" fillId="3" borderId="3" xfId="2" applyFont="1" applyFill="1" applyBorder="1">
      <alignment vertical="top"/>
    </xf>
    <xf numFmtId="165" fontId="9" fillId="0" borderId="0" xfId="1" applyFont="1" applyFill="1" applyBorder="1">
      <alignment vertical="top"/>
    </xf>
    <xf numFmtId="164" fontId="0" fillId="0" borderId="0" xfId="0" applyAlignment="1">
      <alignment horizontal="left" vertical="center" shrinkToFit="1"/>
    </xf>
    <xf numFmtId="164" fontId="16" fillId="4" borderId="0" xfId="0" applyFont="1" applyFill="1">
      <alignment vertical="top"/>
    </xf>
    <xf numFmtId="165" fontId="16" fillId="4" borderId="0" xfId="1" applyFont="1" applyFill="1" applyBorder="1">
      <alignment vertical="top"/>
    </xf>
    <xf numFmtId="164" fontId="16" fillId="4" borderId="0" xfId="0" applyFont="1" applyFill="1" applyAlignment="1">
      <alignment horizontal="center" vertical="top"/>
    </xf>
    <xf numFmtId="165" fontId="16" fillId="4" borderId="5" xfId="1" applyFont="1" applyFill="1" applyBorder="1">
      <alignment vertical="top"/>
    </xf>
    <xf numFmtId="165" fontId="16" fillId="4" borderId="4" xfId="1" applyFont="1" applyFill="1" applyBorder="1">
      <alignment vertical="top"/>
    </xf>
    <xf numFmtId="165" fontId="16" fillId="4" borderId="2" xfId="1" applyFont="1" applyFill="1" applyBorder="1">
      <alignment vertical="top"/>
    </xf>
    <xf numFmtId="164" fontId="0" fillId="0" borderId="0" xfId="0" applyBorder="1" applyAlignment="1">
      <alignment horizontal="center" vertical="center" shrinkToFit="1"/>
    </xf>
    <xf numFmtId="171" fontId="9" fillId="0" borderId="2" xfId="0" applyNumberFormat="1" applyFont="1" applyBorder="1">
      <alignment vertical="top"/>
    </xf>
    <xf numFmtId="171" fontId="0" fillId="0" borderId="2" xfId="0" applyNumberFormat="1" applyBorder="1">
      <alignment vertical="top"/>
    </xf>
    <xf numFmtId="164" fontId="0" fillId="0" borderId="0" xfId="0" applyFill="1" applyBorder="1">
      <alignment vertical="top"/>
    </xf>
    <xf numFmtId="164" fontId="12" fillId="0" borderId="0" xfId="0" applyFont="1" applyFill="1" applyBorder="1">
      <alignment vertical="top"/>
    </xf>
    <xf numFmtId="164" fontId="9" fillId="0" borderId="0" xfId="0" applyFont="1" applyFill="1" applyBorder="1">
      <alignment vertical="top"/>
    </xf>
    <xf numFmtId="171" fontId="9" fillId="0" borderId="0" xfId="0" applyNumberFormat="1" applyFont="1" applyFill="1" applyBorder="1">
      <alignment vertical="top"/>
    </xf>
    <xf numFmtId="164" fontId="0" fillId="0" borderId="0" xfId="0" applyFill="1" applyBorder="1" applyAlignment="1">
      <alignment horizontal="right" vertical="top" shrinkToFit="1"/>
    </xf>
    <xf numFmtId="171" fontId="7" fillId="0" borderId="0" xfId="0" applyNumberFormat="1" applyFont="1" applyBorder="1">
      <alignment vertical="top"/>
    </xf>
    <xf numFmtId="171" fontId="9" fillId="0" borderId="0" xfId="0" applyNumberFormat="1" applyFont="1" applyAlignment="1">
      <alignment horizontal="center" vertical="top"/>
    </xf>
    <xf numFmtId="171" fontId="7" fillId="0" borderId="0" xfId="0" applyNumberFormat="1" applyFont="1" applyAlignment="1">
      <alignment horizontal="center" vertical="top"/>
    </xf>
    <xf numFmtId="171" fontId="9" fillId="0" borderId="0" xfId="0" applyNumberFormat="1" applyFont="1" applyFill="1" applyBorder="1" applyAlignment="1">
      <alignment horizontal="center" vertical="top"/>
    </xf>
    <xf numFmtId="166" fontId="0" fillId="0" borderId="0" xfId="2" applyFont="1">
      <alignment vertical="top"/>
    </xf>
    <xf numFmtId="164" fontId="2" fillId="4" borderId="0" xfId="0" applyFont="1" applyFill="1">
      <alignment vertical="top"/>
    </xf>
    <xf numFmtId="164" fontId="12" fillId="4" borderId="0" xfId="0" applyFont="1" applyFill="1">
      <alignment vertical="top"/>
    </xf>
    <xf numFmtId="164" fontId="9" fillId="4" borderId="0" xfId="0" applyFont="1" applyFill="1">
      <alignment vertical="top"/>
    </xf>
    <xf numFmtId="171" fontId="9" fillId="4" borderId="0" xfId="0" applyNumberFormat="1" applyFont="1" applyFill="1" applyBorder="1">
      <alignment vertical="top"/>
    </xf>
    <xf numFmtId="171" fontId="9" fillId="4" borderId="0" xfId="0" applyNumberFormat="1" applyFont="1" applyFill="1" applyAlignment="1">
      <alignment horizontal="center" vertical="top"/>
    </xf>
    <xf numFmtId="164" fontId="0" fillId="4" borderId="0" xfId="0" applyFill="1" applyAlignment="1">
      <alignment horizontal="right" vertical="top" shrinkToFit="1"/>
    </xf>
    <xf numFmtId="171" fontId="0" fillId="4" borderId="0" xfId="0" applyNumberFormat="1" applyFill="1" applyBorder="1">
      <alignment vertical="top"/>
    </xf>
    <xf numFmtId="171" fontId="0" fillId="0" borderId="2" xfId="2" applyNumberFormat="1" applyFont="1" applyBorder="1">
      <alignment vertical="top"/>
    </xf>
    <xf numFmtId="164" fontId="0" fillId="0" borderId="0" xfId="0" applyFont="1" applyFill="1" applyBorder="1">
      <alignment vertical="top"/>
    </xf>
    <xf numFmtId="166" fontId="7" fillId="0" borderId="3" xfId="2" applyFont="1" applyBorder="1">
      <alignment vertical="top"/>
    </xf>
    <xf numFmtId="164" fontId="7" fillId="0" borderId="2" xfId="0" applyFont="1" applyBorder="1" applyAlignment="1">
      <alignment horizontal="right" vertical="top"/>
    </xf>
    <xf numFmtId="164" fontId="7" fillId="0" borderId="0" xfId="0" applyFont="1" applyBorder="1" applyAlignment="1">
      <alignment horizontal="right" vertical="top"/>
    </xf>
    <xf numFmtId="164" fontId="7" fillId="0" borderId="3" xfId="0" applyFont="1" applyBorder="1" applyAlignment="1">
      <alignment horizontal="right" vertical="top"/>
    </xf>
    <xf numFmtId="164" fontId="9" fillId="0" borderId="0" xfId="0" applyFont="1" applyBorder="1" applyAlignment="1">
      <alignment horizontal="right" vertical="top"/>
    </xf>
    <xf numFmtId="164" fontId="7" fillId="0" borderId="0" xfId="0" applyFont="1" applyFill="1" applyBorder="1" applyAlignment="1">
      <alignment horizontal="center" vertical="center" shrinkToFit="1"/>
    </xf>
    <xf numFmtId="164" fontId="7" fillId="0" borderId="6" xfId="0" applyFont="1" applyBorder="1" applyAlignment="1">
      <alignment horizontal="right" vertical="top"/>
    </xf>
    <xf numFmtId="164" fontId="14" fillId="0" borderId="0" xfId="0" applyFont="1" applyBorder="1">
      <alignment vertical="top"/>
    </xf>
    <xf numFmtId="164" fontId="0" fillId="0" borderId="2" xfId="0" applyFont="1" applyBorder="1">
      <alignment vertical="top"/>
    </xf>
    <xf numFmtId="164" fontId="0" fillId="0" borderId="0" xfId="0" applyFont="1" applyFill="1" applyBorder="1" applyAlignment="1">
      <alignment horizontal="center" vertical="top"/>
    </xf>
    <xf numFmtId="165" fontId="7" fillId="3" borderId="7" xfId="1" applyFont="1" applyFill="1" applyBorder="1">
      <alignment vertical="top"/>
    </xf>
    <xf numFmtId="170" fontId="0" fillId="0" borderId="0" xfId="0" applyNumberFormat="1" applyFont="1">
      <alignment vertical="top"/>
    </xf>
    <xf numFmtId="164" fontId="2" fillId="0" borderId="0" xfId="0" applyFont="1" applyBorder="1" applyAlignment="1">
      <alignment horizontal="right" vertical="top"/>
    </xf>
    <xf numFmtId="164" fontId="0" fillId="0" borderId="0" xfId="0" applyFont="1" applyBorder="1" applyAlignment="1">
      <alignment horizontal="center"/>
    </xf>
    <xf numFmtId="164" fontId="7" fillId="0" borderId="6" xfId="0" applyFont="1" applyBorder="1">
      <alignment vertical="top"/>
    </xf>
    <xf numFmtId="164" fontId="16" fillId="0" borderId="0" xfId="0" applyFont="1" applyAlignment="1">
      <alignment horizontal="right" vertical="top" shrinkToFit="1"/>
    </xf>
    <xf numFmtId="170" fontId="16" fillId="0" borderId="2" xfId="0" applyNumberFormat="1" applyFont="1" applyBorder="1">
      <alignment vertical="top"/>
    </xf>
    <xf numFmtId="164" fontId="8" fillId="0" borderId="6" xfId="0" applyFont="1" applyBorder="1">
      <alignment vertical="top"/>
    </xf>
    <xf numFmtId="164" fontId="26" fillId="0" borderId="0" xfId="0" applyFont="1">
      <alignment vertical="top"/>
    </xf>
    <xf numFmtId="164" fontId="8" fillId="0" borderId="0" xfId="0" applyFont="1" applyAlignment="1">
      <alignment horizontal="center" vertical="top"/>
    </xf>
    <xf numFmtId="164" fontId="8" fillId="0" borderId="2" xfId="0" applyFont="1" applyBorder="1" applyAlignment="1">
      <alignment horizontal="right" vertical="top"/>
    </xf>
    <xf numFmtId="164" fontId="15" fillId="0" borderId="0" xfId="0" applyFont="1" applyBorder="1">
      <alignment vertical="top"/>
    </xf>
    <xf numFmtId="0" fontId="4" fillId="2" borderId="1" xfId="0" applyNumberFormat="1" applyFont="1" applyFill="1" applyBorder="1" applyAlignment="1">
      <alignment horizontal="left" shrinkToFit="1"/>
    </xf>
    <xf numFmtId="165" fontId="9" fillId="0" borderId="4" xfId="1" applyFont="1" applyBorder="1">
      <alignment vertical="top"/>
    </xf>
    <xf numFmtId="164" fontId="0" fillId="0" borderId="0" xfId="0" applyFont="1" applyFill="1">
      <alignment vertical="top"/>
    </xf>
    <xf numFmtId="164" fontId="8" fillId="0" borderId="0" xfId="0" applyFont="1" applyFill="1">
      <alignment vertical="top"/>
    </xf>
    <xf numFmtId="164" fontId="12" fillId="0" borderId="0" xfId="0" applyFont="1" applyFill="1">
      <alignment vertical="top"/>
    </xf>
    <xf numFmtId="164" fontId="0" fillId="0" borderId="0" xfId="0" applyFont="1" applyFill="1" applyAlignment="1">
      <alignment vertical="top" shrinkToFit="1"/>
    </xf>
    <xf numFmtId="164" fontId="0" fillId="0" borderId="0" xfId="0" applyFont="1" applyFill="1" applyAlignment="1">
      <alignment horizontal="center" vertical="top"/>
    </xf>
    <xf numFmtId="166" fontId="9" fillId="0" borderId="0" xfId="2" applyFont="1" applyFill="1" applyBorder="1">
      <alignment vertical="top"/>
    </xf>
    <xf numFmtId="165" fontId="7" fillId="0" borderId="0" xfId="1" applyFont="1" applyAlignment="1">
      <alignment horizontal="center" vertical="top"/>
    </xf>
    <xf numFmtId="164" fontId="19" fillId="0" borderId="0" xfId="0" applyFont="1">
      <alignment vertical="top"/>
    </xf>
    <xf numFmtId="164" fontId="20" fillId="0" borderId="0" xfId="0" applyFont="1">
      <alignment vertical="top"/>
    </xf>
    <xf numFmtId="166" fontId="9" fillId="0" borderId="0" xfId="2" applyFont="1">
      <alignment vertical="top"/>
    </xf>
    <xf numFmtId="166" fontId="19" fillId="0" borderId="0" xfId="2" applyFont="1">
      <alignment vertical="top"/>
    </xf>
    <xf numFmtId="166" fontId="20" fillId="0" borderId="0" xfId="2" applyFont="1">
      <alignment vertical="top"/>
    </xf>
    <xf numFmtId="166" fontId="9" fillId="0" borderId="0" xfId="2" applyFont="1" applyBorder="1">
      <alignment vertical="top"/>
    </xf>
    <xf numFmtId="170" fontId="9" fillId="0" borderId="0" xfId="2" applyNumberFormat="1" applyFont="1">
      <alignment vertical="top"/>
    </xf>
    <xf numFmtId="170" fontId="19" fillId="0" borderId="0" xfId="2" applyNumberFormat="1" applyFont="1">
      <alignment vertical="top"/>
    </xf>
    <xf numFmtId="170" fontId="20" fillId="0" borderId="0" xfId="2" applyNumberFormat="1" applyFont="1">
      <alignment vertical="top"/>
    </xf>
    <xf numFmtId="170" fontId="9" fillId="0" borderId="0" xfId="2" applyNumberFormat="1" applyFont="1" applyBorder="1">
      <alignment vertical="top"/>
    </xf>
    <xf numFmtId="166" fontId="9" fillId="0" borderId="0" xfId="2" applyFont="1" applyAlignment="1">
      <alignment horizontal="center" vertical="top"/>
    </xf>
    <xf numFmtId="170" fontId="9" fillId="0" borderId="0" xfId="2" applyNumberFormat="1" applyFont="1" applyAlignment="1">
      <alignment horizontal="center" vertical="top"/>
    </xf>
    <xf numFmtId="170" fontId="9" fillId="0" borderId="2" xfId="2" applyNumberFormat="1" applyFont="1" applyBorder="1">
      <alignment vertical="top"/>
    </xf>
    <xf numFmtId="164" fontId="16" fillId="0" borderId="0" xfId="0" applyFont="1" applyFill="1">
      <alignment vertical="top"/>
    </xf>
    <xf numFmtId="165" fontId="16" fillId="0" borderId="0" xfId="1" applyFont="1" applyFill="1" applyBorder="1">
      <alignment vertical="top"/>
    </xf>
    <xf numFmtId="164" fontId="16" fillId="0" borderId="0" xfId="0" applyFont="1" applyFill="1" applyAlignment="1">
      <alignment horizontal="center" vertical="top"/>
    </xf>
    <xf numFmtId="165" fontId="16" fillId="0" borderId="5" xfId="1" applyFont="1" applyFill="1" applyBorder="1">
      <alignment vertical="top"/>
    </xf>
    <xf numFmtId="165" fontId="16" fillId="0" borderId="4" xfId="1" applyFont="1" applyFill="1" applyBorder="1">
      <alignment vertical="top"/>
    </xf>
    <xf numFmtId="165" fontId="16" fillId="0" borderId="2" xfId="1" applyFont="1" applyFill="1" applyBorder="1">
      <alignment vertical="top"/>
    </xf>
    <xf numFmtId="164" fontId="16" fillId="0" borderId="0" xfId="0" applyFont="1" applyFill="1" applyBorder="1">
      <alignment vertical="top"/>
    </xf>
    <xf numFmtId="164" fontId="16" fillId="0" borderId="0" xfId="0" applyFont="1" applyFill="1" applyBorder="1" applyAlignment="1">
      <alignment horizontal="center" vertical="top"/>
    </xf>
    <xf numFmtId="170" fontId="19" fillId="0" borderId="0" xfId="0" applyNumberFormat="1" applyFont="1">
      <alignment vertical="top"/>
    </xf>
    <xf numFmtId="170" fontId="20" fillId="0" borderId="0" xfId="0" applyNumberFormat="1" applyFont="1">
      <alignment vertical="top"/>
    </xf>
    <xf numFmtId="176" fontId="7" fillId="0" borderId="2" xfId="1" applyNumberFormat="1" applyFont="1" applyBorder="1">
      <alignment vertical="top"/>
    </xf>
    <xf numFmtId="176" fontId="9" fillId="0" borderId="0" xfId="1" applyNumberFormat="1" applyFont="1" applyBorder="1">
      <alignment vertical="top"/>
    </xf>
    <xf numFmtId="176" fontId="9" fillId="0" borderId="2" xfId="1" applyNumberFormat="1" applyFont="1" applyBorder="1">
      <alignment vertical="top"/>
    </xf>
    <xf numFmtId="164" fontId="0" fillId="0" borderId="2" xfId="0" applyFont="1" applyFill="1" applyBorder="1">
      <alignment vertical="top"/>
    </xf>
    <xf numFmtId="164" fontId="9" fillId="0" borderId="0" xfId="0" applyFont="1" applyAlignment="1">
      <alignment horizontal="center" vertical="center" shrinkToFit="1"/>
    </xf>
    <xf numFmtId="164" fontId="7" fillId="0" borderId="0" xfId="0" applyFont="1" applyFill="1" applyBorder="1">
      <alignment vertical="top"/>
    </xf>
    <xf numFmtId="164" fontId="14" fillId="0" borderId="0" xfId="0" applyFont="1" applyFill="1" applyBorder="1">
      <alignment vertical="top"/>
    </xf>
    <xf numFmtId="164" fontId="7" fillId="0" borderId="0" xfId="0" applyFont="1" applyFill="1" applyBorder="1" applyAlignment="1">
      <alignment horizontal="center" vertical="center"/>
    </xf>
    <xf numFmtId="164" fontId="0" fillId="0" borderId="6" xfId="0" applyBorder="1">
      <alignment vertical="top"/>
    </xf>
    <xf numFmtId="165" fontId="8" fillId="0" borderId="0" xfId="1" applyFont="1" applyBorder="1">
      <alignment vertical="top"/>
    </xf>
    <xf numFmtId="165" fontId="14" fillId="0" borderId="0" xfId="1" applyFont="1" applyBorder="1">
      <alignment vertical="top"/>
    </xf>
    <xf numFmtId="165" fontId="7" fillId="0" borderId="0" xfId="1" applyFont="1" applyBorder="1" applyAlignment="1">
      <alignment horizontal="center" vertical="center"/>
    </xf>
    <xf numFmtId="164" fontId="7" fillId="4" borderId="5" xfId="0" applyFont="1" applyFill="1" applyBorder="1">
      <alignment vertical="top"/>
    </xf>
    <xf numFmtId="166" fontId="0" fillId="0" borderId="0" xfId="0" applyNumberFormat="1" applyBorder="1">
      <alignment vertical="top"/>
    </xf>
    <xf numFmtId="166" fontId="0" fillId="0" borderId="3" xfId="0" applyNumberFormat="1" applyBorder="1">
      <alignment vertical="top"/>
    </xf>
    <xf numFmtId="164" fontId="9" fillId="0" borderId="9" xfId="0" applyFont="1" applyBorder="1">
      <alignment vertical="top"/>
    </xf>
    <xf numFmtId="166" fontId="0" fillId="0" borderId="3" xfId="2" applyFont="1" applyBorder="1">
      <alignment vertical="top"/>
    </xf>
    <xf numFmtId="166" fontId="0" fillId="0" borderId="4" xfId="2" applyFont="1" applyBorder="1">
      <alignment vertical="top"/>
    </xf>
    <xf numFmtId="165" fontId="0" fillId="0" borderId="0" xfId="1" applyFont="1" applyFill="1" applyBorder="1">
      <alignment vertical="top"/>
    </xf>
    <xf numFmtId="165" fontId="7" fillId="0" borderId="0" xfId="1" applyFont="1" applyFill="1" applyBorder="1">
      <alignment vertical="top"/>
    </xf>
    <xf numFmtId="166" fontId="16" fillId="0" borderId="2" xfId="2" applyFont="1" applyBorder="1">
      <alignment vertical="top"/>
    </xf>
    <xf numFmtId="0" fontId="4" fillId="0" borderId="0" xfId="0" applyNumberFormat="1" applyFont="1" applyFill="1" applyBorder="1" applyAlignment="1">
      <alignment horizontal="center" shrinkToFit="1"/>
    </xf>
    <xf numFmtId="0" fontId="4" fillId="0" borderId="0" xfId="0" applyNumberFormat="1" applyFont="1" applyFill="1" applyBorder="1" applyAlignment="1">
      <alignment horizontal="right" shrinkToFit="1"/>
    </xf>
    <xf numFmtId="0" fontId="4" fillId="0" borderId="0" xfId="0" applyNumberFormat="1" applyFont="1" applyFill="1" applyBorder="1" applyAlignment="1">
      <alignment horizontal="left" shrinkToFit="1"/>
    </xf>
    <xf numFmtId="166" fontId="0" fillId="0" borderId="0" xfId="2" applyFont="1" applyFill="1" applyBorder="1">
      <alignment vertical="top"/>
    </xf>
    <xf numFmtId="166" fontId="7" fillId="0" borderId="0" xfId="2" applyFont="1" applyFill="1" applyBorder="1">
      <alignment vertical="top"/>
    </xf>
    <xf numFmtId="164" fontId="0" fillId="0" borderId="0" xfId="0" applyFill="1" applyBorder="1" applyAlignment="1">
      <alignment horizontal="right" vertical="top"/>
    </xf>
    <xf numFmtId="165" fontId="16" fillId="0" borderId="0" xfId="1" applyFont="1" applyBorder="1">
      <alignment vertical="top"/>
    </xf>
    <xf numFmtId="166" fontId="9" fillId="0" borderId="4" xfId="2" applyFont="1" applyBorder="1">
      <alignment vertical="top"/>
    </xf>
    <xf numFmtId="0" fontId="4" fillId="2" borderId="0" xfId="0" applyNumberFormat="1" applyFont="1" applyFill="1" applyBorder="1" applyAlignment="1">
      <alignment horizontal="left" wrapText="1" shrinkToFit="1"/>
    </xf>
    <xf numFmtId="0" fontId="4" fillId="2" borderId="0" xfId="0" applyNumberFormat="1" applyFont="1" applyFill="1" applyBorder="1" applyAlignment="1">
      <alignment horizontal="left"/>
    </xf>
    <xf numFmtId="0" fontId="8" fillId="2" borderId="0" xfId="0" applyNumberFormat="1" applyFont="1" applyFill="1" applyBorder="1" applyAlignment="1">
      <alignment horizontal="left"/>
    </xf>
    <xf numFmtId="0" fontId="8" fillId="2" borderId="1" xfId="0" applyNumberFormat="1" applyFont="1" applyFill="1" applyBorder="1" applyAlignment="1">
      <alignment horizontal="right" shrinkToFit="1"/>
    </xf>
    <xf numFmtId="0" fontId="8" fillId="0" borderId="0" xfId="0" applyNumberFormat="1" applyFont="1" applyFill="1" applyBorder="1" applyAlignment="1">
      <alignment horizontal="right" shrinkToFit="1"/>
    </xf>
    <xf numFmtId="164" fontId="7" fillId="0" borderId="0" xfId="0" applyFont="1" applyFill="1" applyBorder="1" applyAlignment="1">
      <alignment horizontal="right" vertical="top"/>
    </xf>
    <xf numFmtId="0" fontId="24" fillId="2" borderId="1" xfId="0" applyNumberFormat="1" applyFont="1" applyFill="1" applyBorder="1" applyAlignment="1">
      <alignment horizontal="left" shrinkToFit="1"/>
    </xf>
    <xf numFmtId="170" fontId="7" fillId="0" borderId="2" xfId="2" applyNumberFormat="1" applyFont="1" applyBorder="1">
      <alignment vertical="top"/>
    </xf>
    <xf numFmtId="170" fontId="0" fillId="0" borderId="0" xfId="0" applyNumberFormat="1" applyBorder="1" applyAlignment="1">
      <alignment horizontal="center" vertical="top"/>
    </xf>
    <xf numFmtId="170" fontId="7" fillId="0" borderId="0" xfId="0" applyNumberFormat="1" applyFont="1" applyBorder="1" applyAlignment="1">
      <alignment horizontal="center" vertical="top"/>
    </xf>
    <xf numFmtId="170" fontId="7" fillId="0" borderId="2" xfId="0" applyNumberFormat="1" applyFont="1" applyBorder="1">
      <alignment vertical="top"/>
    </xf>
    <xf numFmtId="164" fontId="9" fillId="0" borderId="0" xfId="0" applyFont="1" applyFill="1" applyBorder="1" applyAlignment="1">
      <alignment horizontal="center" vertical="top"/>
    </xf>
    <xf numFmtId="170" fontId="7" fillId="0" borderId="0" xfId="2" applyNumberFormat="1" applyFont="1" applyBorder="1">
      <alignment vertical="top"/>
    </xf>
    <xf numFmtId="166" fontId="9" fillId="0" borderId="0" xfId="2" applyFont="1" applyBorder="1" applyAlignment="1">
      <alignment horizontal="center" vertical="top"/>
    </xf>
    <xf numFmtId="166" fontId="0" fillId="0" borderId="0" xfId="2" applyFont="1" applyBorder="1">
      <alignment vertical="top"/>
    </xf>
    <xf numFmtId="164" fontId="7" fillId="0" borderId="0" xfId="0" applyFont="1" applyBorder="1" applyAlignment="1">
      <alignment horizontal="center" vertical="top"/>
    </xf>
    <xf numFmtId="164" fontId="7" fillId="0" borderId="5" xfId="0" applyFont="1" applyBorder="1" applyAlignment="1">
      <alignment horizontal="right" vertical="top"/>
    </xf>
    <xf numFmtId="165" fontId="7" fillId="0" borderId="2" xfId="1" applyFont="1" applyFill="1" applyBorder="1">
      <alignment vertical="top"/>
    </xf>
    <xf numFmtId="164" fontId="7" fillId="0" borderId="0" xfId="0" applyFont="1" applyFill="1" applyBorder="1" applyAlignment="1">
      <alignment vertical="top" wrapText="1"/>
    </xf>
    <xf numFmtId="164" fontId="8" fillId="0" borderId="6" xfId="0" applyFont="1" applyFill="1" applyBorder="1" applyAlignment="1">
      <alignment horizontal="right" vertical="top" shrinkToFit="1"/>
    </xf>
    <xf numFmtId="164" fontId="0" fillId="3" borderId="2" xfId="0" applyFont="1" applyFill="1" applyBorder="1" applyAlignment="1" applyProtection="1">
      <alignment horizontal="right" vertical="top"/>
      <protection locked="0"/>
    </xf>
    <xf numFmtId="164" fontId="0" fillId="3" borderId="2" xfId="0" applyFill="1" applyBorder="1" applyProtection="1">
      <alignment vertical="top"/>
      <protection locked="0"/>
    </xf>
    <xf numFmtId="164" fontId="10" fillId="3" borderId="2" xfId="0" applyFont="1" applyFill="1" applyBorder="1" applyProtection="1">
      <alignment vertical="top"/>
      <protection locked="0"/>
    </xf>
    <xf numFmtId="170" fontId="0" fillId="3" borderId="2" xfId="0" applyNumberFormat="1" applyFont="1" applyFill="1" applyBorder="1" applyProtection="1">
      <alignment vertical="top"/>
      <protection locked="0"/>
    </xf>
    <xf numFmtId="165" fontId="0" fillId="3" borderId="2" xfId="1" applyFont="1" applyFill="1" applyBorder="1" applyProtection="1">
      <alignment vertical="top"/>
      <protection locked="0"/>
    </xf>
    <xf numFmtId="164" fontId="0" fillId="3" borderId="4" xfId="0" applyFont="1" applyFill="1" applyBorder="1" applyAlignment="1" applyProtection="1">
      <alignment horizontal="right" vertical="top"/>
      <protection locked="0"/>
    </xf>
    <xf numFmtId="164" fontId="0" fillId="3" borderId="2" xfId="0" applyFont="1" applyFill="1" applyBorder="1" applyProtection="1">
      <alignment vertical="top"/>
      <protection locked="0"/>
    </xf>
    <xf numFmtId="164" fontId="0" fillId="3" borderId="8" xfId="0" applyFont="1" applyFill="1" applyBorder="1" applyProtection="1">
      <alignment vertical="top"/>
      <protection locked="0"/>
    </xf>
    <xf numFmtId="164" fontId="0" fillId="3" borderId="9" xfId="0" applyFont="1" applyFill="1" applyBorder="1" applyProtection="1">
      <alignment vertical="top"/>
      <protection locked="0"/>
    </xf>
    <xf numFmtId="177" fontId="9" fillId="0" borderId="0" xfId="0" applyNumberFormat="1" applyFont="1" applyFill="1" applyBorder="1" applyAlignment="1" applyProtection="1">
      <alignment horizontal="right" vertical="top"/>
      <protection locked="0"/>
    </xf>
    <xf numFmtId="164" fontId="9" fillId="0" borderId="0" xfId="0" applyFont="1" applyBorder="1" applyAlignment="1">
      <alignment horizontal="center" vertical="center" shrinkToFit="1"/>
    </xf>
    <xf numFmtId="164" fontId="9" fillId="0" borderId="0" xfId="0" applyFont="1" applyAlignment="1">
      <alignment horizontal="left" vertical="center" shrinkToFit="1"/>
    </xf>
    <xf numFmtId="164" fontId="0" fillId="3" borderId="7" xfId="0" applyFont="1" applyFill="1" applyBorder="1">
      <alignment vertical="top"/>
    </xf>
    <xf numFmtId="164" fontId="9" fillId="0" borderId="2" xfId="0" applyFont="1" applyFill="1" applyBorder="1" applyProtection="1">
      <alignment vertical="top"/>
      <protection locked="0"/>
    </xf>
    <xf numFmtId="164" fontId="7" fillId="0" borderId="8" xfId="0" applyFont="1" applyBorder="1">
      <alignment vertical="top"/>
    </xf>
    <xf numFmtId="165" fontId="0" fillId="0" borderId="2" xfId="1" applyFont="1" applyFill="1" applyBorder="1">
      <alignment vertical="top"/>
    </xf>
    <xf numFmtId="166" fontId="16" fillId="0" borderId="0" xfId="2" applyFont="1" applyBorder="1">
      <alignment vertical="top"/>
    </xf>
    <xf numFmtId="165" fontId="0" fillId="0" borderId="2" xfId="1" applyFont="1" applyFill="1" applyBorder="1" applyProtection="1">
      <alignment vertical="top"/>
      <protection locked="0"/>
    </xf>
    <xf numFmtId="0" fontId="0" fillId="3" borderId="3" xfId="1" applyNumberFormat="1" applyFont="1" applyFill="1" applyBorder="1" applyAlignment="1">
      <alignment horizontal="right" vertical="top"/>
    </xf>
    <xf numFmtId="164" fontId="0" fillId="3" borderId="4" xfId="0" applyFont="1" applyFill="1" applyBorder="1">
      <alignment vertical="top"/>
    </xf>
    <xf numFmtId="164" fontId="0" fillId="0" borderId="0" xfId="0" applyFont="1" applyBorder="1" applyAlignment="1">
      <alignment horizontal="right" vertical="top"/>
    </xf>
    <xf numFmtId="164" fontId="16" fillId="0" borderId="0" xfId="0" applyFont="1" applyAlignment="1">
      <alignment horizontal="center"/>
    </xf>
    <xf numFmtId="164" fontId="23" fillId="0" borderId="0" xfId="0" applyFont="1" applyBorder="1">
      <alignment vertical="top"/>
    </xf>
    <xf numFmtId="164" fontId="22" fillId="0" borderId="0" xfId="0" applyFont="1" applyBorder="1">
      <alignment vertical="top"/>
    </xf>
    <xf numFmtId="164" fontId="16" fillId="0" borderId="0" xfId="0" applyFont="1" applyBorder="1" applyAlignment="1">
      <alignment horizontal="center" vertical="top" shrinkToFit="1"/>
    </xf>
    <xf numFmtId="164" fontId="9" fillId="4" borderId="0" xfId="0" applyFont="1" applyFill="1" applyBorder="1">
      <alignment vertical="top"/>
    </xf>
    <xf numFmtId="164" fontId="0" fillId="3" borderId="3" xfId="0" applyFont="1" applyFill="1" applyBorder="1" applyAlignment="1" applyProtection="1">
      <alignment horizontal="right" vertical="top"/>
      <protection locked="0"/>
    </xf>
    <xf numFmtId="165" fontId="0" fillId="3" borderId="3" xfId="1" applyFont="1" applyFill="1" applyBorder="1" applyProtection="1">
      <alignment vertical="top"/>
      <protection locked="0"/>
    </xf>
    <xf numFmtId="164" fontId="7" fillId="3" borderId="2" xfId="0" applyFont="1" applyFill="1" applyBorder="1" applyProtection="1">
      <alignment vertical="top"/>
      <protection locked="0"/>
    </xf>
    <xf numFmtId="164" fontId="9" fillId="3" borderId="2" xfId="0" applyFont="1" applyFill="1" applyBorder="1" applyProtection="1">
      <alignment vertical="top"/>
      <protection locked="0"/>
    </xf>
    <xf numFmtId="170" fontId="7" fillId="3" borderId="2" xfId="0" applyNumberFormat="1" applyFont="1" applyFill="1" applyBorder="1" applyProtection="1">
      <alignment vertical="top"/>
      <protection locked="0"/>
    </xf>
    <xf numFmtId="164" fontId="0" fillId="3" borderId="3" xfId="0" applyFont="1" applyFill="1" applyBorder="1" applyProtection="1">
      <alignment vertical="top"/>
      <protection locked="0"/>
    </xf>
    <xf numFmtId="171" fontId="0" fillId="3" borderId="2" xfId="0" applyNumberFormat="1" applyFont="1" applyFill="1" applyBorder="1" applyProtection="1">
      <alignment vertical="top"/>
      <protection locked="0"/>
    </xf>
    <xf numFmtId="166" fontId="9" fillId="3" borderId="2" xfId="2" applyFont="1" applyFill="1" applyBorder="1" applyProtection="1">
      <alignment vertical="top"/>
      <protection locked="0"/>
    </xf>
    <xf numFmtId="0" fontId="7" fillId="3" borderId="2" xfId="0" applyNumberFormat="1" applyFont="1" applyFill="1" applyBorder="1" applyProtection="1">
      <alignment vertical="top"/>
      <protection locked="0"/>
    </xf>
    <xf numFmtId="166" fontId="7" fillId="3" borderId="2" xfId="2" applyFont="1" applyFill="1" applyBorder="1">
      <alignment vertical="top"/>
    </xf>
    <xf numFmtId="170" fontId="9" fillId="3" borderId="3" xfId="0" applyNumberFormat="1" applyFont="1" applyFill="1" applyBorder="1">
      <alignment vertical="top"/>
    </xf>
    <xf numFmtId="164" fontId="0" fillId="5" borderId="2" xfId="0" applyFill="1" applyBorder="1">
      <alignment vertical="top"/>
    </xf>
    <xf numFmtId="164" fontId="16" fillId="5" borderId="2" xfId="0" applyFont="1" applyFill="1" applyBorder="1">
      <alignment vertical="top"/>
    </xf>
    <xf numFmtId="166" fontId="7" fillId="0" borderId="3" xfId="0" applyNumberFormat="1" applyFont="1" applyBorder="1">
      <alignment vertical="top"/>
    </xf>
    <xf numFmtId="165" fontId="16" fillId="0" borderId="3" xfId="1" applyFont="1" applyFill="1" applyBorder="1">
      <alignment vertical="top"/>
    </xf>
    <xf numFmtId="164" fontId="0" fillId="4" borderId="0" xfId="0" applyFont="1" applyFill="1">
      <alignment vertical="top"/>
    </xf>
    <xf numFmtId="164" fontId="8" fillId="4" borderId="0" xfId="0" applyFont="1" applyFill="1">
      <alignment vertical="top"/>
    </xf>
    <xf numFmtId="164" fontId="0" fillId="4" borderId="0" xfId="0" applyFont="1" applyFill="1" applyAlignment="1">
      <alignment vertical="top" shrinkToFit="1"/>
    </xf>
    <xf numFmtId="164" fontId="0" fillId="4" borderId="0" xfId="0" applyFont="1" applyFill="1" applyAlignment="1">
      <alignment horizontal="center" vertical="top"/>
    </xf>
    <xf numFmtId="164" fontId="0" fillId="4" borderId="0" xfId="0" applyFill="1" applyAlignment="1">
      <alignment horizontal="center" vertical="top" shrinkToFit="1"/>
    </xf>
    <xf numFmtId="164" fontId="16" fillId="0" borderId="3" xfId="0" applyFont="1" applyBorder="1" applyAlignment="1">
      <alignment horizontal="right" vertical="top"/>
    </xf>
    <xf numFmtId="164" fontId="8" fillId="0" borderId="6" xfId="0" applyFont="1" applyBorder="1" applyAlignment="1">
      <alignment horizontal="right" vertical="top"/>
    </xf>
    <xf numFmtId="170" fontId="0" fillId="0" borderId="0" xfId="2" applyNumberFormat="1" applyFont="1">
      <alignment vertical="top"/>
    </xf>
    <xf numFmtId="170" fontId="7" fillId="3" borderId="2" xfId="0" applyNumberFormat="1" applyFont="1" applyFill="1" applyBorder="1">
      <alignment vertical="top"/>
    </xf>
    <xf numFmtId="164" fontId="0" fillId="0" borderId="0" xfId="0" applyFill="1">
      <alignment vertical="top"/>
    </xf>
    <xf numFmtId="164" fontId="0" fillId="0" borderId="0" xfId="0" applyFill="1" applyAlignment="1">
      <alignment horizontal="center" vertical="top"/>
    </xf>
    <xf numFmtId="166" fontId="0" fillId="3" borderId="2" xfId="2" applyFont="1" applyFill="1" applyBorder="1">
      <alignment vertical="top"/>
    </xf>
    <xf numFmtId="164" fontId="22" fillId="4" borderId="0" xfId="0" applyFont="1" applyFill="1">
      <alignment vertical="top"/>
    </xf>
    <xf numFmtId="164" fontId="12" fillId="0" borderId="0" xfId="0" applyFont="1" applyAlignment="1">
      <alignment horizontal="center" vertical="center" shrinkToFit="1"/>
    </xf>
    <xf numFmtId="164" fontId="22" fillId="0" borderId="0" xfId="0" applyFont="1" applyFill="1" applyBorder="1">
      <alignment vertical="top"/>
    </xf>
    <xf numFmtId="164" fontId="22" fillId="0" borderId="0" xfId="0" applyFont="1" applyFill="1">
      <alignment vertical="top"/>
    </xf>
    <xf numFmtId="166" fontId="7" fillId="0" borderId="4" xfId="2" applyFont="1" applyBorder="1">
      <alignment vertical="top"/>
    </xf>
    <xf numFmtId="170" fontId="7" fillId="0" borderId="3" xfId="2" applyNumberFormat="1" applyFont="1" applyBorder="1">
      <alignment vertical="top"/>
    </xf>
    <xf numFmtId="164" fontId="7" fillId="0" borderId="7" xfId="0" applyFont="1" applyBorder="1">
      <alignment vertical="top"/>
    </xf>
    <xf numFmtId="165" fontId="0" fillId="3" borderId="3" xfId="1" applyFont="1" applyFill="1" applyBorder="1">
      <alignment vertical="top"/>
    </xf>
    <xf numFmtId="165" fontId="0" fillId="3" borderId="0" xfId="1" applyFont="1" applyFill="1" applyBorder="1">
      <alignment vertical="top"/>
    </xf>
    <xf numFmtId="165" fontId="7" fillId="3" borderId="0" xfId="1" applyFont="1" applyFill="1" applyBorder="1">
      <alignment vertical="top"/>
    </xf>
    <xf numFmtId="165" fontId="7" fillId="0" borderId="4" xfId="1" applyFont="1" applyBorder="1">
      <alignment vertical="top"/>
    </xf>
    <xf numFmtId="165" fontId="7" fillId="0" borderId="5" xfId="1" applyFont="1" applyFill="1" applyBorder="1">
      <alignment vertical="top"/>
    </xf>
    <xf numFmtId="174" fontId="16" fillId="0" borderId="2" xfId="1" applyNumberFormat="1" applyFont="1" applyBorder="1">
      <alignment vertical="top"/>
    </xf>
    <xf numFmtId="164" fontId="0" fillId="4" borderId="3" xfId="0" applyFill="1" applyBorder="1">
      <alignment vertical="top"/>
    </xf>
    <xf numFmtId="164" fontId="0" fillId="0" borderId="2" xfId="0" applyBorder="1" applyAlignment="1">
      <alignment horizontal="right" shrinkToFit="1"/>
    </xf>
    <xf numFmtId="176" fontId="0" fillId="0" borderId="4" xfId="1" applyNumberFormat="1" applyFont="1" applyBorder="1">
      <alignment vertical="top"/>
    </xf>
    <xf numFmtId="165" fontId="7" fillId="0" borderId="5" xfId="1" applyFont="1" applyBorder="1">
      <alignment vertical="top"/>
    </xf>
    <xf numFmtId="174" fontId="9" fillId="0" borderId="2" xfId="1" applyNumberFormat="1" applyFont="1" applyBorder="1">
      <alignment vertical="top"/>
    </xf>
  </cellXfs>
  <cellStyles count="8">
    <cellStyle name="DateLong" xfId="3" xr:uid="{00000000-0005-0000-0000-000000000000}"/>
    <cellStyle name="DateShort" xfId="4" xr:uid="{00000000-0005-0000-0000-000001000000}"/>
    <cellStyle name="Factor" xfId="2" xr:uid="{00000000-0005-0000-0000-000002000000}"/>
    <cellStyle name="Hyperlink" xfId="6" builtinId="8"/>
    <cellStyle name="Normal" xfId="0" builtinId="0" customBuiltin="1"/>
    <cellStyle name="Percent" xfId="1" builtinId="5" customBuiltin="1"/>
    <cellStyle name="Percent 3" xfId="7" xr:uid="{69E5974D-6D03-43D0-993B-861580953BD5}"/>
    <cellStyle name="Year" xfId="5" xr:uid="{00000000-0005-0000-0000-000006000000}"/>
  </cellStyles>
  <dxfs count="310">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12</xdr:col>
      <xdr:colOff>180975</xdr:colOff>
      <xdr:row>0</xdr:row>
      <xdr:rowOff>28574</xdr:rowOff>
    </xdr:from>
    <xdr:to>
      <xdr:col>21</xdr:col>
      <xdr:colOff>85725</xdr:colOff>
      <xdr:row>6</xdr:row>
      <xdr:rowOff>19049</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2752725" y="28574"/>
          <a:ext cx="1619250" cy="962025"/>
        </a:xfrm>
        <a:prstGeom prst="rect">
          <a:avLst/>
        </a:prstGeom>
        <a:solidFill>
          <a:srgbClr val="FFFF00"/>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latin typeface="Arial Narrow" panose="020B0606020202030204" pitchFamily="34" charset="0"/>
            </a:rPr>
            <a:t>UserInput</a:t>
          </a:r>
        </a:p>
        <a:p>
          <a:pPr algn="l"/>
          <a:r>
            <a:rPr lang="en-GB" sz="1000" b="0" baseline="0">
              <a:latin typeface="Arial Narrow" panose="020B0606020202030204" pitchFamily="34" charset="0"/>
            </a:rPr>
            <a:t>Mains length, volume variables, assumptions. </a:t>
          </a:r>
          <a:endParaRPr lang="en-GB" sz="1000" b="0">
            <a:latin typeface="Arial Narrow" panose="020B0606020202030204" pitchFamily="34" charset="0"/>
          </a:endParaRPr>
        </a:p>
        <a:p>
          <a:pPr algn="l"/>
          <a:endParaRPr lang="en-GB" sz="1000" b="1">
            <a:latin typeface="Arial Narrow" panose="020B0606020202030204" pitchFamily="34" charset="0"/>
          </a:endParaRPr>
        </a:p>
      </xdr:txBody>
    </xdr:sp>
    <xdr:clientData/>
  </xdr:twoCellAnchor>
  <xdr:twoCellAnchor>
    <xdr:from>
      <xdr:col>12</xdr:col>
      <xdr:colOff>180975</xdr:colOff>
      <xdr:row>13</xdr:row>
      <xdr:rowOff>76199</xdr:rowOff>
    </xdr:from>
    <xdr:to>
      <xdr:col>21</xdr:col>
      <xdr:colOff>85725</xdr:colOff>
      <xdr:row>19</xdr:row>
      <xdr:rowOff>66675</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695575" y="2181224"/>
          <a:ext cx="1619250" cy="962026"/>
        </a:xfrm>
        <a:prstGeom prst="rect">
          <a:avLst/>
        </a:prstGeom>
        <a:solidFill>
          <a:srgbClr val="FFFF00"/>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latin typeface="Arial Narrow" panose="020B0606020202030204" pitchFamily="34" charset="0"/>
            </a:rPr>
            <a:t>InpS</a:t>
          </a:r>
        </a:p>
        <a:p>
          <a:pPr algn="l"/>
          <a:r>
            <a:rPr lang="en-GB" sz="1000" b="0" baseline="0">
              <a:latin typeface="Arial Narrow" panose="020B0606020202030204" pitchFamily="34" charset="0"/>
            </a:rPr>
            <a:t>Series inputs - items which change over time incl infra maintenance, inflation and  tariffs (ST input)</a:t>
          </a:r>
          <a:endParaRPr lang="en-GB" sz="1000" b="0">
            <a:latin typeface="Arial Narrow" panose="020B0606020202030204" pitchFamily="34" charset="0"/>
          </a:endParaRPr>
        </a:p>
        <a:p>
          <a:pPr algn="l"/>
          <a:endParaRPr lang="en-GB" sz="1000" b="1">
            <a:latin typeface="Arial Narrow" panose="020B0606020202030204" pitchFamily="34" charset="0"/>
          </a:endParaRPr>
        </a:p>
      </xdr:txBody>
    </xdr:sp>
    <xdr:clientData/>
  </xdr:twoCellAnchor>
  <xdr:twoCellAnchor>
    <xdr:from>
      <xdr:col>27</xdr:col>
      <xdr:colOff>157163</xdr:colOff>
      <xdr:row>0</xdr:row>
      <xdr:rowOff>19049</xdr:rowOff>
    </xdr:from>
    <xdr:to>
      <xdr:col>36</xdr:col>
      <xdr:colOff>61913</xdr:colOff>
      <xdr:row>6</xdr:row>
      <xdr:rowOff>15062</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5529263" y="19049"/>
          <a:ext cx="1619250" cy="967563"/>
        </a:xfrm>
        <a:prstGeom prst="rect">
          <a:avLst/>
        </a:prstGeom>
        <a:solidFill>
          <a:schemeClr val="tx2"/>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solidFill>
                <a:schemeClr val="bg1"/>
              </a:solidFill>
              <a:latin typeface="Arial Narrow" panose="020B0606020202030204" pitchFamily="34" charset="0"/>
            </a:rPr>
            <a:t>Commuted</a:t>
          </a:r>
          <a:r>
            <a:rPr lang="en-GB" sz="1000" b="1" baseline="0">
              <a:solidFill>
                <a:schemeClr val="bg1"/>
              </a:solidFill>
              <a:latin typeface="Arial Narrow" panose="020B0606020202030204" pitchFamily="34" charset="0"/>
            </a:rPr>
            <a:t> Sum (ComSum)</a:t>
          </a:r>
          <a:endParaRPr lang="en-GB" sz="1000" b="0" baseline="0">
            <a:solidFill>
              <a:schemeClr val="bg1"/>
            </a:solidFill>
            <a:latin typeface="Arial Narrow" panose="020B0606020202030204" pitchFamily="34" charset="0"/>
          </a:endParaRPr>
        </a:p>
        <a:p>
          <a:pPr algn="l"/>
          <a:r>
            <a:rPr lang="en-GB" sz="1000" b="0" baseline="0">
              <a:solidFill>
                <a:schemeClr val="bg1"/>
              </a:solidFill>
              <a:latin typeface="Arial Narrow" panose="020B0606020202030204" pitchFamily="34" charset="0"/>
            </a:rPr>
            <a:t>Performs a cross check to see whether commuted sum is equal to or greater than cost of on-site mains*</a:t>
          </a:r>
          <a:endParaRPr lang="en-GB" sz="1000" b="0">
            <a:solidFill>
              <a:schemeClr val="bg1"/>
            </a:solidFill>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32</xdr:col>
      <xdr:colOff>14288</xdr:colOff>
      <xdr:row>6</xdr:row>
      <xdr:rowOff>15062</xdr:rowOff>
    </xdr:from>
    <xdr:to>
      <xdr:col>32</xdr:col>
      <xdr:colOff>14288</xdr:colOff>
      <xdr:row>17</xdr:row>
      <xdr:rowOff>95249</xdr:rowOff>
    </xdr:to>
    <xdr:cxnSp macro="">
      <xdr:nvCxnSpPr>
        <xdr:cNvPr id="5" name="Elbow Connector 4">
          <a:extLst>
            <a:ext uri="{FF2B5EF4-FFF2-40B4-BE49-F238E27FC236}">
              <a16:creationId xmlns:a16="http://schemas.microsoft.com/office/drawing/2014/main" id="{00000000-0008-0000-0000-000005000000}"/>
            </a:ext>
          </a:extLst>
        </xdr:cNvPr>
        <xdr:cNvCxnSpPr>
          <a:stCxn id="4" idx="2"/>
          <a:endCxn id="12" idx="0"/>
        </xdr:cNvCxnSpPr>
      </xdr:nvCxnSpPr>
      <xdr:spPr>
        <a:xfrm>
          <a:off x="6338888" y="986612"/>
          <a:ext cx="0" cy="1861362"/>
        </a:xfrm>
        <a:prstGeom prst="straightConnector1">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3</xdr:row>
      <xdr:rowOff>23812</xdr:rowOff>
    </xdr:from>
    <xdr:to>
      <xdr:col>27</xdr:col>
      <xdr:colOff>157163</xdr:colOff>
      <xdr:row>20</xdr:row>
      <xdr:rowOff>93256</xdr:rowOff>
    </xdr:to>
    <xdr:cxnSp macro="">
      <xdr:nvCxnSpPr>
        <xdr:cNvPr id="6" name="Elbow Connector 5">
          <a:extLst>
            <a:ext uri="{FF2B5EF4-FFF2-40B4-BE49-F238E27FC236}">
              <a16:creationId xmlns:a16="http://schemas.microsoft.com/office/drawing/2014/main" id="{00000000-0008-0000-0000-000006000000}"/>
            </a:ext>
          </a:extLst>
        </xdr:cNvPr>
        <xdr:cNvCxnSpPr>
          <a:stCxn id="2" idx="3"/>
          <a:endCxn id="12" idx="1"/>
        </xdr:cNvCxnSpPr>
      </xdr:nvCxnSpPr>
      <xdr:spPr>
        <a:xfrm>
          <a:off x="4314825" y="509587"/>
          <a:ext cx="1214438" cy="2822169"/>
        </a:xfrm>
        <a:prstGeom prst="bentConnector3">
          <a:avLst>
            <a:gd name="adj1" fmla="val 50000"/>
          </a:avLst>
        </a:prstGeom>
        <a:ln w="22225">
          <a:solidFill>
            <a:schemeClr val="accent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3</xdr:row>
      <xdr:rowOff>17056</xdr:rowOff>
    </xdr:from>
    <xdr:to>
      <xdr:col>27</xdr:col>
      <xdr:colOff>157163</xdr:colOff>
      <xdr:row>3</xdr:row>
      <xdr:rowOff>23812</xdr:rowOff>
    </xdr:to>
    <xdr:cxnSp macro="">
      <xdr:nvCxnSpPr>
        <xdr:cNvPr id="7" name="Elbow Connector 6">
          <a:extLst>
            <a:ext uri="{FF2B5EF4-FFF2-40B4-BE49-F238E27FC236}">
              <a16:creationId xmlns:a16="http://schemas.microsoft.com/office/drawing/2014/main" id="{00000000-0008-0000-0000-000007000000}"/>
            </a:ext>
          </a:extLst>
        </xdr:cNvPr>
        <xdr:cNvCxnSpPr>
          <a:stCxn id="2" idx="3"/>
          <a:endCxn id="4" idx="1"/>
        </xdr:cNvCxnSpPr>
      </xdr:nvCxnSpPr>
      <xdr:spPr>
        <a:xfrm flipV="1">
          <a:off x="4314825" y="502831"/>
          <a:ext cx="1214438" cy="6756"/>
        </a:xfrm>
        <a:prstGeom prst="bentConnector3">
          <a:avLst>
            <a:gd name="adj1" fmla="val 50000"/>
          </a:avLst>
        </a:prstGeom>
        <a:ln w="2222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157163</xdr:colOff>
      <xdr:row>17</xdr:row>
      <xdr:rowOff>95249</xdr:rowOff>
    </xdr:from>
    <xdr:to>
      <xdr:col>36</xdr:col>
      <xdr:colOff>61913</xdr:colOff>
      <xdr:row>23</xdr:row>
      <xdr:rowOff>91262</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5529263" y="2847974"/>
          <a:ext cx="1619250" cy="967563"/>
        </a:xfrm>
        <a:prstGeom prst="rect">
          <a:avLst/>
        </a:prstGeom>
        <a:solidFill>
          <a:schemeClr val="tx2"/>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solidFill>
                <a:schemeClr val="bg1"/>
              </a:solidFill>
              <a:latin typeface="Arial Narrow" panose="020B0606020202030204" pitchFamily="34" charset="0"/>
            </a:rPr>
            <a:t>Costs</a:t>
          </a:r>
          <a:endParaRPr lang="en-GB" sz="1000" b="0" baseline="0">
            <a:solidFill>
              <a:schemeClr val="bg1"/>
            </a:solidFill>
            <a:latin typeface="Arial Narrow" panose="020B0606020202030204" pitchFamily="34" charset="0"/>
          </a:endParaRPr>
        </a:p>
        <a:p>
          <a:pPr algn="l"/>
          <a:r>
            <a:rPr lang="en-GB" sz="1000" b="0" baseline="0">
              <a:solidFill>
                <a:schemeClr val="bg1"/>
              </a:solidFill>
              <a:latin typeface="Arial Narrow" panose="020B0606020202030204" pitchFamily="34" charset="0"/>
            </a:rPr>
            <a:t>Calculates the cost of mains, meters and maintenance for a site of this size</a:t>
          </a:r>
          <a:endParaRPr lang="en-GB" sz="1000" b="0">
            <a:solidFill>
              <a:schemeClr val="bg1"/>
            </a:solidFill>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21</xdr:col>
      <xdr:colOff>85725</xdr:colOff>
      <xdr:row>16</xdr:row>
      <xdr:rowOff>71437</xdr:rowOff>
    </xdr:from>
    <xdr:to>
      <xdr:col>27</xdr:col>
      <xdr:colOff>157163</xdr:colOff>
      <xdr:row>20</xdr:row>
      <xdr:rowOff>93256</xdr:rowOff>
    </xdr:to>
    <xdr:cxnSp macro="">
      <xdr:nvCxnSpPr>
        <xdr:cNvPr id="15" name="Elbow Connector 6">
          <a:extLst>
            <a:ext uri="{FF2B5EF4-FFF2-40B4-BE49-F238E27FC236}">
              <a16:creationId xmlns:a16="http://schemas.microsoft.com/office/drawing/2014/main" id="{00000000-0008-0000-0000-00000F000000}"/>
            </a:ext>
          </a:extLst>
        </xdr:cNvPr>
        <xdr:cNvCxnSpPr>
          <a:stCxn id="3" idx="3"/>
          <a:endCxn id="12" idx="1"/>
        </xdr:cNvCxnSpPr>
      </xdr:nvCxnSpPr>
      <xdr:spPr>
        <a:xfrm>
          <a:off x="4314825" y="2662237"/>
          <a:ext cx="1214438" cy="669519"/>
        </a:xfrm>
        <a:prstGeom prst="bentConnector3">
          <a:avLst>
            <a:gd name="adj1" fmla="val 50000"/>
          </a:avLst>
        </a:prstGeom>
        <a:ln w="2222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157163</xdr:colOff>
      <xdr:row>24</xdr:row>
      <xdr:rowOff>9524</xdr:rowOff>
    </xdr:from>
    <xdr:to>
      <xdr:col>36</xdr:col>
      <xdr:colOff>61913</xdr:colOff>
      <xdr:row>30</xdr:row>
      <xdr:rowOff>5537</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5300663" y="3248024"/>
          <a:ext cx="1619250" cy="967563"/>
        </a:xfrm>
        <a:prstGeom prst="rect">
          <a:avLst/>
        </a:prstGeom>
        <a:solidFill>
          <a:schemeClr val="tx2"/>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solidFill>
                <a:schemeClr val="bg1"/>
              </a:solidFill>
              <a:latin typeface="Arial Narrow" panose="020B0606020202030204" pitchFamily="34" charset="0"/>
            </a:rPr>
            <a:t>Standard Charges</a:t>
          </a:r>
          <a:endParaRPr lang="en-GB" sz="1000" b="0" baseline="0">
            <a:solidFill>
              <a:schemeClr val="bg1"/>
            </a:solidFill>
            <a:latin typeface="Arial Narrow" panose="020B0606020202030204" pitchFamily="34" charset="0"/>
          </a:endParaRPr>
        </a:p>
        <a:p>
          <a:pPr algn="l"/>
          <a:r>
            <a:rPr lang="en-GB" sz="1000" b="0" baseline="0">
              <a:solidFill>
                <a:schemeClr val="bg1"/>
              </a:solidFill>
              <a:latin typeface="Arial Narrow" panose="020B0606020202030204" pitchFamily="34" charset="0"/>
            </a:rPr>
            <a:t>Calculates the standard wholesale charges that would apply to a site of this size</a:t>
          </a:r>
          <a:endParaRPr lang="en-GB" sz="1000" b="0">
            <a:solidFill>
              <a:schemeClr val="bg1"/>
            </a:solidFill>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17</xdr:col>
      <xdr:colOff>38099</xdr:colOff>
      <xdr:row>19</xdr:row>
      <xdr:rowOff>66675</xdr:rowOff>
    </xdr:from>
    <xdr:to>
      <xdr:col>27</xdr:col>
      <xdr:colOff>157162</xdr:colOff>
      <xdr:row>27</xdr:row>
      <xdr:rowOff>7531</xdr:rowOff>
    </xdr:to>
    <xdr:cxnSp macro="">
      <xdr:nvCxnSpPr>
        <xdr:cNvPr id="24" name="Elbow Connector 6">
          <a:extLst>
            <a:ext uri="{FF2B5EF4-FFF2-40B4-BE49-F238E27FC236}">
              <a16:creationId xmlns:a16="http://schemas.microsoft.com/office/drawing/2014/main" id="{00000000-0008-0000-0000-000018000000}"/>
            </a:ext>
          </a:extLst>
        </xdr:cNvPr>
        <xdr:cNvCxnSpPr>
          <a:stCxn id="3" idx="2"/>
          <a:endCxn id="23" idx="1"/>
        </xdr:cNvCxnSpPr>
      </xdr:nvCxnSpPr>
      <xdr:spPr>
        <a:xfrm rot="16200000" flipH="1">
          <a:off x="3899103" y="2749346"/>
          <a:ext cx="1236256" cy="2024063"/>
        </a:xfrm>
        <a:prstGeom prst="bentConnector2">
          <a:avLst/>
        </a:prstGeom>
        <a:ln w="2222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3</xdr:row>
      <xdr:rowOff>23812</xdr:rowOff>
    </xdr:from>
    <xdr:to>
      <xdr:col>27</xdr:col>
      <xdr:colOff>157163</xdr:colOff>
      <xdr:row>27</xdr:row>
      <xdr:rowOff>7531</xdr:rowOff>
    </xdr:to>
    <xdr:cxnSp macro="">
      <xdr:nvCxnSpPr>
        <xdr:cNvPr id="27" name="Elbow Connector 26">
          <a:extLst>
            <a:ext uri="{FF2B5EF4-FFF2-40B4-BE49-F238E27FC236}">
              <a16:creationId xmlns:a16="http://schemas.microsoft.com/office/drawing/2014/main" id="{00000000-0008-0000-0000-00001B000000}"/>
            </a:ext>
          </a:extLst>
        </xdr:cNvPr>
        <xdr:cNvCxnSpPr>
          <a:stCxn id="2" idx="3"/>
          <a:endCxn id="23" idx="1"/>
        </xdr:cNvCxnSpPr>
      </xdr:nvCxnSpPr>
      <xdr:spPr>
        <a:xfrm>
          <a:off x="4314825" y="509587"/>
          <a:ext cx="1214438" cy="3869919"/>
        </a:xfrm>
        <a:prstGeom prst="bentConnector3">
          <a:avLst>
            <a:gd name="adj1" fmla="val 50000"/>
          </a:avLst>
        </a:prstGeom>
        <a:ln w="22225">
          <a:solidFill>
            <a:schemeClr val="accent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61913</xdr:colOff>
      <xdr:row>3</xdr:row>
      <xdr:rowOff>17056</xdr:rowOff>
    </xdr:from>
    <xdr:to>
      <xdr:col>36</xdr:col>
      <xdr:colOff>74613</xdr:colOff>
      <xdr:row>20</xdr:row>
      <xdr:rowOff>93256</xdr:rowOff>
    </xdr:to>
    <xdr:cxnSp macro="">
      <xdr:nvCxnSpPr>
        <xdr:cNvPr id="30" name="Elbow Connector 4">
          <a:extLst>
            <a:ext uri="{FF2B5EF4-FFF2-40B4-BE49-F238E27FC236}">
              <a16:creationId xmlns:a16="http://schemas.microsoft.com/office/drawing/2014/main" id="{00000000-0008-0000-0000-00001E000000}"/>
            </a:ext>
          </a:extLst>
        </xdr:cNvPr>
        <xdr:cNvCxnSpPr>
          <a:stCxn id="12" idx="3"/>
          <a:endCxn id="4" idx="3"/>
        </xdr:cNvCxnSpPr>
      </xdr:nvCxnSpPr>
      <xdr:spPr>
        <a:xfrm flipV="1">
          <a:off x="7148513" y="502831"/>
          <a:ext cx="12700" cy="2828925"/>
        </a:xfrm>
        <a:prstGeom prst="bentConnector3">
          <a:avLst>
            <a:gd name="adj1" fmla="val 1800000"/>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61913</xdr:colOff>
      <xdr:row>20</xdr:row>
      <xdr:rowOff>93256</xdr:rowOff>
    </xdr:from>
    <xdr:to>
      <xdr:col>40</xdr:col>
      <xdr:colOff>23813</xdr:colOff>
      <xdr:row>22</xdr:row>
      <xdr:rowOff>7531</xdr:rowOff>
    </xdr:to>
    <xdr:cxnSp macro="">
      <xdr:nvCxnSpPr>
        <xdr:cNvPr id="34" name="Elbow Connector 4">
          <a:extLst>
            <a:ext uri="{FF2B5EF4-FFF2-40B4-BE49-F238E27FC236}">
              <a16:creationId xmlns:a16="http://schemas.microsoft.com/office/drawing/2014/main" id="{00000000-0008-0000-0000-000022000000}"/>
            </a:ext>
          </a:extLst>
        </xdr:cNvPr>
        <xdr:cNvCxnSpPr>
          <a:stCxn id="12" idx="3"/>
          <a:endCxn id="38" idx="1"/>
        </xdr:cNvCxnSpPr>
      </xdr:nvCxnSpPr>
      <xdr:spPr>
        <a:xfrm>
          <a:off x="7205663" y="3331756"/>
          <a:ext cx="723900" cy="238125"/>
        </a:xfrm>
        <a:prstGeom prst="bentConnector3">
          <a:avLst>
            <a:gd name="adj1" fmla="val 50000"/>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23813</xdr:colOff>
      <xdr:row>19</xdr:row>
      <xdr:rowOff>9524</xdr:rowOff>
    </xdr:from>
    <xdr:to>
      <xdr:col>48</xdr:col>
      <xdr:colOff>119063</xdr:colOff>
      <xdr:row>25</xdr:row>
      <xdr:rowOff>5537</xdr:rowOff>
    </xdr:to>
    <xdr:sp macro="" textlink="">
      <xdr:nvSpPr>
        <xdr:cNvPr id="38" name="Rectangle 37">
          <a:extLst>
            <a:ext uri="{FF2B5EF4-FFF2-40B4-BE49-F238E27FC236}">
              <a16:creationId xmlns:a16="http://schemas.microsoft.com/office/drawing/2014/main" id="{00000000-0008-0000-0000-000026000000}"/>
            </a:ext>
          </a:extLst>
        </xdr:cNvPr>
        <xdr:cNvSpPr/>
      </xdr:nvSpPr>
      <xdr:spPr>
        <a:xfrm>
          <a:off x="7643813" y="3086099"/>
          <a:ext cx="1619250" cy="967563"/>
        </a:xfrm>
        <a:prstGeom prst="rect">
          <a:avLst/>
        </a:prstGeom>
        <a:solidFill>
          <a:srgbClr val="C00000"/>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solidFill>
                <a:schemeClr val="bg1"/>
              </a:solidFill>
              <a:latin typeface="Arial Narrow" panose="020B0606020202030204" pitchFamily="34" charset="0"/>
            </a:rPr>
            <a:t>Discount Calculation</a:t>
          </a:r>
          <a:endParaRPr lang="en-GB" sz="1000" b="0" baseline="0">
            <a:solidFill>
              <a:schemeClr val="bg1"/>
            </a:solidFill>
            <a:latin typeface="Arial Narrow" panose="020B0606020202030204" pitchFamily="34" charset="0"/>
          </a:endParaRPr>
        </a:p>
        <a:p>
          <a:pPr algn="l"/>
          <a:r>
            <a:rPr lang="en-GB" sz="1000" b="0" baseline="0">
              <a:solidFill>
                <a:schemeClr val="bg1"/>
              </a:solidFill>
              <a:latin typeface="Arial Narrow" panose="020B0606020202030204" pitchFamily="34" charset="0"/>
            </a:rPr>
            <a:t>Calculates the present value of standard charges and costs for the site; calculates required discount and compares to Intermediate / Large User</a:t>
          </a:r>
          <a:endParaRPr lang="en-GB" sz="1000" b="0">
            <a:solidFill>
              <a:schemeClr val="bg1"/>
            </a:solidFill>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48</xdr:col>
      <xdr:colOff>119063</xdr:colOff>
      <xdr:row>22</xdr:row>
      <xdr:rowOff>7531</xdr:rowOff>
    </xdr:from>
    <xdr:to>
      <xdr:col>51</xdr:col>
      <xdr:colOff>128588</xdr:colOff>
      <xdr:row>27</xdr:row>
      <xdr:rowOff>36106</xdr:rowOff>
    </xdr:to>
    <xdr:cxnSp macro="">
      <xdr:nvCxnSpPr>
        <xdr:cNvPr id="40" name="Elbow Connector 4">
          <a:extLst>
            <a:ext uri="{FF2B5EF4-FFF2-40B4-BE49-F238E27FC236}">
              <a16:creationId xmlns:a16="http://schemas.microsoft.com/office/drawing/2014/main" id="{00000000-0008-0000-0000-000028000000}"/>
            </a:ext>
          </a:extLst>
        </xdr:cNvPr>
        <xdr:cNvCxnSpPr>
          <a:stCxn id="38" idx="3"/>
          <a:endCxn id="25" idx="1"/>
        </xdr:cNvCxnSpPr>
      </xdr:nvCxnSpPr>
      <xdr:spPr>
        <a:xfrm>
          <a:off x="9548813" y="3569881"/>
          <a:ext cx="581025" cy="838200"/>
        </a:xfrm>
        <a:prstGeom prst="bentConnector3">
          <a:avLst>
            <a:gd name="adj1" fmla="val 50000"/>
          </a:avLst>
        </a:prstGeom>
        <a:ln w="22225">
          <a:solidFill>
            <a:srgbClr val="C0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9</xdr:row>
      <xdr:rowOff>138112</xdr:rowOff>
    </xdr:from>
    <xdr:to>
      <xdr:col>44</xdr:col>
      <xdr:colOff>71438</xdr:colOff>
      <xdr:row>19</xdr:row>
      <xdr:rowOff>9524</xdr:rowOff>
    </xdr:to>
    <xdr:cxnSp macro="">
      <xdr:nvCxnSpPr>
        <xdr:cNvPr id="46" name="Elbow Connector 45">
          <a:extLst>
            <a:ext uri="{FF2B5EF4-FFF2-40B4-BE49-F238E27FC236}">
              <a16:creationId xmlns:a16="http://schemas.microsoft.com/office/drawing/2014/main" id="{00000000-0008-0000-0000-00002E000000}"/>
            </a:ext>
          </a:extLst>
        </xdr:cNvPr>
        <xdr:cNvCxnSpPr>
          <a:stCxn id="47" idx="3"/>
          <a:endCxn id="38" idx="0"/>
        </xdr:cNvCxnSpPr>
      </xdr:nvCxnSpPr>
      <xdr:spPr>
        <a:xfrm>
          <a:off x="4314825" y="1595437"/>
          <a:ext cx="4367213" cy="1490662"/>
        </a:xfrm>
        <a:prstGeom prst="bentConnector2">
          <a:avLst/>
        </a:prstGeom>
        <a:ln w="22225">
          <a:solidFill>
            <a:schemeClr val="accent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16</xdr:row>
      <xdr:rowOff>71437</xdr:rowOff>
    </xdr:from>
    <xdr:to>
      <xdr:col>44</xdr:col>
      <xdr:colOff>71438</xdr:colOff>
      <xdr:row>19</xdr:row>
      <xdr:rowOff>9524</xdr:rowOff>
    </xdr:to>
    <xdr:cxnSp macro="">
      <xdr:nvCxnSpPr>
        <xdr:cNvPr id="49" name="Elbow Connector 48">
          <a:extLst>
            <a:ext uri="{FF2B5EF4-FFF2-40B4-BE49-F238E27FC236}">
              <a16:creationId xmlns:a16="http://schemas.microsoft.com/office/drawing/2014/main" id="{00000000-0008-0000-0000-000031000000}"/>
            </a:ext>
          </a:extLst>
        </xdr:cNvPr>
        <xdr:cNvCxnSpPr>
          <a:stCxn id="3" idx="3"/>
          <a:endCxn id="38" idx="0"/>
        </xdr:cNvCxnSpPr>
      </xdr:nvCxnSpPr>
      <xdr:spPr>
        <a:xfrm>
          <a:off x="4314825" y="2662237"/>
          <a:ext cx="4367213" cy="423862"/>
        </a:xfrm>
        <a:prstGeom prst="bentConnector2">
          <a:avLst/>
        </a:prstGeom>
        <a:ln w="22225">
          <a:solidFill>
            <a:schemeClr val="accent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180975</xdr:colOff>
      <xdr:row>6</xdr:row>
      <xdr:rowOff>142874</xdr:rowOff>
    </xdr:from>
    <xdr:to>
      <xdr:col>21</xdr:col>
      <xdr:colOff>85725</xdr:colOff>
      <xdr:row>12</xdr:row>
      <xdr:rowOff>133350</xdr:rowOff>
    </xdr:to>
    <xdr:sp macro="" textlink="">
      <xdr:nvSpPr>
        <xdr:cNvPr id="47" name="Rectangle 46">
          <a:extLst>
            <a:ext uri="{FF2B5EF4-FFF2-40B4-BE49-F238E27FC236}">
              <a16:creationId xmlns:a16="http://schemas.microsoft.com/office/drawing/2014/main" id="{00000000-0008-0000-0000-00002F000000}"/>
            </a:ext>
          </a:extLst>
        </xdr:cNvPr>
        <xdr:cNvSpPr/>
      </xdr:nvSpPr>
      <xdr:spPr>
        <a:xfrm>
          <a:off x="2695575" y="1114424"/>
          <a:ext cx="1619250" cy="962026"/>
        </a:xfrm>
        <a:prstGeom prst="rect">
          <a:avLst/>
        </a:prstGeom>
        <a:solidFill>
          <a:srgbClr val="FFFF00"/>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latin typeface="Arial Narrow" panose="020B0606020202030204" pitchFamily="34" charset="0"/>
            </a:rPr>
            <a:t>InpC</a:t>
          </a:r>
        </a:p>
        <a:p>
          <a:pPr algn="l"/>
          <a:r>
            <a:rPr lang="en-GB" sz="1000" b="0" baseline="0">
              <a:latin typeface="Arial Narrow" panose="020B0606020202030204" pitchFamily="34" charset="0"/>
            </a:rPr>
            <a:t>Cost input;  model variables; asset lives; discount rate; options (Severn Trent input)</a:t>
          </a:r>
          <a:endParaRPr lang="en-GB" sz="1000" b="0">
            <a:latin typeface="Arial Narrow" panose="020B0606020202030204" pitchFamily="34" charset="0"/>
          </a:endParaRPr>
        </a:p>
        <a:p>
          <a:pPr algn="l"/>
          <a:endParaRPr lang="en-GB" sz="1000" b="1">
            <a:latin typeface="Arial Narrow" panose="020B0606020202030204" pitchFamily="34" charset="0"/>
          </a:endParaRPr>
        </a:p>
      </xdr:txBody>
    </xdr:sp>
    <xdr:clientData/>
  </xdr:twoCellAnchor>
  <xdr:twoCellAnchor>
    <xdr:from>
      <xdr:col>51</xdr:col>
      <xdr:colOff>128588</xdr:colOff>
      <xdr:row>24</xdr:row>
      <xdr:rowOff>38099</xdr:rowOff>
    </xdr:from>
    <xdr:to>
      <xdr:col>60</xdr:col>
      <xdr:colOff>33338</xdr:colOff>
      <xdr:row>30</xdr:row>
      <xdr:rowOff>34112</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10129838" y="3924299"/>
          <a:ext cx="1619250" cy="967563"/>
        </a:xfrm>
        <a:prstGeom prst="rect">
          <a:avLst/>
        </a:prstGeom>
        <a:solidFill>
          <a:srgbClr val="C00000"/>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GB" sz="1000" b="1">
              <a:solidFill>
                <a:schemeClr val="bg1"/>
              </a:solidFill>
              <a:effectLst/>
              <a:latin typeface="Arial Narrow" panose="020B0606020202030204" pitchFamily="34" charset="0"/>
              <a:ea typeface="+mn-ea"/>
              <a:cs typeface="+mn-cs"/>
            </a:rPr>
            <a:t>Rates</a:t>
          </a:r>
          <a:endParaRPr lang="en-GB" sz="1000">
            <a:solidFill>
              <a:schemeClr val="bg1"/>
            </a:solidFill>
            <a:effectLst/>
            <a:latin typeface="Arial Narrow" panose="020B0606020202030204" pitchFamily="34" charset="0"/>
          </a:endParaRPr>
        </a:p>
        <a:p>
          <a:r>
            <a:rPr lang="en-GB" sz="1000" b="0" baseline="0">
              <a:solidFill>
                <a:schemeClr val="bg1"/>
              </a:solidFill>
              <a:effectLst/>
              <a:latin typeface="Arial Narrow" panose="020B0606020202030204" pitchFamily="34" charset="0"/>
              <a:ea typeface="+mn-ea"/>
              <a:cs typeface="+mn-cs"/>
            </a:rPr>
            <a:t>Applies the relevant discounts to the current wholesale charges</a:t>
          </a:r>
          <a:endParaRPr lang="en-GB" sz="1000">
            <a:solidFill>
              <a:schemeClr val="bg1"/>
            </a:solidFill>
            <a:effectLst/>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34</xdr:col>
      <xdr:colOff>157163</xdr:colOff>
      <xdr:row>22</xdr:row>
      <xdr:rowOff>7531</xdr:rowOff>
    </xdr:from>
    <xdr:to>
      <xdr:col>40</xdr:col>
      <xdr:colOff>23813</xdr:colOff>
      <xdr:row>27</xdr:row>
      <xdr:rowOff>7532</xdr:rowOff>
    </xdr:to>
    <xdr:cxnSp macro="">
      <xdr:nvCxnSpPr>
        <xdr:cNvPr id="26" name="Elbow Connector 4">
          <a:extLst>
            <a:ext uri="{FF2B5EF4-FFF2-40B4-BE49-F238E27FC236}">
              <a16:creationId xmlns:a16="http://schemas.microsoft.com/office/drawing/2014/main" id="{00000000-0008-0000-0000-00001A000000}"/>
            </a:ext>
          </a:extLst>
        </xdr:cNvPr>
        <xdr:cNvCxnSpPr>
          <a:endCxn id="38" idx="1"/>
        </xdr:cNvCxnSpPr>
      </xdr:nvCxnSpPr>
      <xdr:spPr>
        <a:xfrm flipV="1">
          <a:off x="6919913" y="3569881"/>
          <a:ext cx="1009650" cy="809626"/>
        </a:xfrm>
        <a:prstGeom prst="bentConnector3">
          <a:avLst>
            <a:gd name="adj1" fmla="val 50000"/>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61913</xdr:colOff>
      <xdr:row>27</xdr:row>
      <xdr:rowOff>7531</xdr:rowOff>
    </xdr:from>
    <xdr:to>
      <xdr:col>51</xdr:col>
      <xdr:colOff>128588</xdr:colOff>
      <xdr:row>27</xdr:row>
      <xdr:rowOff>36106</xdr:rowOff>
    </xdr:to>
    <xdr:cxnSp macro="">
      <xdr:nvCxnSpPr>
        <xdr:cNvPr id="31" name="Elbow Connector 4">
          <a:extLst>
            <a:ext uri="{FF2B5EF4-FFF2-40B4-BE49-F238E27FC236}">
              <a16:creationId xmlns:a16="http://schemas.microsoft.com/office/drawing/2014/main" id="{00000000-0008-0000-0000-00001F000000}"/>
            </a:ext>
          </a:extLst>
        </xdr:cNvPr>
        <xdr:cNvCxnSpPr>
          <a:stCxn id="23" idx="3"/>
          <a:endCxn id="25" idx="1"/>
        </xdr:cNvCxnSpPr>
      </xdr:nvCxnSpPr>
      <xdr:spPr>
        <a:xfrm>
          <a:off x="7205663" y="4379506"/>
          <a:ext cx="2924175" cy="28575"/>
        </a:xfrm>
        <a:prstGeom prst="straightConnector1">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file:///C:\Users\LFoxxx4\AppData\Local\Temp\81\Temp1_OneDrive_1_18-01-2022.zip\210623%20Meter%20Costs%20-%20Paul%20Cronin.xlsx%3fweb=1" TargetMode="External"/><Relationship Id="rId13" Type="http://schemas.openxmlformats.org/officeDocument/2006/relationships/hyperlink" Target="file:///C:\:u:\r\sites\SR1\001\Regulatory%20Operations\Principal%20Statement\Charges\Charges%202022-23\NAV%20Data%20and%20Models\210927%20Sampling%20unit%20costs%20-%20Gulbinder%20Sandhu.msg%3fcsf=1&amp;web=1&amp;e=xOYcWQ" TargetMode="External"/><Relationship Id="rId18" Type="http://schemas.openxmlformats.org/officeDocument/2006/relationships/hyperlink" Target="file:///C:\Users\LFoxxx4\AppData\Local\Temp\81\Temp1_OneDrive_1_18-01-2022.zip\APR21%20T10B.xlsx%3fweb=1" TargetMode="External"/><Relationship Id="rId26" Type="http://schemas.openxmlformats.org/officeDocument/2006/relationships/vmlDrawing" Target="../drawings/vmlDrawing1.vml"/><Relationship Id="rId3" Type="http://schemas.openxmlformats.org/officeDocument/2006/relationships/hyperlink" Target="file:///C:\Users\userdata\users\JMclau2\Office\NAV%20Charging%20Development" TargetMode="External"/><Relationship Id="rId21" Type="http://schemas.openxmlformats.org/officeDocument/2006/relationships/hyperlink" Target="file:///C:\Users\LFoxxx4\AppData\Local\Temp\81\Temp1_OneDrive_1_18-01-2022.zip\APR21%20T10B.xlsx%3fweb=1" TargetMode="External"/><Relationship Id="rId7" Type="http://schemas.openxmlformats.org/officeDocument/2006/relationships/hyperlink" Target="file:///C:\Users\LFoxxx4\AppData\Local\Temp\81\Temp1_OneDrive_1_18-01-2022.zip\210623%20Meter%20Costs%20-%20Paul%20Cronin.xlsx%3fweb=1" TargetMode="External"/><Relationship Id="rId12" Type="http://schemas.openxmlformats.org/officeDocument/2006/relationships/hyperlink" Target="file:///C:\Users\LFoxxx4\Economic%20regulation\Comparative%20performance\2021\APR%20Industry%20Datashare%20V2.xlsx%3fweb=1" TargetMode="External"/><Relationship Id="rId17" Type="http://schemas.openxmlformats.org/officeDocument/2006/relationships/hyperlink" Target="file:///C:\Users\LFoxxx4\AppData\Local\Temp\81\Modelling\Draft%20Charges\STE\STW%20v20.005.003.xlsm%3fweb=1" TargetMode="External"/><Relationship Id="rId25" Type="http://schemas.openxmlformats.org/officeDocument/2006/relationships/printerSettings" Target="../printerSettings/printerSettings3.bin"/><Relationship Id="rId2" Type="http://schemas.openxmlformats.org/officeDocument/2006/relationships/hyperlink" Target="file:///C:\Users\userdata\users\JMclau2\Office\NAV%20Charging%20Development" TargetMode="External"/><Relationship Id="rId16" Type="http://schemas.openxmlformats.org/officeDocument/2006/relationships/hyperlink" Target="file:///C:\:u:\r\sites\SR1\001\Regulatory%20Operations\Principal%20Statement\Charges\Charges%202022-23\NAV%20Data%20and%20Models\210927%20Sampling%20unit%20costs%20-%20Gulbinder%20Sandhu.msg%3fcsf=1&amp;web=1&amp;e=xOYcWQ" TargetMode="External"/><Relationship Id="rId20" Type="http://schemas.openxmlformats.org/officeDocument/2006/relationships/hyperlink" Target="file:///C:\Users\LFoxxx4\AppData\Local\Temp\81\Temp1_OneDrive_1_18-01-2022.zip\APR21%20T10B.xlsx%3fweb=1" TargetMode="External"/><Relationship Id="rId1" Type="http://schemas.openxmlformats.org/officeDocument/2006/relationships/hyperlink" Target="file:///C:\Users\userdata\users\JMclau2\Office\UnsavedFiles\160615%20Site%20Set%20up%20Costs.docx" TargetMode="External"/><Relationship Id="rId6" Type="http://schemas.openxmlformats.org/officeDocument/2006/relationships/hyperlink" Target="file:///C:\Users\LFoxxx4\AppData\Local\Temp\81\Temp1_OneDrive_1_18-01-2022.zip\210623%20Meter%20Costs%20-%20Paul%20Cronin.xlsx%3fweb=1" TargetMode="External"/><Relationship Id="rId11" Type="http://schemas.openxmlformats.org/officeDocument/2006/relationships/hyperlink" Target="https://www.ofwat.gov.uk/wp-content/uploads/2021/07/Ofwat-Annual-report-and-accounts-2020-2021.pdf" TargetMode="External"/><Relationship Id="rId24" Type="http://schemas.openxmlformats.org/officeDocument/2006/relationships/hyperlink" Target="file:///C:\:u:\r\sites\SR1\001\Regulatory%20Operations\Principal%20Statement\Charges\Charges%202022-23\NAV%20Data%20and%20Models\210927%20Sampling%20unit%20costs%20-%20Gulbinder%20Sandhu.msg%3fcsf=1&amp;web=1&amp;e=xOYcWQ" TargetMode="External"/><Relationship Id="rId5" Type="http://schemas.openxmlformats.org/officeDocument/2006/relationships/hyperlink" Target="file:///C:\Users\LFoxxx4\AppData\Local\Temp\HD\NAV%20Charging%20Development" TargetMode="External"/><Relationship Id="rId15" Type="http://schemas.openxmlformats.org/officeDocument/2006/relationships/hyperlink" Target="file:///C:\:x:\r\sites\SR1\001\Economic%20regulation\Comparative%20performance\2021\SVE%20APR21%20FINAL%20data%20tables%20(resubmitted%203rd%20Sept%2021).xlsx%3fd=wcab2bfbade6a470c81f9b376bf194939&amp;csf=1&amp;web=1&amp;e=w8G2d8" TargetMode="External"/><Relationship Id="rId23" Type="http://schemas.openxmlformats.org/officeDocument/2006/relationships/hyperlink" Target="file:///C:\:u:\r\sites\SR1\001\Regulatory%20Operations\Principal%20Statement\Charges\Charges%202022-23\NAV%20Data%20and%20Models\210927%20Sampling%20unit%20costs%20-%20Gulbinder%20Sandhu.msg%3fcsf=1&amp;web=1&amp;e=xOYcWQ" TargetMode="External"/><Relationship Id="rId10" Type="http://schemas.openxmlformats.org/officeDocument/2006/relationships/hyperlink" Target="https://www.ccwater.org.uk/wp-content/uploads/2021/09/Annual-Report-and-Accounts-2020-21.pdf" TargetMode="External"/><Relationship Id="rId19" Type="http://schemas.openxmlformats.org/officeDocument/2006/relationships/hyperlink" Target="file:///C:\Users\LFoxxx4\AppData\Local\Temp\81\Temp1_OneDrive_1_18-01-2022.zip\APR21%20T10B.xlsx%3fweb=1" TargetMode="External"/><Relationship Id="rId4" Type="http://schemas.openxmlformats.org/officeDocument/2006/relationships/hyperlink" Target="file:///C:\Users\LFoxxx4\AppData\Local\Temp\HD\NAV%20Charging%20Development" TargetMode="External"/><Relationship Id="rId9" Type="http://schemas.openxmlformats.org/officeDocument/2006/relationships/hyperlink" Target="file:///C:\:u:\r\sites\SR1\001\Regulatory%20Operations\Principal%20Statement\Charges\Charges%202022-23\NAV%20Data%20and%20Models\210104%20FW%20BB%20installation%20cost.msg%3fcsf=1&amp;web=1&amp;e=NsQcqA" TargetMode="External"/><Relationship Id="rId14" Type="http://schemas.openxmlformats.org/officeDocument/2006/relationships/hyperlink" Target="file:///C:\Users\LFoxxx4\AppData\Local\Temp\HD\NAV%20Charging%20Development" TargetMode="External"/><Relationship Id="rId22" Type="http://schemas.openxmlformats.org/officeDocument/2006/relationships/hyperlink" Target="file:///C:\:u:\r\sites\SR1\001\Regulatory%20Operations\Principal%20Statement\Charges\Charges%202022-23\NAV%20Data%20and%20Models\210927%20Sampling%20unit%20costs%20-%20Gulbinder%20Sandhu.msg%3fcsf=1&amp;web=1&amp;e=xOYcWQ" TargetMode="External"/><Relationship Id="rId27"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file:///C:\Users\userdata\Strategy\Indices\2016" TargetMode="External"/><Relationship Id="rId7" Type="http://schemas.openxmlformats.org/officeDocument/2006/relationships/printerSettings" Target="../printerSettings/printerSettings4.bin"/><Relationship Id="rId2" Type="http://schemas.openxmlformats.org/officeDocument/2006/relationships/hyperlink" Target="file:///C:\Users\userdata\PR14\08%20PR14%20Final%20Determination\120%20Ofwat%20models" TargetMode="External"/><Relationship Id="rId1" Type="http://schemas.openxmlformats.org/officeDocument/2006/relationships/hyperlink" Target="file:///C:\Users\userdata\PR14\08%20PR14%20Final%20Determination\120%20Ofwat%20models" TargetMode="External"/><Relationship Id="rId6" Type="http://schemas.openxmlformats.org/officeDocument/2006/relationships/hyperlink" Target="file:///C:\Users\userdata\Strategy\Indices\2016" TargetMode="External"/><Relationship Id="rId5" Type="http://schemas.openxmlformats.org/officeDocument/2006/relationships/hyperlink" Target="file:///C:\Users\userdata\users\JMclau2\Office\MSC%20Review\2015-16%20Review\MSC%20Review%202015-16.xlsx" TargetMode="External"/><Relationship Id="rId4" Type="http://schemas.openxmlformats.org/officeDocument/2006/relationships/hyperlink" Target="file:///C:\Users\LFoxxx4\AppData\Local\Temp\HD\NAV%20Charging%20Development" TargetMode="Externa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C000"/>
  </sheetPr>
  <dimension ref="B1:AM59"/>
  <sheetViews>
    <sheetView showGridLines="0" tabSelected="1" workbookViewId="0">
      <selection activeCell="E57" sqref="E57"/>
    </sheetView>
  </sheetViews>
  <sheetFormatPr defaultColWidth="3.33203125" defaultRowHeight="12.75" x14ac:dyDescent="0.2"/>
  <cols>
    <col min="3" max="3" width="8.33203125" bestFit="1" customWidth="1"/>
  </cols>
  <sheetData>
    <row r="1" spans="2:39" x14ac:dyDescent="0.2">
      <c r="B1" s="59" t="s">
        <v>0</v>
      </c>
    </row>
    <row r="2" spans="2:39" x14ac:dyDescent="0.2">
      <c r="B2" s="59"/>
      <c r="C2" s="187">
        <v>1</v>
      </c>
      <c r="D2" t="s">
        <v>1</v>
      </c>
    </row>
    <row r="3" spans="2:39" x14ac:dyDescent="0.2">
      <c r="B3" s="59"/>
      <c r="C3" s="188">
        <v>2</v>
      </c>
      <c r="D3" t="s">
        <v>2</v>
      </c>
    </row>
    <row r="4" spans="2:39" x14ac:dyDescent="0.2">
      <c r="B4" s="59"/>
      <c r="C4" s="189">
        <v>3</v>
      </c>
      <c r="D4" t="s">
        <v>3</v>
      </c>
    </row>
    <row r="5" spans="2:39" x14ac:dyDescent="0.2">
      <c r="B5" s="59"/>
      <c r="C5" s="190">
        <v>4</v>
      </c>
      <c r="D5" t="s">
        <v>4</v>
      </c>
    </row>
    <row r="6" spans="2:39" x14ac:dyDescent="0.2">
      <c r="B6" s="59" t="s">
        <v>5</v>
      </c>
      <c r="AM6" t="s">
        <v>6</v>
      </c>
    </row>
    <row r="7" spans="2:39" x14ac:dyDescent="0.2">
      <c r="C7" s="188">
        <v>1</v>
      </c>
      <c r="D7" t="s">
        <v>7</v>
      </c>
    </row>
    <row r="8" spans="2:39" x14ac:dyDescent="0.2">
      <c r="C8" s="191">
        <v>2</v>
      </c>
      <c r="D8" t="s">
        <v>8</v>
      </c>
    </row>
    <row r="9" spans="2:39" x14ac:dyDescent="0.2">
      <c r="C9" s="192">
        <v>3</v>
      </c>
      <c r="D9" s="18" t="s">
        <v>9</v>
      </c>
      <c r="AA9" t="s">
        <v>10</v>
      </c>
    </row>
    <row r="10" spans="2:39" x14ac:dyDescent="0.2">
      <c r="C10" s="193">
        <v>4</v>
      </c>
      <c r="D10" s="174" t="s">
        <v>11</v>
      </c>
    </row>
    <row r="11" spans="2:39" x14ac:dyDescent="0.2">
      <c r="C11" s="135">
        <v>5</v>
      </c>
      <c r="D11" t="s">
        <v>12</v>
      </c>
    </row>
    <row r="13" spans="2:39" x14ac:dyDescent="0.2">
      <c r="AG13" t="s">
        <v>13</v>
      </c>
    </row>
    <row r="26" spans="18:39" x14ac:dyDescent="0.2">
      <c r="AM26" t="s">
        <v>14</v>
      </c>
    </row>
    <row r="28" spans="18:39" x14ac:dyDescent="0.2">
      <c r="R28" t="s">
        <v>15</v>
      </c>
    </row>
    <row r="32" spans="18:39" x14ac:dyDescent="0.2">
      <c r="AC32" t="s">
        <v>16</v>
      </c>
    </row>
    <row r="33" spans="2:5" x14ac:dyDescent="0.2">
      <c r="B33" t="s">
        <v>17</v>
      </c>
    </row>
    <row r="34" spans="2:5" x14ac:dyDescent="0.2">
      <c r="C34" s="234">
        <v>1</v>
      </c>
      <c r="E34" t="s">
        <v>18</v>
      </c>
    </row>
    <row r="35" spans="2:5" x14ac:dyDescent="0.2">
      <c r="C35" s="234">
        <v>2</v>
      </c>
      <c r="E35" t="s">
        <v>19</v>
      </c>
    </row>
    <row r="36" spans="2:5" x14ac:dyDescent="0.2">
      <c r="C36" s="234">
        <v>3</v>
      </c>
      <c r="E36" t="s">
        <v>20</v>
      </c>
    </row>
    <row r="37" spans="2:5" x14ac:dyDescent="0.2">
      <c r="C37" s="234">
        <v>4</v>
      </c>
      <c r="E37" t="s">
        <v>21</v>
      </c>
    </row>
    <row r="38" spans="2:5" x14ac:dyDescent="0.2">
      <c r="C38" s="234">
        <v>5</v>
      </c>
      <c r="E38" t="s">
        <v>22</v>
      </c>
    </row>
    <row r="39" spans="2:5" x14ac:dyDescent="0.2">
      <c r="C39" s="234">
        <v>6</v>
      </c>
      <c r="E39" t="s">
        <v>23</v>
      </c>
    </row>
    <row r="40" spans="2:5" x14ac:dyDescent="0.2">
      <c r="C40" s="234">
        <v>7</v>
      </c>
      <c r="E40" t="s">
        <v>24</v>
      </c>
    </row>
    <row r="41" spans="2:5" x14ac:dyDescent="0.2">
      <c r="C41" s="234">
        <v>8</v>
      </c>
      <c r="E41" t="s">
        <v>25</v>
      </c>
    </row>
    <row r="42" spans="2:5" x14ac:dyDescent="0.2">
      <c r="C42" s="234">
        <v>9</v>
      </c>
      <c r="E42" t="s">
        <v>26</v>
      </c>
    </row>
    <row r="43" spans="2:5" x14ac:dyDescent="0.2">
      <c r="C43" s="234">
        <v>10</v>
      </c>
      <c r="E43" t="s">
        <v>27</v>
      </c>
    </row>
    <row r="44" spans="2:5" x14ac:dyDescent="0.2">
      <c r="C44" s="234">
        <v>11</v>
      </c>
      <c r="E44" t="s">
        <v>28</v>
      </c>
    </row>
    <row r="45" spans="2:5" x14ac:dyDescent="0.2">
      <c r="C45" s="234">
        <v>12</v>
      </c>
      <c r="E45" t="s">
        <v>29</v>
      </c>
    </row>
    <row r="46" spans="2:5" x14ac:dyDescent="0.2">
      <c r="C46" s="234">
        <v>12.1</v>
      </c>
      <c r="E46" t="s">
        <v>30</v>
      </c>
    </row>
    <row r="47" spans="2:5" x14ac:dyDescent="0.2">
      <c r="C47" s="234">
        <v>12.2</v>
      </c>
      <c r="E47" t="s">
        <v>31</v>
      </c>
    </row>
    <row r="48" spans="2:5" x14ac:dyDescent="0.2">
      <c r="C48" s="234">
        <v>12.3</v>
      </c>
      <c r="E48" t="s">
        <v>32</v>
      </c>
    </row>
    <row r="49" spans="3:5" x14ac:dyDescent="0.2">
      <c r="C49" s="234">
        <v>12.4</v>
      </c>
      <c r="E49" t="s">
        <v>33</v>
      </c>
    </row>
    <row r="50" spans="3:5" x14ac:dyDescent="0.2">
      <c r="C50" s="234">
        <v>12.5</v>
      </c>
      <c r="E50" t="s">
        <v>34</v>
      </c>
    </row>
    <row r="51" spans="3:5" x14ac:dyDescent="0.2">
      <c r="C51" s="234">
        <v>12.6</v>
      </c>
      <c r="E51" t="s">
        <v>35</v>
      </c>
    </row>
    <row r="52" spans="3:5" x14ac:dyDescent="0.2">
      <c r="C52" s="234">
        <v>12.7</v>
      </c>
      <c r="E52" t="s">
        <v>36</v>
      </c>
    </row>
    <row r="53" spans="3:5" x14ac:dyDescent="0.2">
      <c r="C53" s="234">
        <v>12.8</v>
      </c>
      <c r="E53" t="s">
        <v>37</v>
      </c>
    </row>
    <row r="54" spans="3:5" x14ac:dyDescent="0.2">
      <c r="C54" s="234">
        <v>12.9</v>
      </c>
      <c r="E54" t="s">
        <v>38</v>
      </c>
    </row>
    <row r="55" spans="3:5" x14ac:dyDescent="0.2">
      <c r="C55" s="234">
        <v>13</v>
      </c>
      <c r="E55" t="s">
        <v>39</v>
      </c>
    </row>
    <row r="56" spans="3:5" x14ac:dyDescent="0.2">
      <c r="C56" s="234">
        <v>13.1</v>
      </c>
      <c r="E56" t="s">
        <v>40</v>
      </c>
    </row>
    <row r="57" spans="3:5" x14ac:dyDescent="0.2">
      <c r="C57" s="234">
        <v>13.2</v>
      </c>
      <c r="E57" t="s">
        <v>41</v>
      </c>
    </row>
    <row r="58" spans="3:5" x14ac:dyDescent="0.2">
      <c r="C58" s="234">
        <v>13.3</v>
      </c>
      <c r="E58" t="s">
        <v>42</v>
      </c>
    </row>
    <row r="59" spans="3:5" x14ac:dyDescent="0.2">
      <c r="C59" s="234">
        <v>13.4</v>
      </c>
      <c r="E59" t="s">
        <v>43</v>
      </c>
    </row>
  </sheetData>
  <sheetProtection algorithmName="SHA-512" hashValue="ErAEtVbvpIxsulRATkhsBrH5hW7e9fHuhpCnPiTbY2ejHAhHs3HKqM8IhzH35ykiwhOE8Zm2lWH9cwVzP4v6WQ==" saltValue="UJdWcgLbB46cJM9AvJJC+A==" spinCount="100000" sheet="1" objects="1" scenarios="1"/>
  <conditionalFormatting sqref="C7:C10 C3:C5">
    <cfRule type="cellIs" dxfId="309" priority="1" operator="lessThan">
      <formula>0</formula>
    </cfRule>
  </conditionalFormatting>
  <pageMargins left="0.7" right="0.7" top="0.75" bottom="0.75" header="0.3" footer="0.3"/>
  <pageSetup paperSize="9" orientation="portrait" horizontalDpi="4294967293" verticalDpi="0" r:id="rId1"/>
  <headerFooter>
    <oddHeader>&amp;L&amp;"Calibri"&amp;10&amp;K000000ST Classification: OFFICIAL COMMERCIAL&amp;1#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7EDF0-B493-444A-A1F0-B640C1A137A7}">
  <sheetPr>
    <tabColor rgb="FFFFFF00"/>
    <outlinePr summaryBelow="0" summaryRight="0"/>
  </sheetPr>
  <dimension ref="A1:CM120"/>
  <sheetViews>
    <sheetView showGridLines="0" zoomScaleNormal="100" workbookViewId="0">
      <pane xSplit="9" ySplit="3" topLeftCell="J4" activePane="bottomRight" state="frozen"/>
      <selection pane="topRight" activeCell="E42" sqref="E42"/>
      <selection pane="bottomLeft" activeCell="E42" sqref="E42"/>
      <selection pane="bottomRight" activeCell="G7" sqref="G7"/>
    </sheetView>
  </sheetViews>
  <sheetFormatPr defaultColWidth="0" defaultRowHeight="12.75" outlineLevelRow="2" x14ac:dyDescent="0.2"/>
  <cols>
    <col min="1" max="1" width="1.6640625" style="28" customWidth="1"/>
    <col min="2" max="2" width="1.6640625" style="34" customWidth="1"/>
    <col min="3" max="3" width="1.6640625" style="39" customWidth="1"/>
    <col min="4" max="4" width="16.5" style="50" customWidth="1"/>
    <col min="5" max="5" width="53" style="28" bestFit="1" customWidth="1"/>
    <col min="6" max="6" width="10" style="28" customWidth="1"/>
    <col min="7" max="7" width="16" style="28" bestFit="1" customWidth="1"/>
    <col min="8" max="8" width="10.1640625" style="62" customWidth="1"/>
    <col min="9" max="9" width="2.6640625" style="28" customWidth="1"/>
    <col min="10" max="10" width="119.5" style="28" customWidth="1"/>
    <col min="11" max="12" width="14.6640625" style="28" hidden="1" customWidth="1"/>
    <col min="13" max="91" width="0" style="28" hidden="1" customWidth="1"/>
    <col min="92" max="16384" width="9.33203125" style="28" hidden="1"/>
  </cols>
  <sheetData>
    <row r="1" spans="1:91" ht="18" x14ac:dyDescent="0.25">
      <c r="A1" s="1" t="s">
        <v>2</v>
      </c>
      <c r="B1" s="31"/>
      <c r="C1" s="36"/>
      <c r="D1" s="46"/>
      <c r="E1" s="5"/>
      <c r="F1" s="5"/>
      <c r="G1" s="3"/>
      <c r="H1" s="6"/>
      <c r="I1" s="7"/>
      <c r="J1" s="158"/>
      <c r="K1" s="158"/>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row>
    <row r="2" spans="1:91" ht="13.5" thickBot="1" x14ac:dyDescent="0.25">
      <c r="A2" s="8"/>
      <c r="B2" s="32"/>
      <c r="C2" s="37"/>
      <c r="D2" s="47"/>
      <c r="E2" s="11" t="s">
        <v>44</v>
      </c>
      <c r="F2" s="12"/>
      <c r="G2" s="12" t="s">
        <v>45</v>
      </c>
      <c r="H2" s="12" t="s">
        <v>46</v>
      </c>
      <c r="I2" s="13"/>
      <c r="J2" s="159"/>
      <c r="K2" s="159"/>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row>
    <row r="3" spans="1:91" ht="13.5" thickTop="1" x14ac:dyDescent="0.2"/>
    <row r="4" spans="1:91" s="29" customFormat="1" ht="13.5" thickBot="1" x14ac:dyDescent="0.25">
      <c r="A4" s="22" t="s">
        <v>47</v>
      </c>
      <c r="B4" s="32"/>
      <c r="C4" s="40"/>
      <c r="D4" s="51"/>
      <c r="E4" s="22"/>
      <c r="F4" s="12"/>
      <c r="G4" s="12"/>
      <c r="H4" s="12"/>
      <c r="I4" s="23"/>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row>
    <row r="5" spans="1:91" ht="3" customHeight="1" outlineLevel="1" thickTop="1" x14ac:dyDescent="0.2">
      <c r="A5" s="7"/>
      <c r="B5" s="33"/>
      <c r="C5" s="38"/>
      <c r="D5" s="48"/>
      <c r="E5" s="16"/>
      <c r="F5" s="17"/>
      <c r="G5" s="16"/>
      <c r="H5" s="60"/>
      <c r="I5" s="13"/>
    </row>
    <row r="6" spans="1:91" outlineLevel="1" x14ac:dyDescent="0.2">
      <c r="E6" s="28" t="str">
        <f xml:space="preserve"> "Company: " &amp; IF( G6, K6, L6 )</f>
        <v>Company: Hafren Dyfrdwy</v>
      </c>
      <c r="G6" s="381">
        <v>0</v>
      </c>
      <c r="H6" s="62" t="s">
        <v>48</v>
      </c>
      <c r="J6" s="28" t="str">
        <f xml:space="preserve"> "1 = " &amp; K6 &amp; ", 0 = " &amp; L6</f>
        <v>1 = Severn Trent, 0 = Hafren Dyfrdwy</v>
      </c>
      <c r="K6" s="41" t="s">
        <v>49</v>
      </c>
      <c r="L6" s="41" t="s">
        <v>50</v>
      </c>
      <c r="M6" s="387">
        <v>1</v>
      </c>
      <c r="N6" s="35">
        <v>0</v>
      </c>
    </row>
    <row r="7" spans="1:91" outlineLevel="1" x14ac:dyDescent="0.2">
      <c r="E7" s="28" t="str">
        <f xml:space="preserve"> "Zone: " &amp; IF( G7, K7, L7)</f>
        <v>Zone: Powys</v>
      </c>
      <c r="G7" s="381">
        <v>1</v>
      </c>
      <c r="H7" s="62" t="s">
        <v>48</v>
      </c>
      <c r="J7" s="28" t="str">
        <f xml:space="preserve"> "1 = " &amp; K7 &amp; ", 0 = " &amp; L7</f>
        <v>1 = Powys, 0 = Wrexham</v>
      </c>
      <c r="K7" s="390" t="str">
        <f xml:space="preserve"> IF( $G6, " Main Area", "Powys" )</f>
        <v>Powys</v>
      </c>
      <c r="L7" s="390" t="str">
        <f xml:space="preserve"> IF( $G6, "Chester", "Wrexham" )</f>
        <v>Wrexham</v>
      </c>
      <c r="M7" s="387">
        <v>1</v>
      </c>
      <c r="N7" s="35">
        <v>0</v>
      </c>
    </row>
    <row r="8" spans="1:91" outlineLevel="1" x14ac:dyDescent="0.2">
      <c r="E8" s="30" t="s">
        <v>51</v>
      </c>
      <c r="G8" s="375" t="b">
        <v>0</v>
      </c>
      <c r="H8" s="62" t="s">
        <v>48</v>
      </c>
      <c r="J8" s="28" t="s">
        <v>52</v>
      </c>
    </row>
    <row r="9" spans="1:91" outlineLevel="1" x14ac:dyDescent="0.2">
      <c r="E9" s="30" t="s">
        <v>53</v>
      </c>
      <c r="G9" s="375" t="s">
        <v>54</v>
      </c>
      <c r="H9" s="62" t="s">
        <v>55</v>
      </c>
      <c r="J9" s="28" t="str">
        <f xml:space="preserve"> IF( G6, "Percentage rate contribution from developers applied from 2018-19", "Not relevant in Wales" )</f>
        <v>Not relevant in Wales</v>
      </c>
      <c r="K9" s="393" t="s">
        <v>56</v>
      </c>
      <c r="L9" s="393" t="s">
        <v>57</v>
      </c>
      <c r="M9" s="393" t="s">
        <v>58</v>
      </c>
      <c r="N9" s="393" t="s">
        <v>54</v>
      </c>
    </row>
    <row r="10" spans="1:91" outlineLevel="1" x14ac:dyDescent="0.2">
      <c r="E10" s="30" t="str">
        <f xml:space="preserve"> IF( OR( G9 = K9, G6 = 0 ), "DAD calculation used", IF( G9 = "NA", "NA", "Flat rate income offset applied " ) )</f>
        <v>DAD calculation used</v>
      </c>
      <c r="G10" s="392">
        <f>HLOOKUP( G9, $K$9:$N$10, 2 )</f>
        <v>0</v>
      </c>
      <c r="H10" s="62" t="s">
        <v>59</v>
      </c>
      <c r="K10" s="41">
        <v>1</v>
      </c>
      <c r="L10" s="41">
        <v>0.91</v>
      </c>
      <c r="M10" s="41">
        <v>0.9</v>
      </c>
      <c r="N10" s="41"/>
    </row>
    <row r="11" spans="1:91" outlineLevel="1" x14ac:dyDescent="0.2">
      <c r="E11" s="28" t="s">
        <v>60</v>
      </c>
      <c r="G11" s="375" t="b">
        <v>0</v>
      </c>
      <c r="H11" s="62" t="s">
        <v>48</v>
      </c>
      <c r="J11" s="28" t="s">
        <v>61</v>
      </c>
      <c r="M11" s="394" t="b">
        <v>1</v>
      </c>
      <c r="N11" s="394" t="b">
        <v>0</v>
      </c>
    </row>
    <row r="12" spans="1:91" outlineLevel="1" x14ac:dyDescent="0.2">
      <c r="E12" s="28" t="s">
        <v>62</v>
      </c>
      <c r="G12" s="375" t="b">
        <v>1</v>
      </c>
      <c r="H12" s="62" t="s">
        <v>48</v>
      </c>
      <c r="J12" s="28" t="s">
        <v>63</v>
      </c>
      <c r="M12" s="35" t="b">
        <v>1</v>
      </c>
      <c r="N12" s="35" t="b">
        <v>0</v>
      </c>
    </row>
    <row r="13" spans="1:91" outlineLevel="1" x14ac:dyDescent="0.2"/>
    <row r="14" spans="1:91" s="29" customFormat="1" ht="13.5" thickBot="1" x14ac:dyDescent="0.25">
      <c r="A14" s="22" t="s">
        <v>64</v>
      </c>
      <c r="B14" s="32"/>
      <c r="C14" s="40"/>
      <c r="D14" s="51"/>
      <c r="E14" s="22"/>
      <c r="F14" s="12"/>
      <c r="G14" s="12"/>
      <c r="H14" s="12"/>
      <c r="I14" s="23"/>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row>
    <row r="15" spans="1:91" ht="3" customHeight="1" outlineLevel="1" thickTop="1" x14ac:dyDescent="0.2">
      <c r="A15" s="7"/>
      <c r="B15" s="33"/>
      <c r="C15" s="38"/>
      <c r="D15" s="48"/>
      <c r="E15" s="16"/>
      <c r="F15" s="17"/>
      <c r="G15" s="16"/>
      <c r="H15" s="60"/>
      <c r="I15" s="13"/>
    </row>
    <row r="16" spans="1:91" customFormat="1" outlineLevel="1" x14ac:dyDescent="0.2">
      <c r="B16" s="59"/>
      <c r="D16" s="50"/>
      <c r="E16" t="s">
        <v>65</v>
      </c>
      <c r="G16" s="376">
        <v>8</v>
      </c>
      <c r="H16" s="75" t="s">
        <v>66</v>
      </c>
      <c r="I16" s="201"/>
    </row>
    <row r="17" spans="1:91" outlineLevel="1" x14ac:dyDescent="0.2">
      <c r="E17" s="30" t="s">
        <v>67</v>
      </c>
      <c r="G17" s="377">
        <v>4</v>
      </c>
      <c r="H17" s="62" t="s">
        <v>68</v>
      </c>
    </row>
    <row r="18" spans="1:91" outlineLevel="1" x14ac:dyDescent="0.2"/>
    <row r="19" spans="1:91" s="29" customFormat="1" ht="13.5" thickBot="1" x14ac:dyDescent="0.25">
      <c r="A19" s="22" t="s">
        <v>69</v>
      </c>
      <c r="B19" s="32"/>
      <c r="C19" s="40"/>
      <c r="D19" s="51"/>
      <c r="E19" s="22"/>
      <c r="F19" s="12"/>
      <c r="G19" s="12"/>
      <c r="H19" s="12"/>
      <c r="I19" s="23"/>
      <c r="J19" s="294"/>
      <c r="K19" s="21">
        <v>10</v>
      </c>
      <c r="L19" s="21">
        <v>500</v>
      </c>
      <c r="M19" s="21">
        <v>1000</v>
      </c>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row>
    <row r="20" spans="1:91" ht="3" customHeight="1" outlineLevel="1" thickTop="1" x14ac:dyDescent="0.2">
      <c r="A20" s="7"/>
      <c r="B20" s="33"/>
      <c r="C20" s="38"/>
      <c r="D20" s="48"/>
      <c r="E20" s="16"/>
      <c r="F20" s="17"/>
      <c r="G20" s="16"/>
      <c r="H20" s="60"/>
      <c r="I20" s="13"/>
      <c r="K20" s="16"/>
      <c r="L20" s="16"/>
    </row>
    <row r="21" spans="1:91" outlineLevel="1" x14ac:dyDescent="0.2">
      <c r="B21" s="34" t="s">
        <v>70</v>
      </c>
    </row>
    <row r="22" spans="1:91" outlineLevel="2" x14ac:dyDescent="0.2">
      <c r="E22" s="28" t="s">
        <v>71</v>
      </c>
      <c r="F22" s="127"/>
      <c r="G22" s="381">
        <v>96</v>
      </c>
      <c r="H22" s="62" t="s">
        <v>72</v>
      </c>
      <c r="K22" s="35">
        <v>2</v>
      </c>
      <c r="L22" s="35">
        <v>96</v>
      </c>
      <c r="M22" s="35">
        <v>192</v>
      </c>
    </row>
    <row r="23" spans="1:91" outlineLevel="2" x14ac:dyDescent="0.2">
      <c r="E23" s="28" t="s">
        <v>73</v>
      </c>
      <c r="F23" s="127"/>
      <c r="G23" s="381">
        <v>146</v>
      </c>
      <c r="H23" s="62" t="s">
        <v>72</v>
      </c>
      <c r="K23" s="35">
        <v>3</v>
      </c>
      <c r="L23" s="35">
        <v>146</v>
      </c>
      <c r="M23" s="35">
        <v>292</v>
      </c>
    </row>
    <row r="24" spans="1:91" outlineLevel="2" x14ac:dyDescent="0.2">
      <c r="E24" s="28" t="s">
        <v>74</v>
      </c>
      <c r="F24" s="127"/>
      <c r="G24" s="381">
        <v>139</v>
      </c>
      <c r="H24" s="62" t="s">
        <v>72</v>
      </c>
      <c r="K24" s="35">
        <v>3</v>
      </c>
      <c r="L24" s="35">
        <v>139</v>
      </c>
      <c r="M24" s="35">
        <v>278</v>
      </c>
    </row>
    <row r="25" spans="1:91" outlineLevel="2" x14ac:dyDescent="0.2">
      <c r="E25" s="28" t="s">
        <v>75</v>
      </c>
      <c r="F25" s="127"/>
      <c r="G25" s="381">
        <v>119</v>
      </c>
      <c r="H25" s="62" t="s">
        <v>72</v>
      </c>
      <c r="K25" s="35">
        <v>2</v>
      </c>
      <c r="L25" s="35">
        <v>119</v>
      </c>
      <c r="M25" s="35">
        <v>238</v>
      </c>
    </row>
    <row r="26" spans="1:91" outlineLevel="2" x14ac:dyDescent="0.2">
      <c r="E26" s="28" t="s">
        <v>76</v>
      </c>
      <c r="G26" s="381">
        <v>4</v>
      </c>
      <c r="H26" s="62" t="s">
        <v>72</v>
      </c>
      <c r="K26" s="35">
        <v>2</v>
      </c>
      <c r="L26" s="35">
        <v>4</v>
      </c>
      <c r="M26" s="35">
        <v>4</v>
      </c>
    </row>
    <row r="27" spans="1:91" outlineLevel="2" x14ac:dyDescent="0.2"/>
    <row r="28" spans="1:91" outlineLevel="2" x14ac:dyDescent="0.2">
      <c r="E28" s="28" t="s">
        <v>77</v>
      </c>
      <c r="G28" s="381">
        <v>3</v>
      </c>
      <c r="H28" s="62" t="s">
        <v>78</v>
      </c>
    </row>
    <row r="29" spans="1:91" outlineLevel="2" x14ac:dyDescent="0.2">
      <c r="E29" s="28" t="s">
        <v>79</v>
      </c>
      <c r="G29" s="381">
        <v>12</v>
      </c>
      <c r="H29" s="62" t="s">
        <v>78</v>
      </c>
    </row>
    <row r="30" spans="1:91" outlineLevel="2" x14ac:dyDescent="0.2"/>
    <row r="31" spans="1:91" outlineLevel="1" x14ac:dyDescent="0.2">
      <c r="B31" s="34" t="s">
        <v>80</v>
      </c>
    </row>
    <row r="32" spans="1:91" outlineLevel="2" x14ac:dyDescent="0.2">
      <c r="E32" s="28" t="s">
        <v>81</v>
      </c>
      <c r="F32" s="127"/>
      <c r="G32" s="381">
        <v>0</v>
      </c>
      <c r="H32" s="62" t="s">
        <v>82</v>
      </c>
      <c r="K32" s="382">
        <v>0</v>
      </c>
      <c r="L32" s="329">
        <f t="shared" ref="L32:L41" si="0" xml:space="preserve"> K33</f>
        <v>100</v>
      </c>
    </row>
    <row r="33" spans="5:12" outlineLevel="2" x14ac:dyDescent="0.2">
      <c r="E33" s="28" t="s">
        <v>83</v>
      </c>
      <c r="G33" s="381"/>
      <c r="H33" s="62" t="s">
        <v>82</v>
      </c>
      <c r="K33" s="382">
        <v>100</v>
      </c>
      <c r="L33" s="329">
        <f t="shared" si="0"/>
        <v>200</v>
      </c>
    </row>
    <row r="34" spans="5:12" outlineLevel="2" x14ac:dyDescent="0.2">
      <c r="E34" s="28" t="s">
        <v>84</v>
      </c>
      <c r="G34" s="381"/>
      <c r="H34" s="62" t="s">
        <v>82</v>
      </c>
      <c r="K34" s="382">
        <v>200</v>
      </c>
      <c r="L34" s="329">
        <f t="shared" si="0"/>
        <v>1000</v>
      </c>
    </row>
    <row r="35" spans="5:12" outlineLevel="2" x14ac:dyDescent="0.2">
      <c r="E35" s="28" t="s">
        <v>85</v>
      </c>
      <c r="G35" s="381"/>
      <c r="H35" s="62" t="s">
        <v>82</v>
      </c>
      <c r="K35" s="382">
        <v>1000</v>
      </c>
      <c r="L35" s="329">
        <f t="shared" si="0"/>
        <v>25000</v>
      </c>
    </row>
    <row r="36" spans="5:12" outlineLevel="2" x14ac:dyDescent="0.2">
      <c r="E36" s="28" t="s">
        <v>86</v>
      </c>
      <c r="G36" s="381"/>
      <c r="H36" s="62" t="s">
        <v>82</v>
      </c>
      <c r="K36" s="382">
        <v>25000</v>
      </c>
      <c r="L36" s="329">
        <f t="shared" si="0"/>
        <v>40000</v>
      </c>
    </row>
    <row r="37" spans="5:12" outlineLevel="2" x14ac:dyDescent="0.2">
      <c r="E37" s="28" t="s">
        <v>87</v>
      </c>
      <c r="G37" s="381"/>
      <c r="H37" s="62" t="s">
        <v>82</v>
      </c>
      <c r="K37" s="382">
        <v>40000</v>
      </c>
      <c r="L37" s="329">
        <f t="shared" si="0"/>
        <v>100000</v>
      </c>
    </row>
    <row r="38" spans="5:12" outlineLevel="2" x14ac:dyDescent="0.2">
      <c r="E38" s="28" t="s">
        <v>88</v>
      </c>
      <c r="G38" s="381"/>
      <c r="H38" s="62" t="s">
        <v>82</v>
      </c>
      <c r="K38" s="382">
        <v>100000</v>
      </c>
      <c r="L38" s="329">
        <f t="shared" si="0"/>
        <v>250000</v>
      </c>
    </row>
    <row r="39" spans="5:12" outlineLevel="2" x14ac:dyDescent="0.2">
      <c r="E39" s="28" t="s">
        <v>89</v>
      </c>
      <c r="G39" s="381"/>
      <c r="H39" s="62" t="s">
        <v>82</v>
      </c>
      <c r="K39" s="382">
        <v>250000</v>
      </c>
      <c r="L39" s="329">
        <f t="shared" si="0"/>
        <v>500000</v>
      </c>
    </row>
    <row r="40" spans="5:12" outlineLevel="2" x14ac:dyDescent="0.2">
      <c r="E40" s="28" t="s">
        <v>90</v>
      </c>
      <c r="G40" s="381"/>
      <c r="H40" s="62" t="s">
        <v>82</v>
      </c>
      <c r="K40" s="383">
        <v>500000</v>
      </c>
      <c r="L40" s="329">
        <f t="shared" si="0"/>
        <v>750000</v>
      </c>
    </row>
    <row r="41" spans="5:12" outlineLevel="2" x14ac:dyDescent="0.2">
      <c r="E41" s="28" t="s">
        <v>91</v>
      </c>
      <c r="G41" s="381"/>
      <c r="H41" s="62" t="s">
        <v>82</v>
      </c>
      <c r="K41" s="383">
        <v>750000</v>
      </c>
      <c r="L41" s="329">
        <f t="shared" si="0"/>
        <v>1000000</v>
      </c>
    </row>
    <row r="42" spans="5:12" outlineLevel="2" x14ac:dyDescent="0.2">
      <c r="E42" s="28" t="s">
        <v>92</v>
      </c>
      <c r="G42" s="381"/>
      <c r="H42" s="62" t="s">
        <v>82</v>
      </c>
      <c r="K42" s="382">
        <v>1000000</v>
      </c>
      <c r="L42" s="106" t="s">
        <v>93</v>
      </c>
    </row>
    <row r="43" spans="5:12" outlineLevel="2" x14ac:dyDescent="0.2"/>
    <row r="44" spans="5:12" outlineLevel="2" x14ac:dyDescent="0.2">
      <c r="E44" s="28" t="s">
        <v>94</v>
      </c>
      <c r="G44" s="381">
        <v>0</v>
      </c>
      <c r="H44" s="62" t="s">
        <v>72</v>
      </c>
    </row>
    <row r="45" spans="5:12" outlineLevel="2" x14ac:dyDescent="0.2">
      <c r="E45" s="28" t="s">
        <v>95</v>
      </c>
      <c r="G45" s="381"/>
      <c r="H45" s="62" t="s">
        <v>72</v>
      </c>
    </row>
    <row r="46" spans="5:12" outlineLevel="2" x14ac:dyDescent="0.2">
      <c r="E46" s="28" t="s">
        <v>96</v>
      </c>
      <c r="G46" s="381"/>
      <c r="H46" s="62" t="s">
        <v>72</v>
      </c>
    </row>
    <row r="47" spans="5:12" outlineLevel="2" x14ac:dyDescent="0.2"/>
    <row r="48" spans="5:12" outlineLevel="2" x14ac:dyDescent="0.2">
      <c r="E48" s="28" t="s">
        <v>97</v>
      </c>
      <c r="G48" s="381">
        <v>0</v>
      </c>
      <c r="H48" s="62" t="s">
        <v>98</v>
      </c>
    </row>
    <row r="49" spans="5:12" outlineLevel="2" x14ac:dyDescent="0.2">
      <c r="E49" s="28" t="s">
        <v>99</v>
      </c>
      <c r="G49" s="381"/>
      <c r="H49" s="62" t="s">
        <v>98</v>
      </c>
    </row>
    <row r="50" spans="5:12" outlineLevel="2" x14ac:dyDescent="0.2">
      <c r="E50" s="28" t="s">
        <v>100</v>
      </c>
      <c r="F50" s="127"/>
      <c r="G50" s="381"/>
      <c r="H50" s="62" t="s">
        <v>98</v>
      </c>
    </row>
    <row r="51" spans="5:12" outlineLevel="2" x14ac:dyDescent="0.2"/>
    <row r="52" spans="5:12" outlineLevel="2" x14ac:dyDescent="0.2">
      <c r="E52" s="28" t="s">
        <v>101</v>
      </c>
      <c r="G52" s="381"/>
      <c r="H52" s="62" t="s">
        <v>72</v>
      </c>
      <c r="K52" s="382">
        <v>0</v>
      </c>
      <c r="L52" s="329">
        <f t="shared" ref="L52:L61" si="1" xml:space="preserve"> K53</f>
        <v>100</v>
      </c>
    </row>
    <row r="53" spans="5:12" outlineLevel="2" x14ac:dyDescent="0.2">
      <c r="E53" s="28" t="s">
        <v>102</v>
      </c>
      <c r="G53" s="381"/>
      <c r="H53" s="62" t="s">
        <v>72</v>
      </c>
      <c r="K53" s="382">
        <v>100</v>
      </c>
      <c r="L53" s="329">
        <f t="shared" si="1"/>
        <v>200</v>
      </c>
    </row>
    <row r="54" spans="5:12" outlineLevel="2" x14ac:dyDescent="0.2">
      <c r="E54" s="28" t="s">
        <v>103</v>
      </c>
      <c r="G54" s="381"/>
      <c r="H54" s="62" t="s">
        <v>72</v>
      </c>
      <c r="K54" s="382">
        <v>200</v>
      </c>
      <c r="L54" s="329">
        <f t="shared" si="1"/>
        <v>1000</v>
      </c>
    </row>
    <row r="55" spans="5:12" outlineLevel="2" x14ac:dyDescent="0.2">
      <c r="E55" s="28" t="s">
        <v>104</v>
      </c>
      <c r="G55" s="381"/>
      <c r="H55" s="62" t="s">
        <v>72</v>
      </c>
      <c r="K55" s="382">
        <v>1000</v>
      </c>
      <c r="L55" s="329">
        <f t="shared" si="1"/>
        <v>25000</v>
      </c>
    </row>
    <row r="56" spans="5:12" outlineLevel="2" x14ac:dyDescent="0.2">
      <c r="E56" s="28" t="s">
        <v>105</v>
      </c>
      <c r="G56" s="381"/>
      <c r="H56" s="62" t="s">
        <v>72</v>
      </c>
      <c r="K56" s="382">
        <v>25000</v>
      </c>
      <c r="L56" s="329">
        <f t="shared" si="1"/>
        <v>40000</v>
      </c>
    </row>
    <row r="57" spans="5:12" outlineLevel="2" x14ac:dyDescent="0.2">
      <c r="E57" s="28" t="s">
        <v>106</v>
      </c>
      <c r="G57" s="381"/>
      <c r="H57" s="62" t="s">
        <v>72</v>
      </c>
      <c r="K57" s="382">
        <v>40000</v>
      </c>
      <c r="L57" s="329">
        <f t="shared" si="1"/>
        <v>100000</v>
      </c>
    </row>
    <row r="58" spans="5:12" outlineLevel="2" x14ac:dyDescent="0.2">
      <c r="E58" s="28" t="s">
        <v>107</v>
      </c>
      <c r="G58" s="381"/>
      <c r="H58" s="62" t="s">
        <v>72</v>
      </c>
      <c r="K58" s="382">
        <v>100000</v>
      </c>
      <c r="L58" s="329">
        <f t="shared" si="1"/>
        <v>250000</v>
      </c>
    </row>
    <row r="59" spans="5:12" outlineLevel="2" x14ac:dyDescent="0.2">
      <c r="E59" s="28" t="s">
        <v>108</v>
      </c>
      <c r="G59" s="381"/>
      <c r="H59" s="62" t="s">
        <v>72</v>
      </c>
      <c r="K59" s="382">
        <v>250000</v>
      </c>
      <c r="L59" s="329">
        <f t="shared" si="1"/>
        <v>500000</v>
      </c>
    </row>
    <row r="60" spans="5:12" outlineLevel="2" x14ac:dyDescent="0.2">
      <c r="E60" s="28" t="s">
        <v>109</v>
      </c>
      <c r="G60" s="381"/>
      <c r="H60" s="62" t="s">
        <v>72</v>
      </c>
      <c r="K60" s="383">
        <v>500000</v>
      </c>
      <c r="L60" s="329">
        <f t="shared" si="1"/>
        <v>750000</v>
      </c>
    </row>
    <row r="61" spans="5:12" outlineLevel="2" x14ac:dyDescent="0.2">
      <c r="E61" s="28" t="s">
        <v>110</v>
      </c>
      <c r="G61" s="381"/>
      <c r="H61" s="62" t="s">
        <v>72</v>
      </c>
      <c r="K61" s="383">
        <v>750000</v>
      </c>
      <c r="L61" s="329">
        <f t="shared" si="1"/>
        <v>1000000</v>
      </c>
    </row>
    <row r="62" spans="5:12" outlineLevel="2" x14ac:dyDescent="0.2">
      <c r="E62" s="28" t="s">
        <v>111</v>
      </c>
      <c r="G62" s="381"/>
      <c r="H62" s="62" t="s">
        <v>72</v>
      </c>
      <c r="K62" s="382">
        <v>1000000</v>
      </c>
      <c r="L62" s="106" t="s">
        <v>93</v>
      </c>
    </row>
    <row r="63" spans="5:12" outlineLevel="2" x14ac:dyDescent="0.2">
      <c r="E63" s="28" t="s">
        <v>112</v>
      </c>
      <c r="G63" s="381"/>
      <c r="H63" s="62" t="s">
        <v>72</v>
      </c>
      <c r="K63" s="382">
        <v>0</v>
      </c>
      <c r="L63" s="329">
        <f t="shared" ref="L63:L72" si="2" xml:space="preserve"> K64</f>
        <v>100</v>
      </c>
    </row>
    <row r="64" spans="5:12" outlineLevel="2" x14ac:dyDescent="0.2">
      <c r="E64" s="28" t="s">
        <v>113</v>
      </c>
      <c r="G64" s="381"/>
      <c r="H64" s="62" t="s">
        <v>72</v>
      </c>
      <c r="K64" s="382">
        <v>100</v>
      </c>
      <c r="L64" s="329">
        <f t="shared" si="2"/>
        <v>200</v>
      </c>
    </row>
    <row r="65" spans="1:91" outlineLevel="2" x14ac:dyDescent="0.2">
      <c r="E65" s="28" t="s">
        <v>114</v>
      </c>
      <c r="G65" s="381"/>
      <c r="H65" s="62" t="s">
        <v>72</v>
      </c>
      <c r="K65" s="382">
        <v>200</v>
      </c>
      <c r="L65" s="329">
        <f t="shared" si="2"/>
        <v>1000</v>
      </c>
    </row>
    <row r="66" spans="1:91" outlineLevel="2" x14ac:dyDescent="0.2">
      <c r="E66" s="28" t="s">
        <v>115</v>
      </c>
      <c r="G66" s="381"/>
      <c r="H66" s="62" t="s">
        <v>72</v>
      </c>
      <c r="K66" s="382">
        <v>1000</v>
      </c>
      <c r="L66" s="329">
        <f t="shared" si="2"/>
        <v>25000</v>
      </c>
    </row>
    <row r="67" spans="1:91" outlineLevel="2" x14ac:dyDescent="0.2">
      <c r="E67" s="28" t="s">
        <v>116</v>
      </c>
      <c r="G67" s="381"/>
      <c r="H67" s="62" t="s">
        <v>72</v>
      </c>
      <c r="K67" s="382">
        <v>25000</v>
      </c>
      <c r="L67" s="329">
        <f t="shared" si="2"/>
        <v>40000</v>
      </c>
    </row>
    <row r="68" spans="1:91" outlineLevel="2" x14ac:dyDescent="0.2">
      <c r="E68" s="28" t="s">
        <v>117</v>
      </c>
      <c r="G68" s="381"/>
      <c r="H68" s="62" t="s">
        <v>72</v>
      </c>
      <c r="K68" s="382">
        <v>40000</v>
      </c>
      <c r="L68" s="329">
        <f t="shared" si="2"/>
        <v>100000</v>
      </c>
    </row>
    <row r="69" spans="1:91" outlineLevel="2" x14ac:dyDescent="0.2">
      <c r="E69" s="28" t="s">
        <v>118</v>
      </c>
      <c r="G69" s="381"/>
      <c r="H69" s="62" t="s">
        <v>72</v>
      </c>
      <c r="K69" s="382">
        <v>100000</v>
      </c>
      <c r="L69" s="329">
        <f t="shared" si="2"/>
        <v>250000</v>
      </c>
    </row>
    <row r="70" spans="1:91" outlineLevel="2" x14ac:dyDescent="0.2">
      <c r="E70" s="28" t="s">
        <v>119</v>
      </c>
      <c r="G70" s="381"/>
      <c r="H70" s="62" t="s">
        <v>72</v>
      </c>
      <c r="K70" s="382">
        <v>250000</v>
      </c>
      <c r="L70" s="329">
        <f t="shared" si="2"/>
        <v>500000</v>
      </c>
    </row>
    <row r="71" spans="1:91" outlineLevel="2" x14ac:dyDescent="0.2">
      <c r="E71" s="28" t="s">
        <v>120</v>
      </c>
      <c r="G71" s="381"/>
      <c r="H71" s="62" t="s">
        <v>72</v>
      </c>
      <c r="K71" s="383">
        <v>500000</v>
      </c>
      <c r="L71" s="329">
        <f t="shared" si="2"/>
        <v>750000</v>
      </c>
    </row>
    <row r="72" spans="1:91" outlineLevel="2" x14ac:dyDescent="0.2">
      <c r="E72" s="28" t="s">
        <v>121</v>
      </c>
      <c r="G72" s="381"/>
      <c r="H72" s="62" t="s">
        <v>72</v>
      </c>
      <c r="K72" s="383">
        <v>750000</v>
      </c>
      <c r="L72" s="329">
        <f t="shared" si="2"/>
        <v>1000000</v>
      </c>
    </row>
    <row r="73" spans="1:91" outlineLevel="2" x14ac:dyDescent="0.2">
      <c r="E73" s="28" t="s">
        <v>122</v>
      </c>
      <c r="G73" s="381"/>
      <c r="H73" s="62" t="s">
        <v>72</v>
      </c>
      <c r="K73" s="382">
        <v>1000000</v>
      </c>
      <c r="L73" s="106" t="s">
        <v>93</v>
      </c>
    </row>
    <row r="74" spans="1:91" outlineLevel="2" x14ac:dyDescent="0.2"/>
    <row r="75" spans="1:91" s="29" customFormat="1" ht="13.5" thickBot="1" x14ac:dyDescent="0.25">
      <c r="A75" s="22" t="s">
        <v>123</v>
      </c>
      <c r="B75" s="32"/>
      <c r="C75" s="40"/>
      <c r="D75" s="51"/>
      <c r="E75" s="22"/>
      <c r="F75" s="12"/>
      <c r="G75" s="12"/>
      <c r="H75" s="12"/>
      <c r="I75" s="23"/>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row>
    <row r="76" spans="1:91" ht="3" customHeight="1" outlineLevel="1" thickTop="1" x14ac:dyDescent="0.2">
      <c r="A76" s="7"/>
      <c r="B76" s="33"/>
      <c r="C76" s="38"/>
      <c r="D76" s="48"/>
      <c r="E76" s="16"/>
      <c r="F76" s="17"/>
      <c r="G76" s="16"/>
      <c r="H76" s="60"/>
      <c r="I76" s="13"/>
    </row>
    <row r="77" spans="1:91" outlineLevel="1" x14ac:dyDescent="0.2">
      <c r="D77" s="28"/>
      <c r="E77" s="271" t="s">
        <v>124</v>
      </c>
      <c r="G77" s="381"/>
      <c r="H77" s="62" t="s">
        <v>125</v>
      </c>
    </row>
    <row r="78" spans="1:91" outlineLevel="1" x14ac:dyDescent="0.2">
      <c r="D78" s="28"/>
      <c r="E78" s="381" t="s">
        <v>126</v>
      </c>
      <c r="G78" s="381"/>
      <c r="H78" s="62" t="s">
        <v>125</v>
      </c>
    </row>
    <row r="79" spans="1:91" outlineLevel="1" x14ac:dyDescent="0.2">
      <c r="D79" s="28"/>
      <c r="E79" s="381" t="s">
        <v>127</v>
      </c>
      <c r="G79" s="381"/>
      <c r="H79" s="62" t="s">
        <v>125</v>
      </c>
    </row>
    <row r="80" spans="1:91" outlineLevel="1" x14ac:dyDescent="0.2">
      <c r="D80" s="28"/>
      <c r="E80" s="381" t="s">
        <v>128</v>
      </c>
      <c r="G80" s="381"/>
      <c r="H80" s="62" t="s">
        <v>125</v>
      </c>
    </row>
    <row r="81" spans="1:91" outlineLevel="1" x14ac:dyDescent="0.2">
      <c r="D81" s="28"/>
      <c r="E81" s="381" t="s">
        <v>129</v>
      </c>
      <c r="G81" s="381"/>
      <c r="H81" s="62" t="s">
        <v>125</v>
      </c>
    </row>
    <row r="82" spans="1:91" outlineLevel="1" x14ac:dyDescent="0.2"/>
    <row r="83" spans="1:91" s="29" customFormat="1" ht="13.5" thickBot="1" x14ac:dyDescent="0.25">
      <c r="A83" s="22" t="s">
        <v>130</v>
      </c>
      <c r="B83" s="32"/>
      <c r="C83" s="40"/>
      <c r="D83" s="51"/>
      <c r="E83" s="22"/>
      <c r="F83" s="12"/>
      <c r="G83" s="12"/>
      <c r="H83" s="12"/>
      <c r="I83" s="23"/>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row>
    <row r="84" spans="1:91" ht="3" customHeight="1" outlineLevel="1" thickTop="1" x14ac:dyDescent="0.2">
      <c r="A84" s="7"/>
      <c r="B84" s="33"/>
      <c r="C84" s="38"/>
      <c r="D84" s="48"/>
      <c r="E84" s="16"/>
      <c r="F84" s="17"/>
      <c r="G84" s="16"/>
      <c r="H84" s="60"/>
      <c r="I84" s="13"/>
    </row>
    <row r="85" spans="1:91" outlineLevel="1" x14ac:dyDescent="0.2">
      <c r="D85" s="28"/>
      <c r="E85" s="271" t="s">
        <v>131</v>
      </c>
      <c r="G85" s="381"/>
      <c r="H85" s="62" t="s">
        <v>125</v>
      </c>
    </row>
    <row r="86" spans="1:91" outlineLevel="1" x14ac:dyDescent="0.2">
      <c r="D86" s="28"/>
      <c r="E86" s="381" t="s">
        <v>132</v>
      </c>
      <c r="G86" s="381"/>
      <c r="H86" s="62" t="s">
        <v>125</v>
      </c>
    </row>
    <row r="87" spans="1:91" outlineLevel="1" x14ac:dyDescent="0.2">
      <c r="D87" s="28"/>
      <c r="E87" s="381" t="s">
        <v>133</v>
      </c>
      <c r="G87" s="381"/>
      <c r="H87" s="62" t="s">
        <v>125</v>
      </c>
    </row>
    <row r="88" spans="1:91" outlineLevel="1" x14ac:dyDescent="0.2">
      <c r="D88" s="28"/>
      <c r="E88" s="381" t="s">
        <v>134</v>
      </c>
      <c r="G88" s="381"/>
      <c r="H88" s="62" t="s">
        <v>125</v>
      </c>
    </row>
    <row r="89" spans="1:91" outlineLevel="1" x14ac:dyDescent="0.2">
      <c r="D89" s="28"/>
      <c r="E89" s="381" t="s">
        <v>135</v>
      </c>
      <c r="G89" s="381"/>
      <c r="H89" s="62" t="s">
        <v>125</v>
      </c>
    </row>
    <row r="90" spans="1:91" outlineLevel="1" x14ac:dyDescent="0.2"/>
    <row r="91" spans="1:91" s="29" customFormat="1" ht="13.5" thickBot="1" x14ac:dyDescent="0.25">
      <c r="A91" s="22" t="s">
        <v>136</v>
      </c>
      <c r="B91" s="32"/>
      <c r="C91" s="40"/>
      <c r="D91" s="51"/>
      <c r="E91" s="22"/>
      <c r="F91" s="12"/>
      <c r="G91" s="12"/>
      <c r="H91" s="12"/>
      <c r="I91" s="23"/>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row>
    <row r="92" spans="1:91" ht="3" customHeight="1" outlineLevel="1" thickTop="1" x14ac:dyDescent="0.2">
      <c r="A92" s="7"/>
      <c r="B92" s="33"/>
      <c r="C92" s="38"/>
      <c r="D92" s="48"/>
      <c r="E92" s="16"/>
      <c r="F92" s="17"/>
      <c r="G92" s="16"/>
      <c r="H92" s="60"/>
      <c r="I92" s="13"/>
    </row>
    <row r="93" spans="1:91" outlineLevel="1" x14ac:dyDescent="0.2">
      <c r="D93" s="28"/>
      <c r="E93" s="271" t="s">
        <v>137</v>
      </c>
      <c r="G93" s="381"/>
      <c r="H93" s="62" t="s">
        <v>125</v>
      </c>
    </row>
    <row r="94" spans="1:91" outlineLevel="1" x14ac:dyDescent="0.2">
      <c r="D94" s="28"/>
      <c r="E94" s="381" t="s">
        <v>138</v>
      </c>
      <c r="G94" s="381">
        <v>0</v>
      </c>
      <c r="H94" s="62" t="s">
        <v>125</v>
      </c>
    </row>
    <row r="95" spans="1:91" outlineLevel="1" x14ac:dyDescent="0.2">
      <c r="D95" s="28"/>
      <c r="E95" s="381" t="s">
        <v>127</v>
      </c>
      <c r="G95" s="381"/>
      <c r="H95" s="62" t="s">
        <v>125</v>
      </c>
    </row>
    <row r="96" spans="1:91" outlineLevel="1" x14ac:dyDescent="0.2">
      <c r="D96" s="28"/>
      <c r="E96" s="381" t="s">
        <v>128</v>
      </c>
      <c r="G96" s="381"/>
      <c r="H96" s="62" t="s">
        <v>125</v>
      </c>
    </row>
    <row r="97" spans="1:91" outlineLevel="1" x14ac:dyDescent="0.2">
      <c r="D97" s="28"/>
      <c r="E97" s="381" t="s">
        <v>129</v>
      </c>
      <c r="G97" s="381"/>
      <c r="H97" s="62" t="s">
        <v>125</v>
      </c>
    </row>
    <row r="98" spans="1:91" ht="3" customHeight="1" outlineLevel="1" x14ac:dyDescent="0.2">
      <c r="A98" s="7"/>
      <c r="B98" s="33"/>
      <c r="C98" s="38"/>
      <c r="D98" s="48"/>
      <c r="E98" s="16"/>
      <c r="F98" s="17"/>
      <c r="G98" s="16"/>
      <c r="H98" s="60"/>
      <c r="I98" s="13"/>
    </row>
    <row r="99" spans="1:91" outlineLevel="1" x14ac:dyDescent="0.2">
      <c r="D99" s="28"/>
      <c r="E99" s="271" t="str">
        <f xml:space="preserve"> E93 &amp; "  - asset life"</f>
        <v>Water: pump  - asset life</v>
      </c>
      <c r="G99" s="381"/>
      <c r="H99" s="62" t="s">
        <v>139</v>
      </c>
    </row>
    <row r="100" spans="1:91" outlineLevel="1" x14ac:dyDescent="0.2">
      <c r="D100" s="28"/>
      <c r="E100" s="271" t="str">
        <f xml:space="preserve"> E94 &amp; "  - asset life"</f>
        <v>Pressure logger  - asset life</v>
      </c>
      <c r="G100" s="381">
        <v>0</v>
      </c>
      <c r="H100" s="62" t="s">
        <v>139</v>
      </c>
    </row>
    <row r="101" spans="1:91" outlineLevel="1" x14ac:dyDescent="0.2">
      <c r="D101" s="28"/>
      <c r="E101" s="271" t="str">
        <f xml:space="preserve"> E95 &amp; "  - asset life"</f>
        <v>Water: other cost item 3 (specify)  - asset life</v>
      </c>
      <c r="G101" s="381"/>
      <c r="H101" s="62" t="s">
        <v>139</v>
      </c>
    </row>
    <row r="102" spans="1:91" outlineLevel="1" x14ac:dyDescent="0.2">
      <c r="D102" s="28"/>
      <c r="E102" s="271" t="str">
        <f xml:space="preserve"> E96 &amp; "  - asset life"</f>
        <v>Water: other cost item 4 (specify)  - asset life</v>
      </c>
      <c r="G102" s="381"/>
      <c r="H102" s="62" t="s">
        <v>139</v>
      </c>
    </row>
    <row r="103" spans="1:91" outlineLevel="1" x14ac:dyDescent="0.2">
      <c r="D103" s="28"/>
      <c r="E103" s="271" t="str">
        <f xml:space="preserve"> E97 &amp; "  - asset life"</f>
        <v>Water: other cost item 5 (specify)  - asset life</v>
      </c>
      <c r="G103" s="381"/>
      <c r="H103" s="62" t="s">
        <v>139</v>
      </c>
    </row>
    <row r="104" spans="1:91" outlineLevel="1" x14ac:dyDescent="0.2"/>
    <row r="105" spans="1:91" s="29" customFormat="1" ht="13.5" thickBot="1" x14ac:dyDescent="0.25">
      <c r="A105" s="22" t="s">
        <v>140</v>
      </c>
      <c r="B105" s="32"/>
      <c r="C105" s="40"/>
      <c r="D105" s="51"/>
      <c r="E105" s="22"/>
      <c r="F105" s="12"/>
      <c r="G105" s="12"/>
      <c r="H105" s="12"/>
      <c r="I105" s="23"/>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row>
    <row r="106" spans="1:91" ht="3" customHeight="1" outlineLevel="1" thickTop="1" x14ac:dyDescent="0.2">
      <c r="A106" s="7"/>
      <c r="B106" s="33"/>
      <c r="C106" s="38"/>
      <c r="D106" s="48"/>
      <c r="E106" s="16"/>
      <c r="F106" s="17"/>
      <c r="G106" s="16"/>
      <c r="H106" s="60"/>
      <c r="I106" s="13"/>
    </row>
    <row r="107" spans="1:91" outlineLevel="1" x14ac:dyDescent="0.2">
      <c r="D107" s="28"/>
      <c r="E107" s="271" t="s">
        <v>141</v>
      </c>
      <c r="G107" s="381"/>
      <c r="H107" s="62" t="s">
        <v>125</v>
      </c>
    </row>
    <row r="108" spans="1:91" outlineLevel="1" x14ac:dyDescent="0.2">
      <c r="D108" s="28"/>
      <c r="E108" s="381" t="s">
        <v>132</v>
      </c>
      <c r="G108" s="381"/>
      <c r="H108" s="62" t="s">
        <v>125</v>
      </c>
    </row>
    <row r="109" spans="1:91" outlineLevel="1" x14ac:dyDescent="0.2">
      <c r="D109" s="28"/>
      <c r="E109" s="381" t="s">
        <v>133</v>
      </c>
      <c r="G109" s="381"/>
      <c r="H109" s="62" t="s">
        <v>125</v>
      </c>
    </row>
    <row r="110" spans="1:91" outlineLevel="1" x14ac:dyDescent="0.2">
      <c r="D110" s="28"/>
      <c r="E110" s="381" t="s">
        <v>134</v>
      </c>
      <c r="G110" s="381"/>
      <c r="H110" s="62" t="s">
        <v>125</v>
      </c>
    </row>
    <row r="111" spans="1:91" outlineLevel="1" x14ac:dyDescent="0.2">
      <c r="D111" s="28"/>
      <c r="E111" s="381" t="s">
        <v>135</v>
      </c>
      <c r="G111" s="381"/>
      <c r="H111" s="62" t="s">
        <v>125</v>
      </c>
    </row>
    <row r="112" spans="1:91" ht="3" customHeight="1" outlineLevel="1" x14ac:dyDescent="0.2">
      <c r="A112" s="7"/>
      <c r="B112" s="33"/>
      <c r="C112" s="38"/>
      <c r="D112" s="48"/>
      <c r="E112" s="16"/>
      <c r="F112" s="17"/>
      <c r="G112" s="16"/>
      <c r="H112" s="60"/>
      <c r="I112" s="13"/>
    </row>
    <row r="113" spans="1:91" outlineLevel="1" x14ac:dyDescent="0.2">
      <c r="D113" s="28"/>
      <c r="E113" s="271" t="str">
        <f xml:space="preserve"> E107 &amp; "  - asset life"</f>
        <v>Wastewater: pumps  - asset life</v>
      </c>
      <c r="G113" s="381"/>
      <c r="H113" s="62" t="s">
        <v>139</v>
      </c>
    </row>
    <row r="114" spans="1:91" outlineLevel="1" x14ac:dyDescent="0.2">
      <c r="D114" s="28"/>
      <c r="E114" s="271" t="str">
        <f xml:space="preserve"> E108 &amp; "  - asset life"</f>
        <v>Wastewater: other cost item 2 (specify)  - asset life</v>
      </c>
      <c r="G114" s="381"/>
      <c r="H114" s="62" t="s">
        <v>139</v>
      </c>
    </row>
    <row r="115" spans="1:91" outlineLevel="1" x14ac:dyDescent="0.2">
      <c r="D115" s="28"/>
      <c r="E115" s="271" t="str">
        <f xml:space="preserve"> E109 &amp; "  - asset life"</f>
        <v>Wastewater: other cost item 3 (specify)  - asset life</v>
      </c>
      <c r="G115" s="381"/>
      <c r="H115" s="62" t="s">
        <v>139</v>
      </c>
    </row>
    <row r="116" spans="1:91" outlineLevel="1" x14ac:dyDescent="0.2">
      <c r="D116" s="28"/>
      <c r="E116" s="271" t="str">
        <f xml:space="preserve"> E110 &amp; "  - asset life"</f>
        <v>Wastewater: other cost item 4 (specify)  - asset life</v>
      </c>
      <c r="G116" s="381"/>
      <c r="H116" s="62" t="s">
        <v>139</v>
      </c>
    </row>
    <row r="117" spans="1:91" outlineLevel="1" x14ac:dyDescent="0.2">
      <c r="D117" s="28"/>
      <c r="E117" s="271" t="str">
        <f xml:space="preserve"> E111 &amp; "  - asset life"</f>
        <v>Wastewater: other cost item 5 (specify)  - asset life</v>
      </c>
      <c r="G117" s="381"/>
      <c r="H117" s="62" t="s">
        <v>139</v>
      </c>
    </row>
    <row r="118" spans="1:91" outlineLevel="1" x14ac:dyDescent="0.2"/>
    <row r="119" spans="1:91" s="29" customFormat="1" ht="13.5" thickBot="1" x14ac:dyDescent="0.25">
      <c r="A119" s="22" t="s">
        <v>142</v>
      </c>
      <c r="B119" s="32"/>
      <c r="C119" s="40"/>
      <c r="D119" s="51"/>
      <c r="E119" s="22"/>
      <c r="F119" s="12"/>
      <c r="G119" s="12"/>
      <c r="H119" s="12"/>
      <c r="I119" s="23"/>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row>
    <row r="120" spans="1:91" ht="3" customHeight="1" thickTop="1" x14ac:dyDescent="0.2">
      <c r="A120" s="7"/>
      <c r="B120" s="33"/>
      <c r="C120" s="38"/>
      <c r="D120" s="48"/>
      <c r="E120" s="16"/>
      <c r="F120" s="17"/>
      <c r="G120" s="16"/>
      <c r="H120" s="60"/>
      <c r="I120" s="13"/>
    </row>
  </sheetData>
  <sheetProtection algorithmName="SHA-512" hashValue="iKXK2F5v7eZBf5yxwPT2/MzZvgaswuk32DFUcmaWeiPZqZDiUXSyBjiL5go4Hp3oFZfMs9Zwp5lM/6fQRopXgQ==" saltValue="5CIPZoL1lXQ5Tu5XxHjt+g==" spinCount="100000" sheet="1" objects="1" scenarios="1"/>
  <conditionalFormatting sqref="H1 J1:CM1">
    <cfRule type="cellIs" dxfId="308" priority="12" operator="equal">
      <formula>OverallError</formula>
    </cfRule>
  </conditionalFormatting>
  <conditionalFormatting sqref="H120 D120:F120">
    <cfRule type="cellIs" dxfId="307" priority="11" operator="lessThan">
      <formula>0</formula>
    </cfRule>
  </conditionalFormatting>
  <conditionalFormatting sqref="H15 D15:F15">
    <cfRule type="cellIs" dxfId="306" priority="10" operator="lessThan">
      <formula>0</formula>
    </cfRule>
  </conditionalFormatting>
  <conditionalFormatting sqref="H20 D20:F20">
    <cfRule type="cellIs" dxfId="305" priority="9" operator="lessThan">
      <formula>0</formula>
    </cfRule>
  </conditionalFormatting>
  <conditionalFormatting sqref="K20:L20">
    <cfRule type="cellIs" dxfId="304" priority="8" operator="lessThan">
      <formula>0</formula>
    </cfRule>
  </conditionalFormatting>
  <conditionalFormatting sqref="H5 D5:F5">
    <cfRule type="cellIs" dxfId="303" priority="7" operator="lessThan">
      <formula>0</formula>
    </cfRule>
  </conditionalFormatting>
  <conditionalFormatting sqref="H76 D76:F76">
    <cfRule type="cellIs" dxfId="302" priority="6" operator="lessThan">
      <formula>0</formula>
    </cfRule>
  </conditionalFormatting>
  <conditionalFormatting sqref="H84 D84:F84">
    <cfRule type="cellIs" dxfId="301" priority="5" operator="lessThan">
      <formula>0</formula>
    </cfRule>
  </conditionalFormatting>
  <conditionalFormatting sqref="H92 D92:F92">
    <cfRule type="cellIs" dxfId="300" priority="4" operator="lessThan">
      <formula>0</formula>
    </cfRule>
  </conditionalFormatting>
  <conditionalFormatting sqref="H106 D106:F106">
    <cfRule type="cellIs" dxfId="299" priority="3" operator="lessThan">
      <formula>0</formula>
    </cfRule>
  </conditionalFormatting>
  <conditionalFormatting sqref="H98 D98:F98">
    <cfRule type="cellIs" dxfId="298" priority="2" operator="lessThan">
      <formula>0</formula>
    </cfRule>
  </conditionalFormatting>
  <conditionalFormatting sqref="H112 D112:F112">
    <cfRule type="cellIs" dxfId="297" priority="1" operator="lessThan">
      <formula>0</formula>
    </cfRule>
  </conditionalFormatting>
  <dataValidations count="3">
    <dataValidation type="list" allowBlank="1" showInputMessage="1" showErrorMessage="1" sqref="G8 G11:G12" xr:uid="{00000000-0002-0000-0100-000000000000}">
      <formula1>$M$11:$N$11</formula1>
    </dataValidation>
    <dataValidation type="list" allowBlank="1" showInputMessage="1" showErrorMessage="1" sqref="G6:G7" xr:uid="{00000000-0002-0000-0100-000001000000}">
      <formula1>$M$7:$N$7</formula1>
    </dataValidation>
    <dataValidation type="list" allowBlank="1" showInputMessage="1" showErrorMessage="1" sqref="G9" xr:uid="{00000000-0002-0000-0100-000002000000}">
      <formula1>$K$9:$N$9</formula1>
    </dataValidation>
  </dataValidations>
  <pageMargins left="0.7" right="0.7" top="0.75" bottom="0.75" header="0.3" footer="0.3"/>
  <pageSetup paperSize="9" orientation="portrait" r:id="rId1"/>
  <headerFooter>
    <oddHeader>&amp;L&amp;"Calibri"&amp;10&amp;K000000ST Classification: OFFICIAL COMMERCIAL&amp;1#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7B113-4C4C-41E1-A14E-8F8C489BA984}">
  <sheetPr>
    <tabColor rgb="FFFFFF00"/>
    <outlinePr summaryBelow="0" summaryRight="0"/>
  </sheetPr>
  <dimension ref="A1:XFC124"/>
  <sheetViews>
    <sheetView showGridLines="0" zoomScaleNormal="100" workbookViewId="0">
      <pane xSplit="9" ySplit="3" topLeftCell="AB10" activePane="bottomRight" state="frozen"/>
      <selection activeCell="G9" sqref="G9:G87"/>
      <selection pane="topRight" activeCell="G9" sqref="G9:G87"/>
      <selection pane="bottomLeft" activeCell="G9" sqref="G9:G87"/>
      <selection pane="bottomRight" activeCell="G9" sqref="G9:G87"/>
    </sheetView>
  </sheetViews>
  <sheetFormatPr defaultColWidth="0" defaultRowHeight="12.75" outlineLevelRow="1" x14ac:dyDescent="0.2"/>
  <cols>
    <col min="1" max="1" width="1.6640625" style="28" customWidth="1"/>
    <col min="2" max="2" width="1.6640625" style="34" customWidth="1"/>
    <col min="3" max="3" width="1.6640625" style="39" customWidth="1"/>
    <col min="4" max="4" width="16.5" style="50" customWidth="1"/>
    <col min="5" max="5" width="53" style="28" bestFit="1" customWidth="1"/>
    <col min="6" max="6" width="10" style="28" customWidth="1"/>
    <col min="7" max="7" width="16" style="28" bestFit="1" customWidth="1"/>
    <col min="8" max="8" width="10.1640625" style="62" customWidth="1"/>
    <col min="9" max="9" width="1" style="28" customWidth="1"/>
    <col min="10" max="12" width="12.5" style="28" customWidth="1"/>
    <col min="13" max="47" width="9.33203125" style="28" customWidth="1"/>
    <col min="48" max="16383" width="9.33203125" style="28" hidden="1"/>
    <col min="16384" max="16384" width="2.6640625" style="28" hidden="1"/>
  </cols>
  <sheetData>
    <row r="1" spans="1:92" ht="18" x14ac:dyDescent="0.25">
      <c r="A1" s="1" t="s">
        <v>143</v>
      </c>
      <c r="B1" s="31"/>
      <c r="C1" s="36"/>
      <c r="D1" s="46"/>
      <c r="E1" s="5"/>
      <c r="F1" s="5"/>
      <c r="G1" s="3"/>
      <c r="H1" s="6"/>
      <c r="I1" s="7"/>
      <c r="J1" s="158"/>
      <c r="K1" s="158"/>
      <c r="L1" s="158"/>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row>
    <row r="2" spans="1:92" ht="26.25" thickBot="1" x14ac:dyDescent="0.25">
      <c r="A2" s="8"/>
      <c r="B2" s="32"/>
      <c r="C2" s="37"/>
      <c r="D2" s="47" t="s">
        <v>144</v>
      </c>
      <c r="E2" s="11" t="s">
        <v>44</v>
      </c>
      <c r="F2" s="12"/>
      <c r="G2" s="12" t="s">
        <v>45</v>
      </c>
      <c r="H2" s="12" t="s">
        <v>46</v>
      </c>
      <c r="I2" s="13"/>
      <c r="J2" s="159" t="s">
        <v>145</v>
      </c>
      <c r="K2" s="159" t="s">
        <v>146</v>
      </c>
      <c r="L2" s="159" t="s">
        <v>147</v>
      </c>
      <c r="M2" s="12" t="s">
        <v>148</v>
      </c>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row>
    <row r="3" spans="1:92" ht="3" customHeight="1" thickTop="1" x14ac:dyDescent="0.2">
      <c r="A3" s="7"/>
      <c r="B3" s="33"/>
      <c r="C3" s="38"/>
      <c r="D3" s="48"/>
      <c r="E3" s="16"/>
      <c r="F3" s="17"/>
      <c r="G3" s="16"/>
      <c r="H3" s="60"/>
      <c r="I3" s="13"/>
      <c r="J3" s="16"/>
    </row>
    <row r="4" spans="1:92" s="42" customFormat="1" x14ac:dyDescent="0.2">
      <c r="B4" s="43"/>
      <c r="C4" s="44"/>
      <c r="D4" s="49"/>
      <c r="H4" s="61"/>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row>
    <row r="5" spans="1:92" x14ac:dyDescent="0.2">
      <c r="E5" s="20" t="s">
        <v>149</v>
      </c>
      <c r="G5" s="409">
        <v>2022</v>
      </c>
    </row>
    <row r="7" spans="1:92" s="29" customFormat="1" ht="13.5" thickBot="1" x14ac:dyDescent="0.25">
      <c r="A7" s="22" t="s">
        <v>150</v>
      </c>
      <c r="B7" s="32"/>
      <c r="C7" s="40"/>
      <c r="D7" s="51"/>
      <c r="E7" s="22"/>
      <c r="F7" s="12"/>
      <c r="G7" s="12"/>
      <c r="H7" s="12"/>
      <c r="I7" s="23"/>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row>
    <row r="8" spans="1:92" ht="3" customHeight="1" outlineLevel="1" thickTop="1" x14ac:dyDescent="0.2">
      <c r="A8" s="7"/>
      <c r="B8" s="33"/>
      <c r="C8" s="38"/>
      <c r="D8" s="48"/>
      <c r="E8" s="16"/>
      <c r="F8" s="17"/>
      <c r="G8" s="16"/>
      <c r="H8" s="60"/>
      <c r="I8" s="13"/>
      <c r="J8" s="16"/>
    </row>
    <row r="9" spans="1:92" outlineLevel="1" x14ac:dyDescent="0.2">
      <c r="E9" s="28" t="s">
        <v>151</v>
      </c>
      <c r="G9" s="378">
        <v>2.04</v>
      </c>
      <c r="H9" s="62" t="s">
        <v>152</v>
      </c>
    </row>
    <row r="10" spans="1:92" outlineLevel="1" x14ac:dyDescent="0.2">
      <c r="E10" s="28" t="s">
        <v>153</v>
      </c>
      <c r="G10" s="378">
        <v>2.4</v>
      </c>
      <c r="H10" s="62" t="s">
        <v>152</v>
      </c>
    </row>
    <row r="11" spans="1:92" outlineLevel="1" x14ac:dyDescent="0.2">
      <c r="E11" s="28" t="s">
        <v>154</v>
      </c>
      <c r="G11" s="378">
        <v>2.4300000000000002</v>
      </c>
      <c r="H11" s="62" t="s">
        <v>152</v>
      </c>
    </row>
    <row r="12" spans="1:92" outlineLevel="1" x14ac:dyDescent="0.2">
      <c r="E12" s="28" t="s">
        <v>155</v>
      </c>
      <c r="G12" s="378">
        <v>2.64</v>
      </c>
      <c r="H12" s="62" t="s">
        <v>152</v>
      </c>
    </row>
    <row r="13" spans="1:92" outlineLevel="1" x14ac:dyDescent="0.2">
      <c r="E13" s="28" t="s">
        <v>156</v>
      </c>
      <c r="G13" s="378">
        <v>115.52000000000001</v>
      </c>
      <c r="H13" s="62" t="s">
        <v>157</v>
      </c>
    </row>
    <row r="14" spans="1:92" outlineLevel="1" x14ac:dyDescent="0.2">
      <c r="E14" s="28" t="s">
        <v>158</v>
      </c>
      <c r="G14" s="379">
        <v>0.98</v>
      </c>
      <c r="H14" s="62" t="s">
        <v>59</v>
      </c>
    </row>
    <row r="15" spans="1:92" outlineLevel="1" x14ac:dyDescent="0.2"/>
    <row r="16" spans="1:92" s="29" customFormat="1" ht="13.5" thickBot="1" x14ac:dyDescent="0.25">
      <c r="A16" s="22" t="s">
        <v>159</v>
      </c>
      <c r="B16" s="32"/>
      <c r="C16" s="40"/>
      <c r="D16" s="51"/>
      <c r="E16" s="22"/>
      <c r="F16" s="12"/>
      <c r="G16" s="12"/>
      <c r="H16" s="12"/>
      <c r="I16" s="23"/>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row>
    <row r="17" spans="1:92" ht="3" customHeight="1" outlineLevel="1" thickTop="1" x14ac:dyDescent="0.2">
      <c r="A17" s="7"/>
      <c r="B17" s="33"/>
      <c r="C17" s="38"/>
      <c r="D17" s="48"/>
      <c r="E17" s="16"/>
      <c r="F17" s="17"/>
      <c r="G17" s="16"/>
      <c r="H17" s="60"/>
      <c r="I17" s="13"/>
      <c r="J17" s="16"/>
    </row>
    <row r="18" spans="1:92" outlineLevel="1" x14ac:dyDescent="0.2">
      <c r="D18" s="52" t="s">
        <v>160</v>
      </c>
      <c r="E18" s="28" t="s">
        <v>161</v>
      </c>
      <c r="G18" s="403">
        <v>29.95</v>
      </c>
      <c r="H18" s="62" t="s">
        <v>125</v>
      </c>
      <c r="K18" s="127"/>
      <c r="L18" s="127"/>
    </row>
    <row r="19" spans="1:92" outlineLevel="1" x14ac:dyDescent="0.2">
      <c r="D19" s="52" t="s">
        <v>160</v>
      </c>
      <c r="E19" s="28" t="s">
        <v>162</v>
      </c>
      <c r="G19" s="403">
        <v>80</v>
      </c>
      <c r="H19" s="62" t="s">
        <v>125</v>
      </c>
    </row>
    <row r="20" spans="1:92" outlineLevel="1" x14ac:dyDescent="0.2">
      <c r="D20" s="52" t="s">
        <v>160</v>
      </c>
      <c r="E20" s="28" t="s">
        <v>163</v>
      </c>
      <c r="G20" s="403">
        <v>33</v>
      </c>
      <c r="H20" s="62" t="s">
        <v>125</v>
      </c>
      <c r="J20" s="283"/>
    </row>
    <row r="21" spans="1:92" outlineLevel="1" x14ac:dyDescent="0.2">
      <c r="D21" s="52" t="s">
        <v>160</v>
      </c>
      <c r="E21" s="28" t="s">
        <v>164</v>
      </c>
      <c r="G21" s="404">
        <v>107</v>
      </c>
      <c r="H21" s="62" t="s">
        <v>125</v>
      </c>
      <c r="J21" s="283"/>
    </row>
    <row r="22" spans="1:92" ht="3" customHeight="1" outlineLevel="1" x14ac:dyDescent="0.2">
      <c r="A22" s="7"/>
      <c r="B22" s="33"/>
      <c r="C22" s="38"/>
      <c r="D22" s="48"/>
      <c r="E22" s="16"/>
      <c r="F22" s="17"/>
      <c r="G22" s="16"/>
      <c r="H22" s="60"/>
      <c r="I22" s="13"/>
      <c r="J22" s="16"/>
    </row>
    <row r="23" spans="1:92" s="29" customFormat="1" ht="13.5" thickBot="1" x14ac:dyDescent="0.25">
      <c r="A23" s="22" t="s">
        <v>165</v>
      </c>
      <c r="B23" s="32"/>
      <c r="C23" s="40"/>
      <c r="D23" s="51"/>
      <c r="E23" s="22"/>
      <c r="F23" s="12"/>
      <c r="G23" s="12"/>
      <c r="H23" s="12"/>
      <c r="I23" s="23"/>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row>
    <row r="24" spans="1:92" ht="3" customHeight="1" outlineLevel="1" thickTop="1" x14ac:dyDescent="0.2">
      <c r="A24" s="7"/>
      <c r="B24" s="33"/>
      <c r="C24" s="38"/>
      <c r="D24" s="48"/>
      <c r="E24" s="16"/>
      <c r="F24" s="17"/>
      <c r="G24" s="16"/>
      <c r="H24" s="60"/>
      <c r="I24" s="13"/>
      <c r="J24" s="16"/>
    </row>
    <row r="25" spans="1:92" customFormat="1" outlineLevel="1" x14ac:dyDescent="0.2">
      <c r="B25" s="59"/>
      <c r="D25" s="65" t="s">
        <v>166</v>
      </c>
      <c r="E25" t="s">
        <v>167</v>
      </c>
      <c r="G25" s="403">
        <v>97.81</v>
      </c>
      <c r="H25" s="75" t="s">
        <v>168</v>
      </c>
      <c r="I25" s="201"/>
      <c r="M25" s="28"/>
    </row>
    <row r="26" spans="1:92" ht="3" customHeight="1" outlineLevel="1" x14ac:dyDescent="0.2">
      <c r="A26" s="7"/>
      <c r="B26" s="33"/>
      <c r="C26" s="38"/>
      <c r="D26" s="48"/>
      <c r="E26" s="16"/>
      <c r="F26" s="17"/>
      <c r="G26" s="16"/>
      <c r="H26" s="60"/>
      <c r="I26" s="13"/>
      <c r="J26" s="16"/>
    </row>
    <row r="27" spans="1:92" outlineLevel="1" x14ac:dyDescent="0.2">
      <c r="D27" s="65" t="s">
        <v>169</v>
      </c>
      <c r="E27" s="28" t="s">
        <v>170</v>
      </c>
      <c r="G27" s="408">
        <v>1.3523768440821229E-2</v>
      </c>
      <c r="H27" s="62" t="s">
        <v>168</v>
      </c>
    </row>
    <row r="28" spans="1:92" outlineLevel="1" x14ac:dyDescent="0.2">
      <c r="D28" s="65" t="s">
        <v>169</v>
      </c>
      <c r="E28" s="28" t="s">
        <v>171</v>
      </c>
      <c r="G28" s="408">
        <v>0.85684342879636488</v>
      </c>
      <c r="H28" s="62" t="s">
        <v>168</v>
      </c>
    </row>
    <row r="29" spans="1:92" outlineLevel="1" x14ac:dyDescent="0.2"/>
    <row r="30" spans="1:92" s="29" customFormat="1" ht="13.5" thickBot="1" x14ac:dyDescent="0.25">
      <c r="A30" s="22" t="s">
        <v>172</v>
      </c>
      <c r="B30" s="32"/>
      <c r="C30" s="40"/>
      <c r="D30" s="51"/>
      <c r="E30" s="22"/>
      <c r="F30" s="12"/>
      <c r="G30" s="12"/>
      <c r="H30" s="12"/>
      <c r="I30" s="23"/>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row>
    <row r="31" spans="1:92" ht="3" customHeight="1" outlineLevel="1" thickTop="1" x14ac:dyDescent="0.2">
      <c r="A31" s="7"/>
      <c r="B31" s="33"/>
      <c r="C31" s="38"/>
      <c r="D31" s="48"/>
      <c r="E31" s="16"/>
      <c r="F31" s="17"/>
      <c r="G31" s="16"/>
      <c r="H31" s="60"/>
      <c r="I31" s="13"/>
      <c r="J31" s="16"/>
    </row>
    <row r="32" spans="1:92" outlineLevel="1" x14ac:dyDescent="0.2">
      <c r="D32" s="50" t="s">
        <v>173</v>
      </c>
      <c r="E32" s="28" t="s">
        <v>174</v>
      </c>
      <c r="G32" s="404">
        <v>339.96385642709583</v>
      </c>
      <c r="H32" s="62" t="s">
        <v>168</v>
      </c>
    </row>
    <row r="33" spans="1:92" outlineLevel="1" x14ac:dyDescent="0.2">
      <c r="E33" s="28" t="s">
        <v>175</v>
      </c>
      <c r="G33" s="406">
        <v>0</v>
      </c>
      <c r="H33" s="62" t="s">
        <v>125</v>
      </c>
    </row>
    <row r="34" spans="1:92" outlineLevel="1" x14ac:dyDescent="0.2">
      <c r="E34" s="28" t="s">
        <v>176</v>
      </c>
      <c r="G34" s="381">
        <v>0</v>
      </c>
      <c r="H34" s="62" t="s">
        <v>59</v>
      </c>
    </row>
    <row r="35" spans="1:92" outlineLevel="1" x14ac:dyDescent="0.2">
      <c r="D35" s="52" t="s">
        <v>177</v>
      </c>
      <c r="E35" s="28" t="s">
        <v>178</v>
      </c>
      <c r="G35" s="410">
        <v>1.2715604471716289</v>
      </c>
      <c r="H35" s="62" t="s">
        <v>168</v>
      </c>
    </row>
    <row r="36" spans="1:92" outlineLevel="1" x14ac:dyDescent="0.2">
      <c r="E36" s="28" t="s">
        <v>179</v>
      </c>
      <c r="G36" s="410">
        <v>0</v>
      </c>
      <c r="H36" s="62" t="s">
        <v>168</v>
      </c>
    </row>
    <row r="37" spans="1:92" outlineLevel="1" x14ac:dyDescent="0.2"/>
    <row r="38" spans="1:92" s="29" customFormat="1" ht="13.5" thickBot="1" x14ac:dyDescent="0.25">
      <c r="A38" s="22" t="s">
        <v>180</v>
      </c>
      <c r="B38" s="32"/>
      <c r="C38" s="40"/>
      <c r="D38" s="51"/>
      <c r="E38" s="22"/>
      <c r="F38" s="12"/>
      <c r="G38" s="12"/>
      <c r="H38" s="12"/>
      <c r="I38" s="23"/>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row>
    <row r="39" spans="1:92" ht="3" customHeight="1" outlineLevel="1" thickTop="1" x14ac:dyDescent="0.2">
      <c r="A39" s="7"/>
      <c r="B39" s="33"/>
      <c r="C39" s="38"/>
      <c r="D39" s="48"/>
      <c r="E39" s="16"/>
      <c r="F39" s="17"/>
      <c r="G39" s="16"/>
      <c r="H39" s="60"/>
      <c r="I39" s="13"/>
      <c r="J39" s="16"/>
    </row>
    <row r="40" spans="1:92" outlineLevel="1" x14ac:dyDescent="0.2">
      <c r="D40" s="50" t="s">
        <v>181</v>
      </c>
      <c r="E40" s="28" t="s">
        <v>182</v>
      </c>
      <c r="G40" s="379">
        <v>5.1900000000000002E-2</v>
      </c>
      <c r="H40" s="62" t="s">
        <v>59</v>
      </c>
    </row>
    <row r="41" spans="1:92" outlineLevel="1" x14ac:dyDescent="0.2">
      <c r="D41" s="65" t="s">
        <v>183</v>
      </c>
      <c r="E41" s="28" t="s">
        <v>578</v>
      </c>
      <c r="G41" s="407">
        <v>29.370999999999999</v>
      </c>
      <c r="H41" s="62" t="s">
        <v>184</v>
      </c>
    </row>
    <row r="42" spans="1:92" outlineLevel="1" x14ac:dyDescent="0.2">
      <c r="D42" s="65" t="s">
        <v>185</v>
      </c>
      <c r="E42" s="28" t="s">
        <v>579</v>
      </c>
      <c r="G42" s="407">
        <v>5.8979999999999997</v>
      </c>
      <c r="H42" s="62" t="s">
        <v>184</v>
      </c>
    </row>
    <row r="43" spans="1:92" outlineLevel="1" x14ac:dyDescent="0.2">
      <c r="D43" s="65" t="s">
        <v>186</v>
      </c>
      <c r="E43" s="28" t="s">
        <v>580</v>
      </c>
      <c r="G43" s="381">
        <v>11939.796</v>
      </c>
      <c r="H43" s="62" t="s">
        <v>184</v>
      </c>
    </row>
    <row r="44" spans="1:92" outlineLevel="1" x14ac:dyDescent="0.2">
      <c r="D44" s="65" t="s">
        <v>187</v>
      </c>
      <c r="E44" s="28" t="str">
        <f xml:space="preserve"> "Sampling and testing unit cost"</f>
        <v>Sampling and testing unit cost</v>
      </c>
      <c r="G44" s="381">
        <v>58</v>
      </c>
      <c r="H44" s="62" t="s">
        <v>125</v>
      </c>
    </row>
    <row r="45" spans="1:92" outlineLevel="1" x14ac:dyDescent="0.2">
      <c r="D45" s="65" t="s">
        <v>187</v>
      </c>
      <c r="E45" s="28" t="s">
        <v>188</v>
      </c>
      <c r="G45" s="381">
        <v>100</v>
      </c>
      <c r="H45" s="62" t="s">
        <v>152</v>
      </c>
    </row>
    <row r="46" spans="1:92" outlineLevel="1" x14ac:dyDescent="0.2">
      <c r="D46" s="65" t="s">
        <v>187</v>
      </c>
      <c r="E46" s="28" t="s">
        <v>189</v>
      </c>
      <c r="G46" s="381">
        <v>5000</v>
      </c>
      <c r="H46" s="62" t="s">
        <v>152</v>
      </c>
    </row>
    <row r="47" spans="1:92" outlineLevel="1" x14ac:dyDescent="0.2">
      <c r="D47" s="65" t="s">
        <v>187</v>
      </c>
      <c r="E47" s="28" t="str">
        <f xml:space="preserve"> "Number of samples required " &amp; G45 &amp; " people"</f>
        <v>Number of samples required 100 people</v>
      </c>
      <c r="G47" s="381">
        <v>4</v>
      </c>
      <c r="H47" s="62" t="s">
        <v>152</v>
      </c>
    </row>
    <row r="48" spans="1:92" outlineLevel="1" x14ac:dyDescent="0.2">
      <c r="D48" s="65" t="s">
        <v>187</v>
      </c>
      <c r="E48" s="28" t="str">
        <f xml:space="preserve"> "Number of samples required " &amp; G46 &amp; " people"</f>
        <v>Number of samples required 5000 people</v>
      </c>
      <c r="G48" s="381">
        <v>12</v>
      </c>
      <c r="H48" s="62" t="s">
        <v>152</v>
      </c>
    </row>
    <row r="49" spans="1:211" s="271" customFormat="1" outlineLevel="1" x14ac:dyDescent="0.2">
      <c r="B49" s="33"/>
      <c r="C49" s="254"/>
      <c r="H49" s="281"/>
    </row>
    <row r="50" spans="1:211" s="29" customFormat="1" ht="13.5" thickBot="1" x14ac:dyDescent="0.25">
      <c r="A50" s="22" t="s">
        <v>190</v>
      </c>
      <c r="B50" s="32"/>
      <c r="C50" s="40"/>
      <c r="D50" s="51"/>
      <c r="E50" s="22"/>
      <c r="F50" s="12"/>
      <c r="G50" s="12"/>
      <c r="H50" s="12"/>
      <c r="I50" s="23"/>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row>
    <row r="51" spans="1:211" ht="3" customHeight="1" outlineLevel="1" thickTop="1" x14ac:dyDescent="0.2">
      <c r="A51" s="7"/>
      <c r="B51" s="33"/>
      <c r="C51" s="38"/>
      <c r="D51" s="48"/>
      <c r="E51" s="16"/>
      <c r="F51" s="17"/>
      <c r="G51" s="16"/>
      <c r="H51" s="60"/>
      <c r="I51" s="13"/>
      <c r="J51" s="16"/>
    </row>
    <row r="52" spans="1:211" outlineLevel="1" x14ac:dyDescent="0.2">
      <c r="D52" s="52" t="s">
        <v>191</v>
      </c>
      <c r="E52" s="28" t="s">
        <v>192</v>
      </c>
      <c r="G52" s="406">
        <v>15</v>
      </c>
      <c r="H52" s="62" t="s">
        <v>139</v>
      </c>
    </row>
    <row r="53" spans="1:211" outlineLevel="1" x14ac:dyDescent="0.2">
      <c r="D53" s="52" t="s">
        <v>191</v>
      </c>
      <c r="E53" s="28" t="s">
        <v>193</v>
      </c>
      <c r="G53" s="381">
        <v>60</v>
      </c>
      <c r="H53" s="62" t="s">
        <v>139</v>
      </c>
    </row>
    <row r="54" spans="1:211" outlineLevel="1" x14ac:dyDescent="0.2">
      <c r="D54" s="52" t="s">
        <v>191</v>
      </c>
      <c r="E54" s="28" t="s">
        <v>194</v>
      </c>
      <c r="G54" s="381">
        <v>80</v>
      </c>
      <c r="H54" s="62" t="s">
        <v>139</v>
      </c>
    </row>
    <row r="55" spans="1:211" outlineLevel="1" x14ac:dyDescent="0.2">
      <c r="D55" s="52" t="s">
        <v>191</v>
      </c>
      <c r="E55" s="28" t="s">
        <v>195</v>
      </c>
      <c r="G55" s="381">
        <v>150</v>
      </c>
      <c r="H55" s="62" t="s">
        <v>139</v>
      </c>
    </row>
    <row r="56" spans="1:211" ht="3" customHeight="1" outlineLevel="1" x14ac:dyDescent="0.2">
      <c r="A56" s="7"/>
      <c r="B56" s="33"/>
      <c r="C56" s="38"/>
      <c r="D56" s="48"/>
      <c r="E56" s="16"/>
      <c r="F56" s="17"/>
      <c r="G56" s="16"/>
      <c r="H56" s="60"/>
      <c r="I56" s="13"/>
      <c r="J56" s="16"/>
    </row>
    <row r="57" spans="1:211" outlineLevel="1" x14ac:dyDescent="0.2">
      <c r="D57" s="52" t="s">
        <v>191</v>
      </c>
      <c r="E57" s="28" t="s">
        <v>196</v>
      </c>
      <c r="G57" s="381">
        <v>150</v>
      </c>
      <c r="H57" s="62" t="s">
        <v>139</v>
      </c>
    </row>
    <row r="58" spans="1:211" outlineLevel="1" x14ac:dyDescent="0.2">
      <c r="D58" s="52" t="s">
        <v>191</v>
      </c>
      <c r="E58" s="28" t="s">
        <v>197</v>
      </c>
      <c r="G58" s="381">
        <v>150</v>
      </c>
      <c r="H58" s="62" t="s">
        <v>139</v>
      </c>
    </row>
    <row r="59" spans="1:211" outlineLevel="1" x14ac:dyDescent="0.2">
      <c r="D59" s="52" t="s">
        <v>191</v>
      </c>
      <c r="E59" s="122" t="s">
        <v>198</v>
      </c>
      <c r="G59" s="381">
        <v>200</v>
      </c>
      <c r="H59" s="62" t="s">
        <v>139</v>
      </c>
    </row>
    <row r="60" spans="1:211" outlineLevel="1" x14ac:dyDescent="0.2"/>
    <row r="61" spans="1:211" customFormat="1" ht="13.5" thickBot="1" x14ac:dyDescent="0.25">
      <c r="A61" s="22" t="s">
        <v>199</v>
      </c>
      <c r="B61" s="9"/>
      <c r="C61" s="8"/>
      <c r="D61" s="66"/>
      <c r="E61" s="11"/>
      <c r="F61" s="12"/>
      <c r="G61" s="12"/>
      <c r="H61" s="12"/>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row>
    <row r="62" spans="1:211" customFormat="1" ht="13.5" outlineLevel="1" thickTop="1" x14ac:dyDescent="0.2">
      <c r="H62" s="183"/>
    </row>
    <row r="63" spans="1:211" customFormat="1" outlineLevel="1" x14ac:dyDescent="0.2">
      <c r="E63" t="s">
        <v>200</v>
      </c>
      <c r="G63" s="41">
        <v>0.01</v>
      </c>
      <c r="H63" s="183" t="s">
        <v>59</v>
      </c>
    </row>
    <row r="64" spans="1:211" customFormat="1" outlineLevel="1" x14ac:dyDescent="0.2">
      <c r="D64" s="65" t="s">
        <v>201</v>
      </c>
      <c r="E64" t="s">
        <v>202</v>
      </c>
      <c r="G64" s="41">
        <v>4.3968280374561824E-2</v>
      </c>
      <c r="H64" s="183" t="s">
        <v>59</v>
      </c>
    </row>
    <row r="65" spans="1:211" s="425" customFormat="1" outlineLevel="1" x14ac:dyDescent="0.2">
      <c r="B65" s="23" t="s">
        <v>203</v>
      </c>
      <c r="G65" s="344"/>
      <c r="H65" s="426"/>
    </row>
    <row r="66" spans="1:211" customFormat="1" outlineLevel="1" x14ac:dyDescent="0.2">
      <c r="D66" t="s">
        <v>204</v>
      </c>
      <c r="E66" t="s">
        <v>205</v>
      </c>
      <c r="G66" s="427">
        <v>0.1328</v>
      </c>
      <c r="H66" s="183" t="s">
        <v>206</v>
      </c>
    </row>
    <row r="67" spans="1:211" customFormat="1" outlineLevel="1" x14ac:dyDescent="0.2">
      <c r="D67" t="s">
        <v>204</v>
      </c>
      <c r="E67" t="s">
        <v>207</v>
      </c>
      <c r="G67" s="427">
        <v>4.3636999999999997</v>
      </c>
      <c r="H67" s="183" t="s">
        <v>206</v>
      </c>
    </row>
    <row r="68" spans="1:211" customFormat="1" outlineLevel="1" x14ac:dyDescent="0.2">
      <c r="E68" t="s">
        <v>208</v>
      </c>
      <c r="G68" s="35">
        <v>9</v>
      </c>
      <c r="H68" s="183" t="s">
        <v>55</v>
      </c>
    </row>
    <row r="69" spans="1:211" customFormat="1" outlineLevel="1" x14ac:dyDescent="0.2">
      <c r="D69" s="65" t="s">
        <v>209</v>
      </c>
      <c r="E69" t="s">
        <v>210</v>
      </c>
      <c r="G69" s="41">
        <v>0.21113824984143284</v>
      </c>
      <c r="H69" s="183" t="s">
        <v>59</v>
      </c>
    </row>
    <row r="70" spans="1:211" customFormat="1" outlineLevel="1" x14ac:dyDescent="0.2">
      <c r="D70" s="65" t="s">
        <v>209</v>
      </c>
      <c r="E70" t="s">
        <v>211</v>
      </c>
      <c r="G70" s="435">
        <v>0.16909733907610505</v>
      </c>
      <c r="H70" s="183" t="s">
        <v>59</v>
      </c>
    </row>
    <row r="71" spans="1:211" customFormat="1" outlineLevel="1" x14ac:dyDescent="0.2">
      <c r="D71" s="65" t="s">
        <v>209</v>
      </c>
      <c r="E71" t="s">
        <v>212</v>
      </c>
      <c r="G71" s="41">
        <v>4.0018619771476728E-2</v>
      </c>
      <c r="H71" s="183" t="s">
        <v>59</v>
      </c>
    </row>
    <row r="72" spans="1:211" customFormat="1" outlineLevel="1" x14ac:dyDescent="0.2">
      <c r="E72" t="s">
        <v>213</v>
      </c>
      <c r="G72" s="35">
        <v>20</v>
      </c>
      <c r="H72" s="183" t="s">
        <v>139</v>
      </c>
      <c r="AV72" s="436"/>
      <c r="AW72" s="436"/>
      <c r="AX72" s="436"/>
      <c r="AY72" s="436"/>
      <c r="AZ72" s="436"/>
      <c r="BA72" s="436"/>
      <c r="BB72" s="436"/>
      <c r="BC72" s="436"/>
      <c r="BD72" s="436"/>
      <c r="BE72" s="436"/>
      <c r="BF72" s="436"/>
      <c r="BG72" s="436"/>
      <c r="BH72" s="436"/>
      <c r="BI72" s="436"/>
      <c r="BJ72" s="436"/>
      <c r="BK72" s="436"/>
      <c r="BL72" s="436"/>
      <c r="BM72" s="436"/>
      <c r="BN72" s="436"/>
      <c r="BO72" s="436"/>
      <c r="BP72" s="436"/>
      <c r="BQ72" s="436"/>
      <c r="BR72" s="436"/>
      <c r="BS72" s="436"/>
      <c r="BT72" s="436"/>
      <c r="BU72" s="436"/>
      <c r="BV72" s="436"/>
      <c r="BW72" s="436"/>
      <c r="BX72" s="436"/>
      <c r="BY72" s="436"/>
      <c r="BZ72" s="436"/>
      <c r="CA72" s="436"/>
      <c r="CB72" s="436"/>
      <c r="CC72" s="436"/>
      <c r="CD72" s="436"/>
      <c r="CE72" s="436"/>
      <c r="CF72" s="436"/>
      <c r="CG72" s="436"/>
      <c r="CH72" s="436"/>
      <c r="CI72" s="436"/>
      <c r="CJ72" s="436"/>
      <c r="CK72" s="436"/>
      <c r="CL72" s="436"/>
      <c r="CM72" s="436"/>
      <c r="CN72" s="436"/>
      <c r="CO72" s="436"/>
      <c r="CP72" s="436"/>
      <c r="CQ72" s="436"/>
      <c r="CR72" s="436"/>
      <c r="CS72" s="436"/>
      <c r="CT72" s="436"/>
      <c r="CU72" s="436"/>
      <c r="CV72" s="436"/>
      <c r="CW72" s="436"/>
      <c r="CX72" s="436"/>
      <c r="CY72" s="436"/>
      <c r="CZ72" s="436"/>
      <c r="DA72" s="436"/>
      <c r="DB72" s="436"/>
      <c r="DC72" s="436"/>
      <c r="DD72" s="436"/>
      <c r="DE72" s="436"/>
      <c r="DF72" s="436"/>
      <c r="DG72" s="436"/>
      <c r="DH72" s="436"/>
      <c r="DI72" s="436"/>
      <c r="DJ72" s="436"/>
      <c r="DK72" s="436"/>
      <c r="DL72" s="436"/>
      <c r="DM72" s="436"/>
      <c r="DN72" s="436"/>
      <c r="DO72" s="436"/>
      <c r="DP72" s="436"/>
      <c r="DQ72" s="436"/>
      <c r="DR72" s="436"/>
      <c r="DS72" s="436"/>
      <c r="DT72" s="436"/>
      <c r="DU72" s="436"/>
      <c r="DV72" s="436"/>
      <c r="DW72" s="436"/>
      <c r="DX72" s="436"/>
      <c r="DY72" s="436"/>
      <c r="DZ72" s="436"/>
      <c r="EA72" s="436"/>
      <c r="EB72" s="436"/>
      <c r="EC72" s="436"/>
      <c r="ED72" s="436"/>
      <c r="EE72" s="436"/>
      <c r="EF72" s="436"/>
      <c r="EG72" s="436"/>
      <c r="EH72" s="436"/>
      <c r="EI72" s="436"/>
      <c r="EJ72" s="436"/>
      <c r="EK72" s="436"/>
      <c r="EL72" s="436"/>
      <c r="EM72" s="436"/>
      <c r="EN72" s="436"/>
      <c r="EO72" s="436"/>
      <c r="EP72" s="436"/>
      <c r="EQ72" s="436"/>
      <c r="ER72" s="436"/>
      <c r="ES72" s="436"/>
      <c r="ET72" s="436"/>
      <c r="EU72" s="436"/>
      <c r="EV72" s="436"/>
      <c r="EW72" s="436"/>
      <c r="EX72" s="436"/>
      <c r="EY72" s="436"/>
      <c r="EZ72" s="436"/>
      <c r="FA72" s="436"/>
      <c r="FB72" s="436"/>
      <c r="FC72" s="436"/>
      <c r="FD72" s="436"/>
      <c r="FE72" s="436"/>
      <c r="FF72" s="436"/>
      <c r="FG72" s="436"/>
      <c r="FH72" s="436"/>
      <c r="FI72" s="436"/>
      <c r="FJ72" s="436"/>
      <c r="FK72" s="436"/>
      <c r="FL72" s="436"/>
      <c r="FM72" s="436"/>
      <c r="FN72" s="436"/>
      <c r="FO72" s="436"/>
      <c r="FP72" s="436"/>
      <c r="FQ72" s="436"/>
      <c r="FR72" s="436"/>
      <c r="FS72" s="436"/>
      <c r="FT72" s="436"/>
      <c r="FU72" s="436"/>
      <c r="FV72" s="436"/>
      <c r="FW72" s="436"/>
      <c r="FX72" s="436"/>
      <c r="FY72" s="436"/>
      <c r="FZ72" s="436"/>
      <c r="GA72" s="436"/>
      <c r="GB72" s="436"/>
      <c r="GC72" s="436"/>
      <c r="GD72" s="436"/>
      <c r="GE72" s="436"/>
      <c r="GF72" s="436"/>
      <c r="GG72" s="436"/>
      <c r="GH72" s="436"/>
      <c r="GI72" s="436"/>
      <c r="GJ72" s="436"/>
      <c r="GK72" s="436"/>
      <c r="GL72" s="436"/>
      <c r="GM72" s="436"/>
      <c r="GN72" s="436"/>
      <c r="GO72" s="436"/>
      <c r="GP72" s="436"/>
      <c r="GQ72" s="436"/>
      <c r="GR72" s="436"/>
      <c r="GS72" s="436"/>
      <c r="GT72" s="436"/>
      <c r="GU72" s="436"/>
      <c r="GV72" s="436"/>
      <c r="GW72" s="436"/>
      <c r="GX72" s="436"/>
      <c r="GY72" s="436"/>
      <c r="GZ72" s="436"/>
      <c r="HA72" s="436"/>
      <c r="HB72" s="436"/>
      <c r="HC72" s="436"/>
    </row>
    <row r="73" spans="1:211" customFormat="1" outlineLevel="1" x14ac:dyDescent="0.2">
      <c r="D73" s="65" t="s">
        <v>209</v>
      </c>
      <c r="E73" t="s">
        <v>214</v>
      </c>
      <c r="G73" s="41">
        <v>7.6176560941444357E-3</v>
      </c>
      <c r="H73" s="183" t="s">
        <v>59</v>
      </c>
      <c r="AV73" s="436"/>
      <c r="AW73" s="436"/>
      <c r="AX73" s="436"/>
      <c r="AY73" s="436"/>
      <c r="AZ73" s="436"/>
      <c r="BA73" s="436"/>
      <c r="BB73" s="436"/>
      <c r="BC73" s="436"/>
      <c r="BD73" s="436"/>
      <c r="BE73" s="436"/>
      <c r="BF73" s="436"/>
      <c r="BG73" s="436"/>
      <c r="BH73" s="436"/>
      <c r="BI73" s="436"/>
      <c r="BJ73" s="436"/>
      <c r="BK73" s="436"/>
      <c r="BL73" s="436"/>
      <c r="BM73" s="436"/>
      <c r="BN73" s="436"/>
      <c r="BO73" s="436"/>
      <c r="BP73" s="436"/>
      <c r="BQ73" s="436"/>
      <c r="BR73" s="436"/>
      <c r="BS73" s="436"/>
      <c r="BT73" s="436"/>
      <c r="BU73" s="436"/>
      <c r="BV73" s="436"/>
      <c r="BW73" s="436"/>
      <c r="BX73" s="436"/>
      <c r="BY73" s="436"/>
      <c r="BZ73" s="436"/>
      <c r="CA73" s="436"/>
      <c r="CB73" s="436"/>
      <c r="CC73" s="436"/>
      <c r="CD73" s="436"/>
      <c r="CE73" s="436"/>
      <c r="CF73" s="436"/>
      <c r="CG73" s="436"/>
      <c r="CH73" s="436"/>
      <c r="CI73" s="436"/>
      <c r="CJ73" s="436"/>
      <c r="CK73" s="436"/>
      <c r="CL73" s="436"/>
      <c r="CM73" s="436"/>
      <c r="CN73" s="436"/>
      <c r="CO73" s="436"/>
      <c r="CP73" s="436"/>
      <c r="CQ73" s="436"/>
      <c r="CR73" s="436"/>
      <c r="CS73" s="436"/>
      <c r="CT73" s="436"/>
      <c r="CU73" s="436"/>
      <c r="CV73" s="436"/>
      <c r="CW73" s="436"/>
      <c r="CX73" s="436"/>
      <c r="CY73" s="436"/>
      <c r="CZ73" s="436"/>
      <c r="DA73" s="436"/>
      <c r="DB73" s="436"/>
      <c r="DC73" s="436"/>
      <c r="DD73" s="436"/>
      <c r="DE73" s="436"/>
      <c r="DF73" s="436"/>
      <c r="DG73" s="436"/>
      <c r="DH73" s="436"/>
      <c r="DI73" s="436"/>
      <c r="DJ73" s="436"/>
      <c r="DK73" s="436"/>
      <c r="DL73" s="436"/>
      <c r="DM73" s="436"/>
      <c r="DN73" s="436"/>
      <c r="DO73" s="436"/>
      <c r="DP73" s="436"/>
      <c r="DQ73" s="436"/>
      <c r="DR73" s="436"/>
      <c r="DS73" s="436"/>
      <c r="DT73" s="436"/>
      <c r="DU73" s="436"/>
      <c r="DV73" s="436"/>
      <c r="DW73" s="436"/>
      <c r="DX73" s="436"/>
      <c r="DY73" s="436"/>
      <c r="DZ73" s="436"/>
      <c r="EA73" s="436"/>
      <c r="EB73" s="436"/>
      <c r="EC73" s="436"/>
      <c r="ED73" s="436"/>
      <c r="EE73" s="436"/>
      <c r="EF73" s="436"/>
      <c r="EG73" s="436"/>
      <c r="EH73" s="436"/>
      <c r="EI73" s="436"/>
      <c r="EJ73" s="436"/>
      <c r="EK73" s="436"/>
      <c r="EL73" s="436"/>
      <c r="EM73" s="436"/>
      <c r="EN73" s="436"/>
      <c r="EO73" s="436"/>
      <c r="EP73" s="436"/>
      <c r="EQ73" s="436"/>
      <c r="ER73" s="436"/>
      <c r="ES73" s="436"/>
      <c r="ET73" s="436"/>
      <c r="EU73" s="436"/>
      <c r="EV73" s="436"/>
      <c r="EW73" s="436"/>
      <c r="EX73" s="436"/>
      <c r="EY73" s="436"/>
      <c r="EZ73" s="436"/>
      <c r="FA73" s="436"/>
      <c r="FB73" s="436"/>
      <c r="FC73" s="436"/>
      <c r="FD73" s="436"/>
      <c r="FE73" s="436"/>
      <c r="FF73" s="436"/>
      <c r="FG73" s="436"/>
      <c r="FH73" s="436"/>
      <c r="FI73" s="436"/>
      <c r="FJ73" s="436"/>
      <c r="FK73" s="436"/>
      <c r="FL73" s="436"/>
      <c r="FM73" s="436"/>
      <c r="FN73" s="436"/>
      <c r="FO73" s="436"/>
      <c r="FP73" s="436"/>
      <c r="FQ73" s="436"/>
      <c r="FR73" s="436"/>
      <c r="FS73" s="436"/>
      <c r="FT73" s="436"/>
      <c r="FU73" s="436"/>
      <c r="FV73" s="436"/>
      <c r="FW73" s="436"/>
      <c r="FX73" s="436"/>
      <c r="FY73" s="436"/>
      <c r="FZ73" s="436"/>
      <c r="GA73" s="436"/>
      <c r="GB73" s="436"/>
      <c r="GC73" s="436"/>
      <c r="GD73" s="436"/>
      <c r="GE73" s="436"/>
      <c r="GF73" s="436"/>
      <c r="GG73" s="436"/>
      <c r="GH73" s="436"/>
      <c r="GI73" s="436"/>
      <c r="GJ73" s="436"/>
      <c r="GK73" s="436"/>
      <c r="GL73" s="436"/>
      <c r="GM73" s="436"/>
      <c r="GN73" s="436"/>
      <c r="GO73" s="436"/>
      <c r="GP73" s="436"/>
      <c r="GQ73" s="436"/>
      <c r="GR73" s="436"/>
      <c r="GS73" s="436"/>
      <c r="GT73" s="436"/>
      <c r="GU73" s="436"/>
      <c r="GV73" s="436"/>
      <c r="GW73" s="436"/>
      <c r="GX73" s="436"/>
      <c r="GY73" s="436"/>
      <c r="GZ73" s="436"/>
      <c r="HA73" s="436"/>
      <c r="HB73" s="436"/>
      <c r="HC73" s="436"/>
    </row>
    <row r="74" spans="1:211" customFormat="1" outlineLevel="1" x14ac:dyDescent="0.2">
      <c r="H74" s="183"/>
    </row>
    <row r="75" spans="1:211" s="29" customFormat="1" ht="13.5" thickBot="1" x14ac:dyDescent="0.25">
      <c r="A75" s="22" t="s">
        <v>215</v>
      </c>
      <c r="B75" s="32"/>
      <c r="C75" s="40"/>
      <c r="D75" s="51"/>
      <c r="E75" s="22"/>
      <c r="F75" s="12"/>
      <c r="G75" s="12"/>
      <c r="H75" s="12"/>
      <c r="I75" s="23"/>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row>
    <row r="76" spans="1:211" ht="3" customHeight="1" outlineLevel="1" thickTop="1" x14ac:dyDescent="0.2">
      <c r="A76" s="7"/>
      <c r="B76" s="33"/>
      <c r="C76" s="38"/>
      <c r="D76" s="48"/>
      <c r="E76" s="16"/>
      <c r="F76" s="17"/>
      <c r="G76" s="16"/>
      <c r="H76" s="60"/>
      <c r="I76" s="13"/>
      <c r="J76" s="16"/>
    </row>
    <row r="77" spans="1:211" outlineLevel="1" x14ac:dyDescent="0.2">
      <c r="E77" s="28" t="s">
        <v>216</v>
      </c>
      <c r="G77" s="381">
        <v>12</v>
      </c>
      <c r="H77" s="62" t="s">
        <v>217</v>
      </c>
    </row>
    <row r="78" spans="1:211" outlineLevel="1" x14ac:dyDescent="0.2">
      <c r="D78" s="52" t="s">
        <v>218</v>
      </c>
      <c r="E78" s="28" t="s">
        <v>219</v>
      </c>
      <c r="G78" s="379">
        <v>0.03</v>
      </c>
      <c r="H78" s="62" t="s">
        <v>59</v>
      </c>
    </row>
    <row r="79" spans="1:211" outlineLevel="1" x14ac:dyDescent="0.2"/>
    <row r="80" spans="1:211" s="29" customFormat="1" ht="13.5" thickBot="1" x14ac:dyDescent="0.25">
      <c r="A80" s="22" t="s">
        <v>220</v>
      </c>
      <c r="B80" s="32"/>
      <c r="C80" s="40"/>
      <c r="D80" s="51"/>
      <c r="E80" s="22"/>
      <c r="F80" s="12"/>
      <c r="G80" s="12"/>
      <c r="H80" s="12"/>
      <c r="I80" s="23"/>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row>
    <row r="81" spans="1:92" ht="3" customHeight="1" outlineLevel="1" thickTop="1" x14ac:dyDescent="0.2">
      <c r="A81" s="7"/>
      <c r="B81" s="33"/>
      <c r="C81" s="38"/>
      <c r="D81" s="48"/>
      <c r="E81" s="16"/>
      <c r="F81" s="17"/>
      <c r="G81" s="16"/>
      <c r="H81" s="60"/>
      <c r="I81" s="13"/>
      <c r="J81" s="16"/>
    </row>
    <row r="82" spans="1:92" outlineLevel="1" x14ac:dyDescent="0.2">
      <c r="D82" s="52" t="s">
        <v>166</v>
      </c>
      <c r="E82" s="28" t="s">
        <v>221</v>
      </c>
      <c r="G82" s="403">
        <v>1197.05</v>
      </c>
      <c r="H82" s="62" t="s">
        <v>125</v>
      </c>
    </row>
    <row r="83" spans="1:92" outlineLevel="1" x14ac:dyDescent="0.2">
      <c r="E83" s="28" t="s">
        <v>222</v>
      </c>
      <c r="G83" s="405">
        <v>76.7</v>
      </c>
      <c r="H83" s="62" t="s">
        <v>223</v>
      </c>
    </row>
    <row r="84" spans="1:92" outlineLevel="1" x14ac:dyDescent="0.2"/>
    <row r="85" spans="1:92" s="29" customFormat="1" ht="13.5" thickBot="1" x14ac:dyDescent="0.25">
      <c r="A85" s="22" t="s">
        <v>224</v>
      </c>
      <c r="B85" s="32"/>
      <c r="C85" s="40"/>
      <c r="D85" s="51"/>
      <c r="E85" s="22"/>
      <c r="F85" s="12"/>
      <c r="G85" s="12"/>
      <c r="H85" s="12"/>
      <c r="I85" s="23"/>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row>
    <row r="86" spans="1:92" ht="3" customHeight="1" outlineLevel="1" thickTop="1" x14ac:dyDescent="0.2">
      <c r="A86" s="7"/>
      <c r="B86" s="33"/>
      <c r="C86" s="38"/>
      <c r="D86" s="48"/>
      <c r="E86" s="16"/>
      <c r="F86" s="17"/>
      <c r="G86" s="16"/>
      <c r="H86" s="60"/>
      <c r="I86" s="13"/>
      <c r="J86" s="16"/>
    </row>
    <row r="87" spans="1:92" outlineLevel="1" x14ac:dyDescent="0.2">
      <c r="E87" s="28" t="s">
        <v>225</v>
      </c>
      <c r="G87" s="379">
        <v>0.39829029051518317</v>
      </c>
      <c r="H87" s="62" t="s">
        <v>59</v>
      </c>
    </row>
    <row r="88" spans="1:92" outlineLevel="1" x14ac:dyDescent="0.2">
      <c r="E88" s="28" t="s">
        <v>226</v>
      </c>
      <c r="G88" s="19">
        <f xml:space="preserve"> StandardCharges!$G$134</f>
        <v>64627.484445594804</v>
      </c>
      <c r="H88" s="62" t="s">
        <v>227</v>
      </c>
    </row>
    <row r="89" spans="1:92" outlineLevel="1" x14ac:dyDescent="0.2">
      <c r="E89" s="28" t="s">
        <v>228</v>
      </c>
      <c r="G89" s="280" t="str">
        <f xml:space="preserve"> INDEX( UserInput!$E$32:$E$42, MATCH( InpC!G88, UserInput!K32:K42, 1 ), 1 )</f>
        <v>Meter size 80 mm</v>
      </c>
      <c r="H89" s="62" t="s">
        <v>229</v>
      </c>
    </row>
    <row r="90" spans="1:92" outlineLevel="1" x14ac:dyDescent="0.2">
      <c r="E90" s="28" t="s">
        <v>230</v>
      </c>
      <c r="G90" s="380" t="s">
        <v>87</v>
      </c>
      <c r="H90" s="62" t="s">
        <v>229</v>
      </c>
    </row>
    <row r="91" spans="1:92" outlineLevel="1" x14ac:dyDescent="0.2">
      <c r="E91" s="28" t="s">
        <v>231</v>
      </c>
      <c r="G91" s="379">
        <v>0.42</v>
      </c>
      <c r="H91" s="62" t="s">
        <v>59</v>
      </c>
    </row>
    <row r="92" spans="1:92" outlineLevel="1" x14ac:dyDescent="0.2"/>
    <row r="93" spans="1:92" outlineLevel="1" x14ac:dyDescent="0.2">
      <c r="B93" s="34" t="s">
        <v>232</v>
      </c>
    </row>
    <row r="94" spans="1:92" outlineLevel="1" x14ac:dyDescent="0.2">
      <c r="E94" s="28" t="s">
        <v>233</v>
      </c>
      <c r="G94" s="378">
        <v>20</v>
      </c>
      <c r="H94" s="62" t="s">
        <v>234</v>
      </c>
    </row>
    <row r="95" spans="1:92" outlineLevel="1" x14ac:dyDescent="0.2">
      <c r="E95" s="28" t="s">
        <v>235</v>
      </c>
      <c r="G95" s="378">
        <v>48</v>
      </c>
      <c r="H95" s="62" t="s">
        <v>234</v>
      </c>
    </row>
    <row r="96" spans="1:92" outlineLevel="1" x14ac:dyDescent="0.2">
      <c r="E96" s="28" t="s">
        <v>236</v>
      </c>
      <c r="G96" s="378">
        <v>69</v>
      </c>
      <c r="H96" s="62" t="s">
        <v>234</v>
      </c>
    </row>
    <row r="97" spans="1:92" outlineLevel="1" x14ac:dyDescent="0.2">
      <c r="E97" s="28" t="s">
        <v>237</v>
      </c>
      <c r="G97" s="378">
        <v>102</v>
      </c>
      <c r="H97" s="62" t="s">
        <v>234</v>
      </c>
    </row>
    <row r="98" spans="1:92" outlineLevel="1" x14ac:dyDescent="0.2">
      <c r="E98" s="28" t="s">
        <v>238</v>
      </c>
      <c r="G98" s="378"/>
      <c r="H98" s="62" t="s">
        <v>234</v>
      </c>
    </row>
    <row r="99" spans="1:92" outlineLevel="1" x14ac:dyDescent="0.2"/>
    <row r="100" spans="1:92" s="29" customFormat="1" ht="13.5" thickBot="1" x14ac:dyDescent="0.25">
      <c r="A100" s="22" t="s">
        <v>47</v>
      </c>
      <c r="B100" s="32"/>
      <c r="C100" s="40"/>
      <c r="D100" s="51"/>
      <c r="E100" s="22"/>
      <c r="F100" s="12"/>
      <c r="G100" s="12"/>
      <c r="H100" s="12"/>
      <c r="I100" s="23"/>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row>
    <row r="101" spans="1:92" ht="3" customHeight="1" outlineLevel="1" thickTop="1" x14ac:dyDescent="0.2">
      <c r="A101" s="7"/>
      <c r="B101" s="33"/>
      <c r="C101" s="38"/>
      <c r="D101" s="48"/>
      <c r="E101" s="16"/>
      <c r="F101" s="17"/>
      <c r="G101" s="16"/>
      <c r="H101" s="60"/>
      <c r="I101" s="13"/>
      <c r="J101" s="16"/>
    </row>
    <row r="102" spans="1:92" outlineLevel="1" x14ac:dyDescent="0.2">
      <c r="E102" s="28" t="s">
        <v>239</v>
      </c>
      <c r="G102" s="375" t="b">
        <v>0</v>
      </c>
      <c r="H102" s="62" t="s">
        <v>48</v>
      </c>
    </row>
    <row r="103" spans="1:92" outlineLevel="1" x14ac:dyDescent="0.2">
      <c r="E103" s="28" t="s">
        <v>240</v>
      </c>
      <c r="G103" s="401" t="b">
        <v>1</v>
      </c>
      <c r="H103" s="62" t="s">
        <v>48</v>
      </c>
    </row>
    <row r="104" spans="1:92" outlineLevel="1" x14ac:dyDescent="0.2">
      <c r="E104" s="28" t="s">
        <v>241</v>
      </c>
      <c r="G104" s="401" t="b">
        <v>0</v>
      </c>
      <c r="H104" s="62" t="s">
        <v>48</v>
      </c>
    </row>
    <row r="105" spans="1:92" outlineLevel="1" x14ac:dyDescent="0.2">
      <c r="E105" s="28" t="s">
        <v>242</v>
      </c>
      <c r="G105" s="401" t="b">
        <v>1</v>
      </c>
      <c r="H105" s="62" t="s">
        <v>48</v>
      </c>
    </row>
    <row r="106" spans="1:92" outlineLevel="1" x14ac:dyDescent="0.2">
      <c r="E106" s="28" t="s">
        <v>243</v>
      </c>
      <c r="G106" s="401" t="b">
        <v>1</v>
      </c>
      <c r="H106" s="62" t="s">
        <v>48</v>
      </c>
    </row>
    <row r="107" spans="1:92" outlineLevel="1" x14ac:dyDescent="0.2">
      <c r="E107" s="28" t="s">
        <v>244</v>
      </c>
      <c r="G107" s="378">
        <v>80</v>
      </c>
      <c r="H107" s="62" t="s">
        <v>139</v>
      </c>
    </row>
    <row r="108" spans="1:92" outlineLevel="1" x14ac:dyDescent="0.2">
      <c r="E108" s="28" t="s">
        <v>245</v>
      </c>
      <c r="G108" s="402">
        <v>4.0733948295080695E-2</v>
      </c>
      <c r="H108" s="62" t="s">
        <v>59</v>
      </c>
    </row>
    <row r="109" spans="1:92" outlineLevel="1" x14ac:dyDescent="0.2">
      <c r="E109" s="28" t="s">
        <v>246</v>
      </c>
      <c r="G109" s="375" t="b">
        <v>1</v>
      </c>
      <c r="H109" s="62" t="s">
        <v>48</v>
      </c>
    </row>
    <row r="110" spans="1:92" outlineLevel="1" x14ac:dyDescent="0.2"/>
    <row r="111" spans="1:92" s="29" customFormat="1" ht="13.5" thickBot="1" x14ac:dyDescent="0.25">
      <c r="A111" s="22" t="s">
        <v>247</v>
      </c>
      <c r="B111" s="32"/>
      <c r="C111" s="40"/>
      <c r="D111" s="51"/>
      <c r="E111" s="22"/>
      <c r="F111" s="12"/>
      <c r="G111" s="12"/>
      <c r="H111" s="12"/>
      <c r="I111" s="23"/>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row>
    <row r="112" spans="1:92" ht="3" customHeight="1" outlineLevel="1" thickTop="1" x14ac:dyDescent="0.2">
      <c r="A112" s="7"/>
      <c r="B112" s="33"/>
      <c r="C112" s="38"/>
      <c r="D112" s="48"/>
      <c r="E112" s="16"/>
      <c r="F112" s="17"/>
      <c r="G112" s="16"/>
      <c r="H112" s="60"/>
      <c r="I112" s="13"/>
      <c r="J112" s="16"/>
    </row>
    <row r="113" spans="1:92" outlineLevel="1" x14ac:dyDescent="0.2">
      <c r="D113" s="50" t="s">
        <v>248</v>
      </c>
      <c r="E113" s="28" t="s">
        <v>249</v>
      </c>
      <c r="G113" s="379">
        <v>2.5399999999999999E-2</v>
      </c>
      <c r="H113" s="62" t="s">
        <v>59</v>
      </c>
    </row>
    <row r="114" spans="1:92" outlineLevel="1" x14ac:dyDescent="0.2">
      <c r="D114" s="50" t="s">
        <v>183</v>
      </c>
      <c r="E114" s="28" t="s">
        <v>250</v>
      </c>
      <c r="G114" s="379">
        <v>3.7731386798905968E-2</v>
      </c>
      <c r="H114" s="62" t="s">
        <v>59</v>
      </c>
    </row>
    <row r="115" spans="1:92" outlineLevel="1" x14ac:dyDescent="0.2">
      <c r="D115" s="50" t="s">
        <v>251</v>
      </c>
      <c r="E115" s="28" t="s">
        <v>252</v>
      </c>
      <c r="G115" s="379">
        <v>4.0733948295080695E-2</v>
      </c>
      <c r="H115" s="62" t="s">
        <v>59</v>
      </c>
    </row>
    <row r="116" spans="1:92" outlineLevel="1" x14ac:dyDescent="0.2">
      <c r="D116" s="50" t="s">
        <v>251</v>
      </c>
      <c r="E116" s="28" t="s">
        <v>253</v>
      </c>
      <c r="G116" s="379">
        <v>6.2659738372093432E-2</v>
      </c>
      <c r="H116" s="62" t="s">
        <v>59</v>
      </c>
    </row>
    <row r="117" spans="1:92" outlineLevel="1" x14ac:dyDescent="0.2"/>
    <row r="118" spans="1:92" s="29" customFormat="1" ht="13.5" thickBot="1" x14ac:dyDescent="0.25">
      <c r="A118" s="22" t="s">
        <v>254</v>
      </c>
      <c r="B118" s="32"/>
      <c r="C118" s="40"/>
      <c r="D118" s="51"/>
      <c r="E118" s="22"/>
      <c r="F118" s="12"/>
      <c r="G118" s="12"/>
      <c r="H118" s="12"/>
      <c r="I118" s="23"/>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row>
    <row r="119" spans="1:92" ht="3" customHeight="1" outlineLevel="1" thickTop="1" x14ac:dyDescent="0.2">
      <c r="A119" s="7"/>
      <c r="B119" s="33"/>
      <c r="C119" s="38"/>
      <c r="D119" s="48"/>
      <c r="E119" s="16"/>
      <c r="F119" s="17"/>
      <c r="G119" s="16"/>
      <c r="H119" s="60"/>
      <c r="I119" s="13"/>
      <c r="J119" s="16"/>
    </row>
    <row r="120" spans="1:92" outlineLevel="1" x14ac:dyDescent="0.2">
      <c r="E120" s="28" t="s">
        <v>255</v>
      </c>
      <c r="G120" s="57" t="b">
        <v>1</v>
      </c>
      <c r="H120" s="62" t="s">
        <v>229</v>
      </c>
    </row>
    <row r="121" spans="1:92" outlineLevel="1" x14ac:dyDescent="0.2">
      <c r="G121" s="57" t="b">
        <v>0</v>
      </c>
      <c r="H121" s="62" t="s">
        <v>229</v>
      </c>
    </row>
    <row r="122" spans="1:92" outlineLevel="1" x14ac:dyDescent="0.2"/>
    <row r="123" spans="1:92" s="29" customFormat="1" ht="13.5" thickBot="1" x14ac:dyDescent="0.25">
      <c r="A123" s="22" t="s">
        <v>142</v>
      </c>
      <c r="B123" s="32"/>
      <c r="C123" s="40"/>
      <c r="D123" s="51"/>
      <c r="E123" s="22"/>
      <c r="F123" s="12"/>
      <c r="G123" s="12"/>
      <c r="H123" s="12"/>
      <c r="I123" s="23"/>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row>
    <row r="124" spans="1:92" ht="3" customHeight="1" thickTop="1" x14ac:dyDescent="0.2">
      <c r="A124" s="7"/>
      <c r="B124" s="33"/>
      <c r="C124" s="38"/>
      <c r="D124" s="48"/>
      <c r="E124" s="16"/>
      <c r="F124" s="17"/>
      <c r="G124" s="16"/>
      <c r="H124" s="60"/>
      <c r="I124" s="13"/>
      <c r="J124" s="16"/>
    </row>
  </sheetData>
  <conditionalFormatting sqref="H1">
    <cfRule type="cellIs" dxfId="296" priority="36" operator="equal">
      <formula>OverallError</formula>
    </cfRule>
  </conditionalFormatting>
  <conditionalFormatting sqref="J1:CN1">
    <cfRule type="cellIs" dxfId="295" priority="35" operator="equal">
      <formula>OverallError</formula>
    </cfRule>
  </conditionalFormatting>
  <conditionalFormatting sqref="H3 D3:F3">
    <cfRule type="cellIs" dxfId="294" priority="34" operator="lessThan">
      <formula>0</formula>
    </cfRule>
  </conditionalFormatting>
  <conditionalFormatting sqref="J3">
    <cfRule type="cellIs" dxfId="293" priority="33" operator="lessThan">
      <formula>0</formula>
    </cfRule>
  </conditionalFormatting>
  <conditionalFormatting sqref="H39 D39:F39">
    <cfRule type="cellIs" dxfId="292" priority="32" operator="lessThan">
      <formula>0</formula>
    </cfRule>
  </conditionalFormatting>
  <conditionalFormatting sqref="J39">
    <cfRule type="cellIs" dxfId="291" priority="31" operator="lessThan">
      <formula>0</formula>
    </cfRule>
  </conditionalFormatting>
  <conditionalFormatting sqref="H76 D76:F76">
    <cfRule type="cellIs" dxfId="290" priority="30" operator="lessThan">
      <formula>0</formula>
    </cfRule>
  </conditionalFormatting>
  <conditionalFormatting sqref="J76">
    <cfRule type="cellIs" dxfId="289" priority="29" operator="lessThan">
      <formula>0</formula>
    </cfRule>
  </conditionalFormatting>
  <conditionalFormatting sqref="H17 D17:F17">
    <cfRule type="cellIs" dxfId="288" priority="28" operator="lessThan">
      <formula>0</formula>
    </cfRule>
  </conditionalFormatting>
  <conditionalFormatting sqref="J17">
    <cfRule type="cellIs" dxfId="287" priority="27" operator="lessThan">
      <formula>0</formula>
    </cfRule>
  </conditionalFormatting>
  <conditionalFormatting sqref="H101 D101:F101">
    <cfRule type="cellIs" dxfId="286" priority="26" operator="lessThan">
      <formula>0</formula>
    </cfRule>
  </conditionalFormatting>
  <conditionalFormatting sqref="J101">
    <cfRule type="cellIs" dxfId="285" priority="25" operator="lessThan">
      <formula>0</formula>
    </cfRule>
  </conditionalFormatting>
  <conditionalFormatting sqref="J119">
    <cfRule type="cellIs" dxfId="284" priority="23" operator="lessThan">
      <formula>0</formula>
    </cfRule>
  </conditionalFormatting>
  <conditionalFormatting sqref="H119 D119:F119">
    <cfRule type="cellIs" dxfId="283" priority="24" operator="lessThan">
      <formula>0</formula>
    </cfRule>
  </conditionalFormatting>
  <conditionalFormatting sqref="H124 D124:F124">
    <cfRule type="cellIs" dxfId="282" priority="22" operator="lessThan">
      <formula>0</formula>
    </cfRule>
  </conditionalFormatting>
  <conditionalFormatting sqref="J124">
    <cfRule type="cellIs" dxfId="281" priority="21" operator="lessThan">
      <formula>0</formula>
    </cfRule>
  </conditionalFormatting>
  <conditionalFormatting sqref="H31 D31:F31">
    <cfRule type="cellIs" dxfId="280" priority="20" operator="lessThan">
      <formula>0</formula>
    </cfRule>
  </conditionalFormatting>
  <conditionalFormatting sqref="J31">
    <cfRule type="cellIs" dxfId="279" priority="19" operator="lessThan">
      <formula>0</formula>
    </cfRule>
  </conditionalFormatting>
  <conditionalFormatting sqref="H51 D51:F51">
    <cfRule type="cellIs" dxfId="278" priority="18" operator="lessThan">
      <formula>0</formula>
    </cfRule>
  </conditionalFormatting>
  <conditionalFormatting sqref="J51">
    <cfRule type="cellIs" dxfId="277" priority="17" operator="lessThan">
      <formula>0</formula>
    </cfRule>
  </conditionalFormatting>
  <conditionalFormatting sqref="H56 D56:F56">
    <cfRule type="cellIs" dxfId="276" priority="16" operator="lessThan">
      <formula>0</formula>
    </cfRule>
  </conditionalFormatting>
  <conditionalFormatting sqref="J56">
    <cfRule type="cellIs" dxfId="275" priority="15" operator="lessThan">
      <formula>0</formula>
    </cfRule>
  </conditionalFormatting>
  <conditionalFormatting sqref="H112 D112:F112">
    <cfRule type="cellIs" dxfId="274" priority="14" operator="lessThan">
      <formula>0</formula>
    </cfRule>
  </conditionalFormatting>
  <conditionalFormatting sqref="J112">
    <cfRule type="cellIs" dxfId="273" priority="13" operator="lessThan">
      <formula>0</formula>
    </cfRule>
  </conditionalFormatting>
  <conditionalFormatting sqref="H81 D81:F81">
    <cfRule type="cellIs" dxfId="272" priority="12" operator="lessThan">
      <formula>0</formula>
    </cfRule>
  </conditionalFormatting>
  <conditionalFormatting sqref="J81">
    <cfRule type="cellIs" dxfId="271" priority="11" operator="lessThan">
      <formula>0</formula>
    </cfRule>
  </conditionalFormatting>
  <conditionalFormatting sqref="H22 D22:F22">
    <cfRule type="cellIs" dxfId="270" priority="10" operator="lessThan">
      <formula>0</formula>
    </cfRule>
  </conditionalFormatting>
  <conditionalFormatting sqref="J22">
    <cfRule type="cellIs" dxfId="269" priority="9" operator="lessThan">
      <formula>0</formula>
    </cfRule>
  </conditionalFormatting>
  <conditionalFormatting sqref="H24 D24:F24">
    <cfRule type="cellIs" dxfId="268" priority="8" operator="lessThan">
      <formula>0</formula>
    </cfRule>
  </conditionalFormatting>
  <conditionalFormatting sqref="J24">
    <cfRule type="cellIs" dxfId="267" priority="7" operator="lessThan">
      <formula>0</formula>
    </cfRule>
  </conditionalFormatting>
  <conditionalFormatting sqref="H26 D26:F26">
    <cfRule type="cellIs" dxfId="266" priority="6" operator="lessThan">
      <formula>0</formula>
    </cfRule>
  </conditionalFormatting>
  <conditionalFormatting sqref="J26">
    <cfRule type="cellIs" dxfId="265" priority="5" operator="lessThan">
      <formula>0</formula>
    </cfRule>
  </conditionalFormatting>
  <conditionalFormatting sqref="H8 D8:F8">
    <cfRule type="cellIs" dxfId="264" priority="4" operator="lessThan">
      <formula>0</formula>
    </cfRule>
  </conditionalFormatting>
  <conditionalFormatting sqref="J8">
    <cfRule type="cellIs" dxfId="263" priority="3" operator="lessThan">
      <formula>0</formula>
    </cfRule>
  </conditionalFormatting>
  <conditionalFormatting sqref="H86 D86:F86">
    <cfRule type="cellIs" dxfId="262" priority="2" operator="lessThan">
      <formula>0</formula>
    </cfRule>
  </conditionalFormatting>
  <conditionalFormatting sqref="J86">
    <cfRule type="cellIs" dxfId="261" priority="1" operator="lessThan">
      <formula>0</formula>
    </cfRule>
  </conditionalFormatting>
  <dataValidations count="2">
    <dataValidation type="list" allowBlank="1" showInputMessage="1" showErrorMessage="1" sqref="G109 G102:G106" xr:uid="{00000000-0002-0000-0200-000000000000}">
      <formula1>Boolean</formula1>
    </dataValidation>
    <dataValidation type="list" allowBlank="1" showInputMessage="1" showErrorMessage="1" sqref="G108" xr:uid="{00000000-0002-0000-0200-000001000000}">
      <formula1>$G$114:$G$116</formula1>
    </dataValidation>
  </dataValidations>
  <hyperlinks>
    <hyperlink ref="D82" r:id="rId1" display="S:\Strategy &amp; Regulation\Regulatory Operations\Principal Statement\Charges\NAV Charging Development\160615 Site Set up Costs.docx" xr:uid="{C5E9BF65-C51E-4382-BF83-98C12BB3EB83}"/>
    <hyperlink ref="D78" r:id="rId2" xr:uid="{1F10B9E2-91AC-4132-BDEA-F90BFBCBAEB0}"/>
    <hyperlink ref="D54" r:id="rId3" display="Site Set Up Costs" xr:uid="{7816E30F-539C-4AD2-93E2-F959F0468447}"/>
    <hyperlink ref="D27" r:id="rId4" display="Site Set Up Costs" xr:uid="{99C3111E-6039-4EF3-9C0A-17B31FBBCA5C}"/>
    <hyperlink ref="D25" r:id="rId5" xr:uid="{05C4E187-F1B8-4789-906F-B7EE4D34460A}"/>
    <hyperlink ref="D18" r:id="rId6" xr:uid="{C38A4D52-0573-486C-835D-41FBC34EC3B5}"/>
    <hyperlink ref="D19" r:id="rId7" xr:uid="{DCE14440-AA6B-45C6-81C6-A4969C530347}"/>
    <hyperlink ref="D20" r:id="rId8" xr:uid="{342C8FEA-CA6C-4C0B-9426-DB7376E2BAF9}"/>
    <hyperlink ref="D21" r:id="rId9" xr:uid="{E639FE48-41E8-450F-86CA-C5B12FF7A6F3}"/>
    <hyperlink ref="D42" r:id="rId10" display="CCwater" xr:uid="{2FD4107F-D4CA-455A-BDEA-8F695AAEB27F}"/>
    <hyperlink ref="D41" r:id="rId11" xr:uid="{7198840F-59B5-47CF-8541-F25AA0374BB3}"/>
    <hyperlink ref="D43" r:id="rId12" xr:uid="{3569305C-BE6B-4599-A7CB-C37DC87603C3}"/>
    <hyperlink ref="D44" r:id="rId13" xr:uid="{BA4F7D61-19F7-4D9C-80DB-CC768A2F0581}"/>
    <hyperlink ref="D28" r:id="rId14" display="Site Set Up Costs" xr:uid="{8A3D7596-698E-488C-AE83-0FBB0EC585A5}"/>
    <hyperlink ref="D35" r:id="rId15" xr:uid="{1CCE0BDE-C077-4A5F-86CE-2B0E51550DD7}"/>
    <hyperlink ref="D46" r:id="rId16" xr:uid="{0FA53A4A-2A11-4014-B312-2CF43B1E6A0F}"/>
    <hyperlink ref="D64" r:id="rId17" xr:uid="{6BAE0ECB-0ED2-417A-B449-3962B8924B64}"/>
    <hyperlink ref="D69" r:id="rId18" xr:uid="{47881F51-0114-4EDF-8848-BC02DB70D92B}"/>
    <hyperlink ref="D70" r:id="rId19" xr:uid="{254F2173-425B-4498-B528-8ED383CA30F8}"/>
    <hyperlink ref="D71" r:id="rId20" xr:uid="{4E381A61-3D26-4BA4-B8C0-36BD01036928}"/>
    <hyperlink ref="D73" r:id="rId21" xr:uid="{0765872F-69F4-4228-A323-73A6B9331A90}"/>
    <hyperlink ref="D45" r:id="rId22" xr:uid="{662910B3-FF22-48A2-871A-B92BBE992D64}"/>
    <hyperlink ref="D48" r:id="rId23" xr:uid="{58276D20-1955-4FE5-B34A-E329C3499255}"/>
    <hyperlink ref="D47" r:id="rId24" xr:uid="{8E0C37A2-F2D5-4F1F-9CE8-7F6710CD5C70}"/>
  </hyperlinks>
  <pageMargins left="0.7" right="0.7" top="0.75" bottom="0.75" header="0.3" footer="0.3"/>
  <pageSetup paperSize="9" orientation="portrait" r:id="rId25"/>
  <headerFooter>
    <oddHeader>&amp;L&amp;"Calibri"&amp;10&amp;K000000ST Classification: OFFICIAL COMMERCIAL&amp;1#</oddHeader>
  </headerFooter>
  <legacyDrawing r:id="rId2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00"/>
    <outlinePr summaryBelow="0" summaryRight="0"/>
  </sheetPr>
  <dimension ref="A1:HD118"/>
  <sheetViews>
    <sheetView showGridLines="0" workbookViewId="0">
      <pane xSplit="10" ySplit="5" topLeftCell="K6" activePane="bottomRight" state="frozen"/>
      <selection activeCell="G9" sqref="G9:G87"/>
      <selection pane="topRight" activeCell="G9" sqref="G9:G87"/>
      <selection pane="bottomLeft" activeCell="G9" sqref="G9:G87"/>
      <selection pane="bottomRight" activeCell="G9" sqref="G9:G87"/>
    </sheetView>
  </sheetViews>
  <sheetFormatPr defaultColWidth="0" defaultRowHeight="12.75" outlineLevelRow="2" x14ac:dyDescent="0.2"/>
  <cols>
    <col min="1" max="3" width="1.6640625" customWidth="1"/>
    <col min="4" max="4" width="14.5" customWidth="1"/>
    <col min="5" max="5" width="37.1640625" customWidth="1"/>
    <col min="6" max="6" width="1.5" customWidth="1"/>
    <col min="7" max="7" width="15.83203125" customWidth="1"/>
    <col min="8" max="8" width="11.6640625" style="183" bestFit="1" customWidth="1"/>
    <col min="9" max="9" width="8.33203125" customWidth="1"/>
    <col min="10" max="10" width="1" customWidth="1"/>
    <col min="11" max="19" width="10.6640625" customWidth="1"/>
    <col min="20" max="211" width="9.33203125" customWidth="1"/>
    <col min="212" max="212" width="0" hidden="1" customWidth="1"/>
    <col min="213" max="16384" width="9.33203125" hidden="1"/>
  </cols>
  <sheetData>
    <row r="1" spans="1:211" ht="18" x14ac:dyDescent="0.25">
      <c r="A1" s="1" t="s">
        <v>256</v>
      </c>
      <c r="B1" s="2"/>
      <c r="C1" s="3"/>
      <c r="D1" s="4"/>
      <c r="E1" s="5"/>
      <c r="F1" s="5"/>
      <c r="G1" s="3"/>
      <c r="H1" s="6"/>
      <c r="I1" s="6"/>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row>
    <row r="2" spans="1:211" ht="13.5" thickBot="1" x14ac:dyDescent="0.25">
      <c r="A2" s="8"/>
      <c r="B2" s="9"/>
      <c r="C2" s="8"/>
      <c r="D2" s="66" t="s">
        <v>144</v>
      </c>
      <c r="E2" s="11" t="s">
        <v>44</v>
      </c>
      <c r="F2" s="12"/>
      <c r="G2" s="12" t="s">
        <v>257</v>
      </c>
      <c r="H2" s="12" t="s">
        <v>46</v>
      </c>
      <c r="I2" s="21" t="s">
        <v>258</v>
      </c>
      <c r="J2" s="13"/>
      <c r="K2" s="21" t="str">
        <f t="shared" ref="K2:BV2" si="0" xml:space="preserve"> K4 - 1 &amp; "-" &amp; RIGHT( K4, 2 )</f>
        <v>2021-22</v>
      </c>
      <c r="L2" s="21" t="str">
        <f t="shared" si="0"/>
        <v>2022-23</v>
      </c>
      <c r="M2" s="21" t="str">
        <f t="shared" si="0"/>
        <v>2023-24</v>
      </c>
      <c r="N2" s="21" t="str">
        <f t="shared" si="0"/>
        <v>2024-25</v>
      </c>
      <c r="O2" s="21" t="str">
        <f t="shared" si="0"/>
        <v>2025-26</v>
      </c>
      <c r="P2" s="21" t="str">
        <f t="shared" si="0"/>
        <v>2026-27</v>
      </c>
      <c r="Q2" s="21" t="str">
        <f t="shared" si="0"/>
        <v>2027-28</v>
      </c>
      <c r="R2" s="21" t="str">
        <f t="shared" si="0"/>
        <v>2028-29</v>
      </c>
      <c r="S2" s="21" t="str">
        <f t="shared" si="0"/>
        <v>2029-30</v>
      </c>
      <c r="T2" s="21" t="str">
        <f t="shared" si="0"/>
        <v>2030-31</v>
      </c>
      <c r="U2" s="21" t="str">
        <f t="shared" si="0"/>
        <v>2031-32</v>
      </c>
      <c r="V2" s="21" t="str">
        <f t="shared" si="0"/>
        <v>2032-33</v>
      </c>
      <c r="W2" s="21" t="str">
        <f t="shared" si="0"/>
        <v>2033-34</v>
      </c>
      <c r="X2" s="21" t="str">
        <f t="shared" si="0"/>
        <v>2034-35</v>
      </c>
      <c r="Y2" s="21" t="str">
        <f t="shared" si="0"/>
        <v>2035-36</v>
      </c>
      <c r="Z2" s="21" t="str">
        <f t="shared" si="0"/>
        <v>2036-37</v>
      </c>
      <c r="AA2" s="21" t="str">
        <f t="shared" si="0"/>
        <v>2037-38</v>
      </c>
      <c r="AB2" s="21" t="str">
        <f t="shared" si="0"/>
        <v>2038-39</v>
      </c>
      <c r="AC2" s="21" t="str">
        <f t="shared" si="0"/>
        <v>2039-40</v>
      </c>
      <c r="AD2" s="21" t="str">
        <f t="shared" si="0"/>
        <v>2040-41</v>
      </c>
      <c r="AE2" s="21" t="str">
        <f t="shared" si="0"/>
        <v>2041-42</v>
      </c>
      <c r="AF2" s="21" t="str">
        <f t="shared" si="0"/>
        <v>2042-43</v>
      </c>
      <c r="AG2" s="21" t="str">
        <f t="shared" si="0"/>
        <v>2043-44</v>
      </c>
      <c r="AH2" s="21" t="str">
        <f t="shared" si="0"/>
        <v>2044-45</v>
      </c>
      <c r="AI2" s="21" t="str">
        <f t="shared" si="0"/>
        <v>2045-46</v>
      </c>
      <c r="AJ2" s="21" t="str">
        <f t="shared" si="0"/>
        <v>2046-47</v>
      </c>
      <c r="AK2" s="21" t="str">
        <f t="shared" si="0"/>
        <v>2047-48</v>
      </c>
      <c r="AL2" s="21" t="str">
        <f t="shared" si="0"/>
        <v>2048-49</v>
      </c>
      <c r="AM2" s="21" t="str">
        <f t="shared" si="0"/>
        <v>2049-50</v>
      </c>
      <c r="AN2" s="21" t="str">
        <f t="shared" si="0"/>
        <v>2050-51</v>
      </c>
      <c r="AO2" s="21" t="str">
        <f t="shared" si="0"/>
        <v>2051-52</v>
      </c>
      <c r="AP2" s="21" t="str">
        <f t="shared" si="0"/>
        <v>2052-53</v>
      </c>
      <c r="AQ2" s="21" t="str">
        <f t="shared" si="0"/>
        <v>2053-54</v>
      </c>
      <c r="AR2" s="21" t="str">
        <f t="shared" si="0"/>
        <v>2054-55</v>
      </c>
      <c r="AS2" s="21" t="str">
        <f t="shared" si="0"/>
        <v>2055-56</v>
      </c>
      <c r="AT2" s="21" t="str">
        <f t="shared" si="0"/>
        <v>2056-57</v>
      </c>
      <c r="AU2" s="21" t="str">
        <f t="shared" si="0"/>
        <v>2057-58</v>
      </c>
      <c r="AV2" s="21" t="str">
        <f t="shared" si="0"/>
        <v>2058-59</v>
      </c>
      <c r="AW2" s="21" t="str">
        <f t="shared" si="0"/>
        <v>2059-60</v>
      </c>
      <c r="AX2" s="21" t="str">
        <f t="shared" si="0"/>
        <v>2060-61</v>
      </c>
      <c r="AY2" s="21" t="str">
        <f t="shared" si="0"/>
        <v>2061-62</v>
      </c>
      <c r="AZ2" s="21" t="str">
        <f t="shared" si="0"/>
        <v>2062-63</v>
      </c>
      <c r="BA2" s="21" t="str">
        <f t="shared" si="0"/>
        <v>2063-64</v>
      </c>
      <c r="BB2" s="21" t="str">
        <f t="shared" si="0"/>
        <v>2064-65</v>
      </c>
      <c r="BC2" s="21" t="str">
        <f t="shared" si="0"/>
        <v>2065-66</v>
      </c>
      <c r="BD2" s="21" t="str">
        <f t="shared" si="0"/>
        <v>2066-67</v>
      </c>
      <c r="BE2" s="21" t="str">
        <f t="shared" si="0"/>
        <v>2067-68</v>
      </c>
      <c r="BF2" s="21" t="str">
        <f t="shared" si="0"/>
        <v>2068-69</v>
      </c>
      <c r="BG2" s="21" t="str">
        <f t="shared" si="0"/>
        <v>2069-70</v>
      </c>
      <c r="BH2" s="21" t="str">
        <f t="shared" si="0"/>
        <v>2070-71</v>
      </c>
      <c r="BI2" s="21" t="str">
        <f t="shared" si="0"/>
        <v>2071-72</v>
      </c>
      <c r="BJ2" s="21" t="str">
        <f t="shared" si="0"/>
        <v>2072-73</v>
      </c>
      <c r="BK2" s="21" t="str">
        <f t="shared" si="0"/>
        <v>2073-74</v>
      </c>
      <c r="BL2" s="21" t="str">
        <f t="shared" si="0"/>
        <v>2074-75</v>
      </c>
      <c r="BM2" s="21" t="str">
        <f t="shared" si="0"/>
        <v>2075-76</v>
      </c>
      <c r="BN2" s="21" t="str">
        <f t="shared" si="0"/>
        <v>2076-77</v>
      </c>
      <c r="BO2" s="21" t="str">
        <f t="shared" si="0"/>
        <v>2077-78</v>
      </c>
      <c r="BP2" s="21" t="str">
        <f t="shared" si="0"/>
        <v>2078-79</v>
      </c>
      <c r="BQ2" s="21" t="str">
        <f t="shared" si="0"/>
        <v>2079-80</v>
      </c>
      <c r="BR2" s="21" t="str">
        <f t="shared" si="0"/>
        <v>2080-81</v>
      </c>
      <c r="BS2" s="21" t="str">
        <f t="shared" si="0"/>
        <v>2081-82</v>
      </c>
      <c r="BT2" s="21" t="str">
        <f t="shared" si="0"/>
        <v>2082-83</v>
      </c>
      <c r="BU2" s="21" t="str">
        <f t="shared" si="0"/>
        <v>2083-84</v>
      </c>
      <c r="BV2" s="21" t="str">
        <f t="shared" si="0"/>
        <v>2084-85</v>
      </c>
      <c r="BW2" s="21" t="str">
        <f t="shared" ref="BW2:EH2" si="1" xml:space="preserve"> BW4 - 1 &amp; "-" &amp; RIGHT( BW4, 2 )</f>
        <v>2085-86</v>
      </c>
      <c r="BX2" s="21" t="str">
        <f t="shared" si="1"/>
        <v>2086-87</v>
      </c>
      <c r="BY2" s="21" t="str">
        <f t="shared" si="1"/>
        <v>2087-88</v>
      </c>
      <c r="BZ2" s="21" t="str">
        <f t="shared" si="1"/>
        <v>2088-89</v>
      </c>
      <c r="CA2" s="21" t="str">
        <f t="shared" si="1"/>
        <v>2089-90</v>
      </c>
      <c r="CB2" s="21" t="str">
        <f t="shared" si="1"/>
        <v>2090-91</v>
      </c>
      <c r="CC2" s="21" t="str">
        <f t="shared" si="1"/>
        <v>2091-92</v>
      </c>
      <c r="CD2" s="21" t="str">
        <f t="shared" si="1"/>
        <v>2092-93</v>
      </c>
      <c r="CE2" s="21" t="str">
        <f t="shared" si="1"/>
        <v>2093-94</v>
      </c>
      <c r="CF2" s="21" t="str">
        <f t="shared" si="1"/>
        <v>2094-95</v>
      </c>
      <c r="CG2" s="21" t="str">
        <f t="shared" si="1"/>
        <v>2095-96</v>
      </c>
      <c r="CH2" s="21" t="str">
        <f t="shared" si="1"/>
        <v>2096-97</v>
      </c>
      <c r="CI2" s="21" t="str">
        <f t="shared" si="1"/>
        <v>2097-98</v>
      </c>
      <c r="CJ2" s="21" t="str">
        <f t="shared" si="1"/>
        <v>2098-99</v>
      </c>
      <c r="CK2" s="21" t="str">
        <f t="shared" si="1"/>
        <v>2099-00</v>
      </c>
      <c r="CL2" s="21" t="str">
        <f t="shared" si="1"/>
        <v>2100-01</v>
      </c>
      <c r="CM2" s="21" t="str">
        <f t="shared" si="1"/>
        <v>2101-02</v>
      </c>
      <c r="CN2" s="21" t="str">
        <f t="shared" si="1"/>
        <v>2102-03</v>
      </c>
      <c r="CO2" s="21" t="str">
        <f t="shared" si="1"/>
        <v>2103-04</v>
      </c>
      <c r="CP2" s="21" t="str">
        <f t="shared" si="1"/>
        <v>2104-05</v>
      </c>
      <c r="CQ2" s="21" t="str">
        <f t="shared" si="1"/>
        <v>2105-06</v>
      </c>
      <c r="CR2" s="21" t="str">
        <f t="shared" si="1"/>
        <v>2106-07</v>
      </c>
      <c r="CS2" s="21" t="str">
        <f t="shared" si="1"/>
        <v>2107-08</v>
      </c>
      <c r="CT2" s="21" t="str">
        <f t="shared" si="1"/>
        <v>2108-09</v>
      </c>
      <c r="CU2" s="21" t="str">
        <f t="shared" si="1"/>
        <v>2109-10</v>
      </c>
      <c r="CV2" s="21" t="str">
        <f t="shared" si="1"/>
        <v>2110-11</v>
      </c>
      <c r="CW2" s="21" t="str">
        <f t="shared" si="1"/>
        <v>2111-12</v>
      </c>
      <c r="CX2" s="21" t="str">
        <f t="shared" si="1"/>
        <v>2112-13</v>
      </c>
      <c r="CY2" s="21" t="str">
        <f t="shared" si="1"/>
        <v>2113-14</v>
      </c>
      <c r="CZ2" s="21" t="str">
        <f t="shared" si="1"/>
        <v>2114-15</v>
      </c>
      <c r="DA2" s="21" t="str">
        <f t="shared" si="1"/>
        <v>2115-16</v>
      </c>
      <c r="DB2" s="21" t="str">
        <f t="shared" si="1"/>
        <v>2116-17</v>
      </c>
      <c r="DC2" s="21" t="str">
        <f t="shared" si="1"/>
        <v>2117-18</v>
      </c>
      <c r="DD2" s="21" t="str">
        <f t="shared" si="1"/>
        <v>2118-19</v>
      </c>
      <c r="DE2" s="21" t="str">
        <f t="shared" si="1"/>
        <v>2119-20</v>
      </c>
      <c r="DF2" s="21" t="str">
        <f t="shared" si="1"/>
        <v>2120-21</v>
      </c>
      <c r="DG2" s="21" t="str">
        <f t="shared" si="1"/>
        <v>2121-22</v>
      </c>
      <c r="DH2" s="21" t="str">
        <f t="shared" si="1"/>
        <v>2122-23</v>
      </c>
      <c r="DI2" s="21" t="str">
        <f t="shared" si="1"/>
        <v>2123-24</v>
      </c>
      <c r="DJ2" s="21" t="str">
        <f t="shared" si="1"/>
        <v>2124-25</v>
      </c>
      <c r="DK2" s="21" t="str">
        <f t="shared" si="1"/>
        <v>2125-26</v>
      </c>
      <c r="DL2" s="21" t="str">
        <f t="shared" si="1"/>
        <v>2126-27</v>
      </c>
      <c r="DM2" s="21" t="str">
        <f t="shared" si="1"/>
        <v>2127-28</v>
      </c>
      <c r="DN2" s="21" t="str">
        <f t="shared" si="1"/>
        <v>2128-29</v>
      </c>
      <c r="DO2" s="21" t="str">
        <f t="shared" si="1"/>
        <v>2129-30</v>
      </c>
      <c r="DP2" s="21" t="str">
        <f t="shared" si="1"/>
        <v>2130-31</v>
      </c>
      <c r="DQ2" s="21" t="str">
        <f t="shared" si="1"/>
        <v>2131-32</v>
      </c>
      <c r="DR2" s="21" t="str">
        <f t="shared" si="1"/>
        <v>2132-33</v>
      </c>
      <c r="DS2" s="21" t="str">
        <f t="shared" si="1"/>
        <v>2133-34</v>
      </c>
      <c r="DT2" s="21" t="str">
        <f t="shared" si="1"/>
        <v>2134-35</v>
      </c>
      <c r="DU2" s="21" t="str">
        <f t="shared" si="1"/>
        <v>2135-36</v>
      </c>
      <c r="DV2" s="21" t="str">
        <f t="shared" si="1"/>
        <v>2136-37</v>
      </c>
      <c r="DW2" s="21" t="str">
        <f t="shared" si="1"/>
        <v>2137-38</v>
      </c>
      <c r="DX2" s="21" t="str">
        <f t="shared" si="1"/>
        <v>2138-39</v>
      </c>
      <c r="DY2" s="21" t="str">
        <f t="shared" si="1"/>
        <v>2139-40</v>
      </c>
      <c r="DZ2" s="21" t="str">
        <f t="shared" si="1"/>
        <v>2140-41</v>
      </c>
      <c r="EA2" s="21" t="str">
        <f t="shared" si="1"/>
        <v>2141-42</v>
      </c>
      <c r="EB2" s="21" t="str">
        <f t="shared" si="1"/>
        <v>2142-43</v>
      </c>
      <c r="EC2" s="21" t="str">
        <f t="shared" si="1"/>
        <v>2143-44</v>
      </c>
      <c r="ED2" s="21" t="str">
        <f t="shared" si="1"/>
        <v>2144-45</v>
      </c>
      <c r="EE2" s="21" t="str">
        <f t="shared" si="1"/>
        <v>2145-46</v>
      </c>
      <c r="EF2" s="21" t="str">
        <f t="shared" si="1"/>
        <v>2146-47</v>
      </c>
      <c r="EG2" s="21" t="str">
        <f t="shared" si="1"/>
        <v>2147-48</v>
      </c>
      <c r="EH2" s="21" t="str">
        <f t="shared" si="1"/>
        <v>2148-49</v>
      </c>
      <c r="EI2" s="21" t="str">
        <f t="shared" ref="EI2:GT2" si="2" xml:space="preserve"> EI4 - 1 &amp; "-" &amp; RIGHT( EI4, 2 )</f>
        <v>2149-50</v>
      </c>
      <c r="EJ2" s="21" t="str">
        <f t="shared" si="2"/>
        <v>2150-51</v>
      </c>
      <c r="EK2" s="21" t="str">
        <f t="shared" si="2"/>
        <v>2151-52</v>
      </c>
      <c r="EL2" s="21" t="str">
        <f t="shared" si="2"/>
        <v>2152-53</v>
      </c>
      <c r="EM2" s="21" t="str">
        <f t="shared" si="2"/>
        <v>2153-54</v>
      </c>
      <c r="EN2" s="21" t="str">
        <f t="shared" si="2"/>
        <v>2154-55</v>
      </c>
      <c r="EO2" s="21" t="str">
        <f t="shared" si="2"/>
        <v>2155-56</v>
      </c>
      <c r="EP2" s="21" t="str">
        <f t="shared" si="2"/>
        <v>2156-57</v>
      </c>
      <c r="EQ2" s="21" t="str">
        <f t="shared" si="2"/>
        <v>2157-58</v>
      </c>
      <c r="ER2" s="21" t="str">
        <f t="shared" si="2"/>
        <v>2158-59</v>
      </c>
      <c r="ES2" s="21" t="str">
        <f t="shared" si="2"/>
        <v>2159-60</v>
      </c>
      <c r="ET2" s="21" t="str">
        <f t="shared" si="2"/>
        <v>2160-61</v>
      </c>
      <c r="EU2" s="21" t="str">
        <f t="shared" si="2"/>
        <v>2161-62</v>
      </c>
      <c r="EV2" s="21" t="str">
        <f t="shared" si="2"/>
        <v>2162-63</v>
      </c>
      <c r="EW2" s="21" t="str">
        <f t="shared" si="2"/>
        <v>2163-64</v>
      </c>
      <c r="EX2" s="21" t="str">
        <f t="shared" si="2"/>
        <v>2164-65</v>
      </c>
      <c r="EY2" s="21" t="str">
        <f t="shared" si="2"/>
        <v>2165-66</v>
      </c>
      <c r="EZ2" s="21" t="str">
        <f t="shared" si="2"/>
        <v>2166-67</v>
      </c>
      <c r="FA2" s="21" t="str">
        <f t="shared" si="2"/>
        <v>2167-68</v>
      </c>
      <c r="FB2" s="21" t="str">
        <f t="shared" si="2"/>
        <v>2168-69</v>
      </c>
      <c r="FC2" s="21" t="str">
        <f t="shared" si="2"/>
        <v>2169-70</v>
      </c>
      <c r="FD2" s="21" t="str">
        <f t="shared" si="2"/>
        <v>2170-71</v>
      </c>
      <c r="FE2" s="21" t="str">
        <f t="shared" si="2"/>
        <v>2171-72</v>
      </c>
      <c r="FF2" s="21" t="str">
        <f t="shared" si="2"/>
        <v>2172-73</v>
      </c>
      <c r="FG2" s="21" t="str">
        <f t="shared" si="2"/>
        <v>2173-74</v>
      </c>
      <c r="FH2" s="21" t="str">
        <f t="shared" si="2"/>
        <v>2174-75</v>
      </c>
      <c r="FI2" s="21" t="str">
        <f t="shared" si="2"/>
        <v>2175-76</v>
      </c>
      <c r="FJ2" s="21" t="str">
        <f t="shared" si="2"/>
        <v>2176-77</v>
      </c>
      <c r="FK2" s="21" t="str">
        <f t="shared" si="2"/>
        <v>2177-78</v>
      </c>
      <c r="FL2" s="21" t="str">
        <f t="shared" si="2"/>
        <v>2178-79</v>
      </c>
      <c r="FM2" s="21" t="str">
        <f t="shared" si="2"/>
        <v>2179-80</v>
      </c>
      <c r="FN2" s="21" t="str">
        <f t="shared" si="2"/>
        <v>2180-81</v>
      </c>
      <c r="FO2" s="21" t="str">
        <f t="shared" si="2"/>
        <v>2181-82</v>
      </c>
      <c r="FP2" s="21" t="str">
        <f t="shared" si="2"/>
        <v>2182-83</v>
      </c>
      <c r="FQ2" s="21" t="str">
        <f t="shared" si="2"/>
        <v>2183-84</v>
      </c>
      <c r="FR2" s="21" t="str">
        <f t="shared" si="2"/>
        <v>2184-85</v>
      </c>
      <c r="FS2" s="21" t="str">
        <f t="shared" si="2"/>
        <v>2185-86</v>
      </c>
      <c r="FT2" s="21" t="str">
        <f t="shared" si="2"/>
        <v>2186-87</v>
      </c>
      <c r="FU2" s="21" t="str">
        <f t="shared" si="2"/>
        <v>2187-88</v>
      </c>
      <c r="FV2" s="21" t="str">
        <f t="shared" si="2"/>
        <v>2188-89</v>
      </c>
      <c r="FW2" s="21" t="str">
        <f t="shared" si="2"/>
        <v>2189-90</v>
      </c>
      <c r="FX2" s="21" t="str">
        <f t="shared" si="2"/>
        <v>2190-91</v>
      </c>
      <c r="FY2" s="21" t="str">
        <f t="shared" si="2"/>
        <v>2191-92</v>
      </c>
      <c r="FZ2" s="21" t="str">
        <f t="shared" si="2"/>
        <v>2192-93</v>
      </c>
      <c r="GA2" s="21" t="str">
        <f t="shared" si="2"/>
        <v>2193-94</v>
      </c>
      <c r="GB2" s="21" t="str">
        <f t="shared" si="2"/>
        <v>2194-95</v>
      </c>
      <c r="GC2" s="21" t="str">
        <f t="shared" si="2"/>
        <v>2195-96</v>
      </c>
      <c r="GD2" s="21" t="str">
        <f t="shared" si="2"/>
        <v>2196-97</v>
      </c>
      <c r="GE2" s="21" t="str">
        <f t="shared" si="2"/>
        <v>2197-98</v>
      </c>
      <c r="GF2" s="21" t="str">
        <f t="shared" si="2"/>
        <v>2198-99</v>
      </c>
      <c r="GG2" s="21" t="str">
        <f t="shared" si="2"/>
        <v>2199-00</v>
      </c>
      <c r="GH2" s="21" t="str">
        <f t="shared" si="2"/>
        <v>2200-01</v>
      </c>
      <c r="GI2" s="21" t="str">
        <f t="shared" si="2"/>
        <v>2201-02</v>
      </c>
      <c r="GJ2" s="21" t="str">
        <f t="shared" si="2"/>
        <v>2202-03</v>
      </c>
      <c r="GK2" s="21" t="str">
        <f t="shared" si="2"/>
        <v>2203-04</v>
      </c>
      <c r="GL2" s="21" t="str">
        <f t="shared" si="2"/>
        <v>2204-05</v>
      </c>
      <c r="GM2" s="21" t="str">
        <f t="shared" si="2"/>
        <v>2205-06</v>
      </c>
      <c r="GN2" s="21" t="str">
        <f t="shared" si="2"/>
        <v>2206-07</v>
      </c>
      <c r="GO2" s="21" t="str">
        <f t="shared" si="2"/>
        <v>2207-08</v>
      </c>
      <c r="GP2" s="21" t="str">
        <f t="shared" si="2"/>
        <v>2208-09</v>
      </c>
      <c r="GQ2" s="21" t="str">
        <f t="shared" si="2"/>
        <v>2209-10</v>
      </c>
      <c r="GR2" s="21" t="str">
        <f t="shared" si="2"/>
        <v>2210-11</v>
      </c>
      <c r="GS2" s="21" t="str">
        <f t="shared" si="2"/>
        <v>2211-12</v>
      </c>
      <c r="GT2" s="21" t="str">
        <f t="shared" si="2"/>
        <v>2212-13</v>
      </c>
      <c r="GU2" s="21" t="str">
        <f t="shared" ref="GU2:HC2" si="3" xml:space="preserve"> GU4 - 1 &amp; "-" &amp; RIGHT( GU4, 2 )</f>
        <v>2213-14</v>
      </c>
      <c r="GV2" s="21" t="str">
        <f t="shared" si="3"/>
        <v>2214-15</v>
      </c>
      <c r="GW2" s="21" t="str">
        <f t="shared" si="3"/>
        <v>2215-16</v>
      </c>
      <c r="GX2" s="21" t="str">
        <f t="shared" si="3"/>
        <v>2216-17</v>
      </c>
      <c r="GY2" s="21" t="str">
        <f t="shared" si="3"/>
        <v>2217-18</v>
      </c>
      <c r="GZ2" s="21" t="str">
        <f t="shared" si="3"/>
        <v>2218-19</v>
      </c>
      <c r="HA2" s="21" t="str">
        <f t="shared" si="3"/>
        <v>2219-20</v>
      </c>
      <c r="HB2" s="21" t="str">
        <f t="shared" si="3"/>
        <v>2220-21</v>
      </c>
      <c r="HC2" s="21" t="str">
        <f t="shared" si="3"/>
        <v>2221-22</v>
      </c>
    </row>
    <row r="3" spans="1:211" ht="3" customHeight="1" thickTop="1" x14ac:dyDescent="0.2">
      <c r="A3" s="7"/>
      <c r="B3" s="14"/>
      <c r="C3" s="7"/>
      <c r="D3" s="15"/>
      <c r="E3" s="16"/>
      <c r="F3" s="17"/>
      <c r="G3" s="16"/>
      <c r="H3" s="60"/>
      <c r="I3" s="16"/>
      <c r="J3" s="13"/>
      <c r="K3" s="16"/>
    </row>
    <row r="4" spans="1:211" s="25" customFormat="1" x14ac:dyDescent="0.2">
      <c r="E4" s="25" t="s">
        <v>259</v>
      </c>
      <c r="G4" s="26">
        <f xml:space="preserve"> InpC!G5</f>
        <v>2022</v>
      </c>
      <c r="H4" s="182"/>
      <c r="I4"/>
      <c r="K4" s="27">
        <f t="shared" ref="K4:BV4" si="4" xml:space="preserve"> IF( J4 = 0, $G4, J4 + 1 )</f>
        <v>2022</v>
      </c>
      <c r="L4" s="27">
        <f t="shared" si="4"/>
        <v>2023</v>
      </c>
      <c r="M4" s="27">
        <f t="shared" si="4"/>
        <v>2024</v>
      </c>
      <c r="N4" s="27">
        <f t="shared" si="4"/>
        <v>2025</v>
      </c>
      <c r="O4" s="27">
        <f t="shared" si="4"/>
        <v>2026</v>
      </c>
      <c r="P4" s="27">
        <f t="shared" si="4"/>
        <v>2027</v>
      </c>
      <c r="Q4" s="27">
        <f t="shared" si="4"/>
        <v>2028</v>
      </c>
      <c r="R4" s="27">
        <f t="shared" si="4"/>
        <v>2029</v>
      </c>
      <c r="S4" s="27">
        <f t="shared" si="4"/>
        <v>2030</v>
      </c>
      <c r="T4" s="27">
        <f t="shared" si="4"/>
        <v>2031</v>
      </c>
      <c r="U4" s="27">
        <f t="shared" si="4"/>
        <v>2032</v>
      </c>
      <c r="V4" s="27">
        <f t="shared" si="4"/>
        <v>2033</v>
      </c>
      <c r="W4" s="27">
        <f t="shared" si="4"/>
        <v>2034</v>
      </c>
      <c r="X4" s="27">
        <f t="shared" si="4"/>
        <v>2035</v>
      </c>
      <c r="Y4" s="27">
        <f t="shared" si="4"/>
        <v>2036</v>
      </c>
      <c r="Z4" s="27">
        <f t="shared" si="4"/>
        <v>2037</v>
      </c>
      <c r="AA4" s="27">
        <f t="shared" si="4"/>
        <v>2038</v>
      </c>
      <c r="AB4" s="27">
        <f t="shared" si="4"/>
        <v>2039</v>
      </c>
      <c r="AC4" s="27">
        <f t="shared" si="4"/>
        <v>2040</v>
      </c>
      <c r="AD4" s="27">
        <f t="shared" si="4"/>
        <v>2041</v>
      </c>
      <c r="AE4" s="27">
        <f t="shared" si="4"/>
        <v>2042</v>
      </c>
      <c r="AF4" s="27">
        <f t="shared" si="4"/>
        <v>2043</v>
      </c>
      <c r="AG4" s="27">
        <f t="shared" si="4"/>
        <v>2044</v>
      </c>
      <c r="AH4" s="27">
        <f t="shared" si="4"/>
        <v>2045</v>
      </c>
      <c r="AI4" s="27">
        <f t="shared" si="4"/>
        <v>2046</v>
      </c>
      <c r="AJ4" s="27">
        <f t="shared" si="4"/>
        <v>2047</v>
      </c>
      <c r="AK4" s="27">
        <f t="shared" si="4"/>
        <v>2048</v>
      </c>
      <c r="AL4" s="27">
        <f t="shared" si="4"/>
        <v>2049</v>
      </c>
      <c r="AM4" s="27">
        <f t="shared" si="4"/>
        <v>2050</v>
      </c>
      <c r="AN4" s="27">
        <f t="shared" si="4"/>
        <v>2051</v>
      </c>
      <c r="AO4" s="27">
        <f t="shared" si="4"/>
        <v>2052</v>
      </c>
      <c r="AP4" s="27">
        <f t="shared" si="4"/>
        <v>2053</v>
      </c>
      <c r="AQ4" s="27">
        <f t="shared" si="4"/>
        <v>2054</v>
      </c>
      <c r="AR4" s="27">
        <f t="shared" si="4"/>
        <v>2055</v>
      </c>
      <c r="AS4" s="27">
        <f t="shared" si="4"/>
        <v>2056</v>
      </c>
      <c r="AT4" s="27">
        <f t="shared" si="4"/>
        <v>2057</v>
      </c>
      <c r="AU4" s="27">
        <f t="shared" si="4"/>
        <v>2058</v>
      </c>
      <c r="AV4" s="27">
        <f t="shared" si="4"/>
        <v>2059</v>
      </c>
      <c r="AW4" s="27">
        <f t="shared" si="4"/>
        <v>2060</v>
      </c>
      <c r="AX4" s="27">
        <f t="shared" si="4"/>
        <v>2061</v>
      </c>
      <c r="AY4" s="27">
        <f t="shared" si="4"/>
        <v>2062</v>
      </c>
      <c r="AZ4" s="27">
        <f t="shared" si="4"/>
        <v>2063</v>
      </c>
      <c r="BA4" s="27">
        <f t="shared" si="4"/>
        <v>2064</v>
      </c>
      <c r="BB4" s="27">
        <f t="shared" si="4"/>
        <v>2065</v>
      </c>
      <c r="BC4" s="27">
        <f t="shared" si="4"/>
        <v>2066</v>
      </c>
      <c r="BD4" s="27">
        <f t="shared" si="4"/>
        <v>2067</v>
      </c>
      <c r="BE4" s="27">
        <f t="shared" si="4"/>
        <v>2068</v>
      </c>
      <c r="BF4" s="27">
        <f t="shared" si="4"/>
        <v>2069</v>
      </c>
      <c r="BG4" s="27">
        <f t="shared" si="4"/>
        <v>2070</v>
      </c>
      <c r="BH4" s="27">
        <f t="shared" si="4"/>
        <v>2071</v>
      </c>
      <c r="BI4" s="27">
        <f t="shared" si="4"/>
        <v>2072</v>
      </c>
      <c r="BJ4" s="27">
        <f t="shared" si="4"/>
        <v>2073</v>
      </c>
      <c r="BK4" s="27">
        <f t="shared" si="4"/>
        <v>2074</v>
      </c>
      <c r="BL4" s="27">
        <f t="shared" si="4"/>
        <v>2075</v>
      </c>
      <c r="BM4" s="27">
        <f t="shared" si="4"/>
        <v>2076</v>
      </c>
      <c r="BN4" s="27">
        <f t="shared" si="4"/>
        <v>2077</v>
      </c>
      <c r="BO4" s="27">
        <f t="shared" si="4"/>
        <v>2078</v>
      </c>
      <c r="BP4" s="27">
        <f t="shared" si="4"/>
        <v>2079</v>
      </c>
      <c r="BQ4" s="27">
        <f t="shared" si="4"/>
        <v>2080</v>
      </c>
      <c r="BR4" s="27">
        <f t="shared" si="4"/>
        <v>2081</v>
      </c>
      <c r="BS4" s="27">
        <f t="shared" si="4"/>
        <v>2082</v>
      </c>
      <c r="BT4" s="27">
        <f t="shared" si="4"/>
        <v>2083</v>
      </c>
      <c r="BU4" s="27">
        <f t="shared" si="4"/>
        <v>2084</v>
      </c>
      <c r="BV4" s="27">
        <f t="shared" si="4"/>
        <v>2085</v>
      </c>
      <c r="BW4" s="27">
        <f t="shared" ref="BW4:EH4" si="5" xml:space="preserve"> IF( BV4 = 0, $G4, BV4 + 1 )</f>
        <v>2086</v>
      </c>
      <c r="BX4" s="27">
        <f t="shared" si="5"/>
        <v>2087</v>
      </c>
      <c r="BY4" s="27">
        <f t="shared" si="5"/>
        <v>2088</v>
      </c>
      <c r="BZ4" s="27">
        <f t="shared" si="5"/>
        <v>2089</v>
      </c>
      <c r="CA4" s="27">
        <f t="shared" si="5"/>
        <v>2090</v>
      </c>
      <c r="CB4" s="27">
        <f t="shared" si="5"/>
        <v>2091</v>
      </c>
      <c r="CC4" s="27">
        <f t="shared" si="5"/>
        <v>2092</v>
      </c>
      <c r="CD4" s="27">
        <f t="shared" si="5"/>
        <v>2093</v>
      </c>
      <c r="CE4" s="27">
        <f t="shared" si="5"/>
        <v>2094</v>
      </c>
      <c r="CF4" s="27">
        <f t="shared" si="5"/>
        <v>2095</v>
      </c>
      <c r="CG4" s="27">
        <f t="shared" si="5"/>
        <v>2096</v>
      </c>
      <c r="CH4" s="27">
        <f t="shared" si="5"/>
        <v>2097</v>
      </c>
      <c r="CI4" s="27">
        <f t="shared" si="5"/>
        <v>2098</v>
      </c>
      <c r="CJ4" s="27">
        <f t="shared" si="5"/>
        <v>2099</v>
      </c>
      <c r="CK4" s="27">
        <f t="shared" si="5"/>
        <v>2100</v>
      </c>
      <c r="CL4" s="27">
        <f t="shared" si="5"/>
        <v>2101</v>
      </c>
      <c r="CM4" s="27">
        <f t="shared" si="5"/>
        <v>2102</v>
      </c>
      <c r="CN4" s="27">
        <f t="shared" si="5"/>
        <v>2103</v>
      </c>
      <c r="CO4" s="27">
        <f t="shared" si="5"/>
        <v>2104</v>
      </c>
      <c r="CP4" s="27">
        <f t="shared" si="5"/>
        <v>2105</v>
      </c>
      <c r="CQ4" s="27">
        <f t="shared" si="5"/>
        <v>2106</v>
      </c>
      <c r="CR4" s="27">
        <f t="shared" si="5"/>
        <v>2107</v>
      </c>
      <c r="CS4" s="27">
        <f t="shared" si="5"/>
        <v>2108</v>
      </c>
      <c r="CT4" s="27">
        <f t="shared" si="5"/>
        <v>2109</v>
      </c>
      <c r="CU4" s="27">
        <f t="shared" si="5"/>
        <v>2110</v>
      </c>
      <c r="CV4" s="27">
        <f t="shared" si="5"/>
        <v>2111</v>
      </c>
      <c r="CW4" s="27">
        <f t="shared" si="5"/>
        <v>2112</v>
      </c>
      <c r="CX4" s="27">
        <f t="shared" si="5"/>
        <v>2113</v>
      </c>
      <c r="CY4" s="27">
        <f t="shared" si="5"/>
        <v>2114</v>
      </c>
      <c r="CZ4" s="27">
        <f t="shared" si="5"/>
        <v>2115</v>
      </c>
      <c r="DA4" s="27">
        <f t="shared" si="5"/>
        <v>2116</v>
      </c>
      <c r="DB4" s="27">
        <f t="shared" si="5"/>
        <v>2117</v>
      </c>
      <c r="DC4" s="27">
        <f t="shared" si="5"/>
        <v>2118</v>
      </c>
      <c r="DD4" s="27">
        <f t="shared" si="5"/>
        <v>2119</v>
      </c>
      <c r="DE4" s="27">
        <f t="shared" si="5"/>
        <v>2120</v>
      </c>
      <c r="DF4" s="27">
        <f t="shared" si="5"/>
        <v>2121</v>
      </c>
      <c r="DG4" s="27">
        <f t="shared" si="5"/>
        <v>2122</v>
      </c>
      <c r="DH4" s="27">
        <f t="shared" si="5"/>
        <v>2123</v>
      </c>
      <c r="DI4" s="27">
        <f t="shared" si="5"/>
        <v>2124</v>
      </c>
      <c r="DJ4" s="27">
        <f t="shared" si="5"/>
        <v>2125</v>
      </c>
      <c r="DK4" s="27">
        <f t="shared" si="5"/>
        <v>2126</v>
      </c>
      <c r="DL4" s="27">
        <f t="shared" si="5"/>
        <v>2127</v>
      </c>
      <c r="DM4" s="27">
        <f t="shared" si="5"/>
        <v>2128</v>
      </c>
      <c r="DN4" s="27">
        <f t="shared" si="5"/>
        <v>2129</v>
      </c>
      <c r="DO4" s="27">
        <f t="shared" si="5"/>
        <v>2130</v>
      </c>
      <c r="DP4" s="27">
        <f t="shared" si="5"/>
        <v>2131</v>
      </c>
      <c r="DQ4" s="27">
        <f t="shared" si="5"/>
        <v>2132</v>
      </c>
      <c r="DR4" s="27">
        <f t="shared" si="5"/>
        <v>2133</v>
      </c>
      <c r="DS4" s="27">
        <f t="shared" si="5"/>
        <v>2134</v>
      </c>
      <c r="DT4" s="27">
        <f t="shared" si="5"/>
        <v>2135</v>
      </c>
      <c r="DU4" s="27">
        <f t="shared" si="5"/>
        <v>2136</v>
      </c>
      <c r="DV4" s="27">
        <f t="shared" si="5"/>
        <v>2137</v>
      </c>
      <c r="DW4" s="27">
        <f t="shared" si="5"/>
        <v>2138</v>
      </c>
      <c r="DX4" s="27">
        <f t="shared" si="5"/>
        <v>2139</v>
      </c>
      <c r="DY4" s="27">
        <f t="shared" si="5"/>
        <v>2140</v>
      </c>
      <c r="DZ4" s="27">
        <f t="shared" si="5"/>
        <v>2141</v>
      </c>
      <c r="EA4" s="27">
        <f t="shared" si="5"/>
        <v>2142</v>
      </c>
      <c r="EB4" s="27">
        <f t="shared" si="5"/>
        <v>2143</v>
      </c>
      <c r="EC4" s="27">
        <f t="shared" si="5"/>
        <v>2144</v>
      </c>
      <c r="ED4" s="27">
        <f t="shared" si="5"/>
        <v>2145</v>
      </c>
      <c r="EE4" s="27">
        <f t="shared" si="5"/>
        <v>2146</v>
      </c>
      <c r="EF4" s="27">
        <f t="shared" si="5"/>
        <v>2147</v>
      </c>
      <c r="EG4" s="27">
        <f t="shared" si="5"/>
        <v>2148</v>
      </c>
      <c r="EH4" s="27">
        <f t="shared" si="5"/>
        <v>2149</v>
      </c>
      <c r="EI4" s="27">
        <f t="shared" ref="EI4:GT4" si="6" xml:space="preserve"> IF( EH4 = 0, $G4, EH4 + 1 )</f>
        <v>2150</v>
      </c>
      <c r="EJ4" s="27">
        <f t="shared" si="6"/>
        <v>2151</v>
      </c>
      <c r="EK4" s="27">
        <f t="shared" si="6"/>
        <v>2152</v>
      </c>
      <c r="EL4" s="27">
        <f t="shared" si="6"/>
        <v>2153</v>
      </c>
      <c r="EM4" s="27">
        <f t="shared" si="6"/>
        <v>2154</v>
      </c>
      <c r="EN4" s="27">
        <f t="shared" si="6"/>
        <v>2155</v>
      </c>
      <c r="EO4" s="27">
        <f t="shared" si="6"/>
        <v>2156</v>
      </c>
      <c r="EP4" s="27">
        <f t="shared" si="6"/>
        <v>2157</v>
      </c>
      <c r="EQ4" s="27">
        <f t="shared" si="6"/>
        <v>2158</v>
      </c>
      <c r="ER4" s="27">
        <f t="shared" si="6"/>
        <v>2159</v>
      </c>
      <c r="ES4" s="27">
        <f t="shared" si="6"/>
        <v>2160</v>
      </c>
      <c r="ET4" s="27">
        <f t="shared" si="6"/>
        <v>2161</v>
      </c>
      <c r="EU4" s="27">
        <f t="shared" si="6"/>
        <v>2162</v>
      </c>
      <c r="EV4" s="27">
        <f t="shared" si="6"/>
        <v>2163</v>
      </c>
      <c r="EW4" s="27">
        <f t="shared" si="6"/>
        <v>2164</v>
      </c>
      <c r="EX4" s="27">
        <f t="shared" si="6"/>
        <v>2165</v>
      </c>
      <c r="EY4" s="27">
        <f t="shared" si="6"/>
        <v>2166</v>
      </c>
      <c r="EZ4" s="27">
        <f t="shared" si="6"/>
        <v>2167</v>
      </c>
      <c r="FA4" s="27">
        <f t="shared" si="6"/>
        <v>2168</v>
      </c>
      <c r="FB4" s="27">
        <f t="shared" si="6"/>
        <v>2169</v>
      </c>
      <c r="FC4" s="27">
        <f t="shared" si="6"/>
        <v>2170</v>
      </c>
      <c r="FD4" s="27">
        <f t="shared" si="6"/>
        <v>2171</v>
      </c>
      <c r="FE4" s="27">
        <f t="shared" si="6"/>
        <v>2172</v>
      </c>
      <c r="FF4" s="27">
        <f t="shared" si="6"/>
        <v>2173</v>
      </c>
      <c r="FG4" s="27">
        <f t="shared" si="6"/>
        <v>2174</v>
      </c>
      <c r="FH4" s="27">
        <f t="shared" si="6"/>
        <v>2175</v>
      </c>
      <c r="FI4" s="27">
        <f t="shared" si="6"/>
        <v>2176</v>
      </c>
      <c r="FJ4" s="27">
        <f t="shared" si="6"/>
        <v>2177</v>
      </c>
      <c r="FK4" s="27">
        <f t="shared" si="6"/>
        <v>2178</v>
      </c>
      <c r="FL4" s="27">
        <f t="shared" si="6"/>
        <v>2179</v>
      </c>
      <c r="FM4" s="27">
        <f t="shared" si="6"/>
        <v>2180</v>
      </c>
      <c r="FN4" s="27">
        <f t="shared" si="6"/>
        <v>2181</v>
      </c>
      <c r="FO4" s="27">
        <f t="shared" si="6"/>
        <v>2182</v>
      </c>
      <c r="FP4" s="27">
        <f t="shared" si="6"/>
        <v>2183</v>
      </c>
      <c r="FQ4" s="27">
        <f t="shared" si="6"/>
        <v>2184</v>
      </c>
      <c r="FR4" s="27">
        <f t="shared" si="6"/>
        <v>2185</v>
      </c>
      <c r="FS4" s="27">
        <f t="shared" si="6"/>
        <v>2186</v>
      </c>
      <c r="FT4" s="27">
        <f t="shared" si="6"/>
        <v>2187</v>
      </c>
      <c r="FU4" s="27">
        <f t="shared" si="6"/>
        <v>2188</v>
      </c>
      <c r="FV4" s="27">
        <f t="shared" si="6"/>
        <v>2189</v>
      </c>
      <c r="FW4" s="27">
        <f t="shared" si="6"/>
        <v>2190</v>
      </c>
      <c r="FX4" s="27">
        <f t="shared" si="6"/>
        <v>2191</v>
      </c>
      <c r="FY4" s="27">
        <f t="shared" si="6"/>
        <v>2192</v>
      </c>
      <c r="FZ4" s="27">
        <f t="shared" si="6"/>
        <v>2193</v>
      </c>
      <c r="GA4" s="27">
        <f t="shared" si="6"/>
        <v>2194</v>
      </c>
      <c r="GB4" s="27">
        <f t="shared" si="6"/>
        <v>2195</v>
      </c>
      <c r="GC4" s="27">
        <f t="shared" si="6"/>
        <v>2196</v>
      </c>
      <c r="GD4" s="27">
        <f t="shared" si="6"/>
        <v>2197</v>
      </c>
      <c r="GE4" s="27">
        <f t="shared" si="6"/>
        <v>2198</v>
      </c>
      <c r="GF4" s="27">
        <f t="shared" si="6"/>
        <v>2199</v>
      </c>
      <c r="GG4" s="27">
        <f t="shared" si="6"/>
        <v>2200</v>
      </c>
      <c r="GH4" s="27">
        <f t="shared" si="6"/>
        <v>2201</v>
      </c>
      <c r="GI4" s="27">
        <f t="shared" si="6"/>
        <v>2202</v>
      </c>
      <c r="GJ4" s="27">
        <f t="shared" si="6"/>
        <v>2203</v>
      </c>
      <c r="GK4" s="27">
        <f t="shared" si="6"/>
        <v>2204</v>
      </c>
      <c r="GL4" s="27">
        <f t="shared" si="6"/>
        <v>2205</v>
      </c>
      <c r="GM4" s="27">
        <f t="shared" si="6"/>
        <v>2206</v>
      </c>
      <c r="GN4" s="27">
        <f t="shared" si="6"/>
        <v>2207</v>
      </c>
      <c r="GO4" s="27">
        <f t="shared" si="6"/>
        <v>2208</v>
      </c>
      <c r="GP4" s="27">
        <f t="shared" si="6"/>
        <v>2209</v>
      </c>
      <c r="GQ4" s="27">
        <f t="shared" si="6"/>
        <v>2210</v>
      </c>
      <c r="GR4" s="27">
        <f t="shared" si="6"/>
        <v>2211</v>
      </c>
      <c r="GS4" s="27">
        <f t="shared" si="6"/>
        <v>2212</v>
      </c>
      <c r="GT4" s="27">
        <f t="shared" si="6"/>
        <v>2213</v>
      </c>
      <c r="GU4" s="27">
        <f t="shared" ref="GU4:HC4" si="7" xml:space="preserve"> IF( GT4 = 0, $G4, GT4 + 1 )</f>
        <v>2214</v>
      </c>
      <c r="GV4" s="27">
        <f t="shared" si="7"/>
        <v>2215</v>
      </c>
      <c r="GW4" s="27">
        <f t="shared" si="7"/>
        <v>2216</v>
      </c>
      <c r="GX4" s="27">
        <f t="shared" si="7"/>
        <v>2217</v>
      </c>
      <c r="GY4" s="27">
        <f t="shared" si="7"/>
        <v>2218</v>
      </c>
      <c r="GZ4" s="27">
        <f t="shared" si="7"/>
        <v>2219</v>
      </c>
      <c r="HA4" s="27">
        <f t="shared" si="7"/>
        <v>2220</v>
      </c>
      <c r="HB4" s="27">
        <f t="shared" si="7"/>
        <v>2221</v>
      </c>
      <c r="HC4" s="27">
        <f t="shared" si="7"/>
        <v>2222</v>
      </c>
    </row>
    <row r="5" spans="1:211" ht="3" customHeight="1" x14ac:dyDescent="0.2">
      <c r="A5" s="7"/>
      <c r="B5" s="14"/>
      <c r="C5" s="7"/>
      <c r="D5" s="15"/>
      <c r="E5" s="16"/>
      <c r="F5" s="17"/>
      <c r="G5" s="16"/>
      <c r="H5" s="60"/>
      <c r="J5" s="13"/>
      <c r="K5" s="16"/>
    </row>
    <row r="6" spans="1:211" x14ac:dyDescent="0.2">
      <c r="D6" s="65" t="s">
        <v>260</v>
      </c>
      <c r="E6" t="s">
        <v>261</v>
      </c>
      <c r="H6" s="183" t="s">
        <v>59</v>
      </c>
      <c r="K6" s="237">
        <v>5.5299539170505785E-3</v>
      </c>
      <c r="L6" s="237">
        <v>4.5829514207149424E-2</v>
      </c>
      <c r="M6" s="237">
        <v>2.3324619000020475E-2</v>
      </c>
      <c r="N6" s="237">
        <v>1.8236440366698137E-2</v>
      </c>
      <c r="O6" s="237">
        <v>1.9638048411515951E-2</v>
      </c>
      <c r="P6" s="237">
        <v>1.9420448944002855E-2</v>
      </c>
      <c r="Q6" s="237">
        <v>1.9489249178521018E-2</v>
      </c>
      <c r="R6" s="237">
        <v>1.9583160409674338E-2</v>
      </c>
      <c r="S6" s="237">
        <v>1.9996805127965978E-2</v>
      </c>
      <c r="T6" s="237">
        <v>1.9996805127965978E-2</v>
      </c>
      <c r="U6" s="239">
        <f t="shared" ref="U6:BA7" si="8" xml:space="preserve"> T6</f>
        <v>1.9996805127965978E-2</v>
      </c>
      <c r="V6" s="239">
        <f t="shared" si="8"/>
        <v>1.9996805127965978E-2</v>
      </c>
      <c r="W6" s="239">
        <f t="shared" si="8"/>
        <v>1.9996805127965978E-2</v>
      </c>
      <c r="X6" s="239">
        <f t="shared" si="8"/>
        <v>1.9996805127965978E-2</v>
      </c>
      <c r="Y6" s="239">
        <f t="shared" si="8"/>
        <v>1.9996805127965978E-2</v>
      </c>
      <c r="Z6" s="239">
        <f t="shared" si="8"/>
        <v>1.9996805127965978E-2</v>
      </c>
      <c r="AA6" s="239">
        <f t="shared" si="8"/>
        <v>1.9996805127965978E-2</v>
      </c>
      <c r="AB6" s="239">
        <f t="shared" si="8"/>
        <v>1.9996805127965978E-2</v>
      </c>
      <c r="AC6" s="239">
        <f t="shared" si="8"/>
        <v>1.9996805127965978E-2</v>
      </c>
      <c r="AD6" s="239">
        <f t="shared" si="8"/>
        <v>1.9996805127965978E-2</v>
      </c>
      <c r="AE6" s="239">
        <f t="shared" si="8"/>
        <v>1.9996805127965978E-2</v>
      </c>
      <c r="AF6" s="239">
        <f t="shared" si="8"/>
        <v>1.9996805127965978E-2</v>
      </c>
      <c r="AG6" s="239">
        <f t="shared" si="8"/>
        <v>1.9996805127965978E-2</v>
      </c>
      <c r="AH6" s="239">
        <f t="shared" si="8"/>
        <v>1.9996805127965978E-2</v>
      </c>
      <c r="AI6" s="239">
        <f t="shared" si="8"/>
        <v>1.9996805127965978E-2</v>
      </c>
      <c r="AJ6" s="239">
        <f t="shared" si="8"/>
        <v>1.9996805127965978E-2</v>
      </c>
      <c r="AK6" s="239">
        <f t="shared" si="8"/>
        <v>1.9996805127965978E-2</v>
      </c>
      <c r="AL6" s="239">
        <f t="shared" si="8"/>
        <v>1.9996805127965978E-2</v>
      </c>
      <c r="AM6" s="239">
        <f t="shared" si="8"/>
        <v>1.9996805127965978E-2</v>
      </c>
      <c r="AN6" s="239">
        <f t="shared" si="8"/>
        <v>1.9996805127965978E-2</v>
      </c>
      <c r="AO6" s="239">
        <f t="shared" si="8"/>
        <v>1.9996805127965978E-2</v>
      </c>
      <c r="AP6" s="239">
        <f t="shared" si="8"/>
        <v>1.9996805127965978E-2</v>
      </c>
      <c r="AQ6" s="239">
        <f t="shared" si="8"/>
        <v>1.9996805127965978E-2</v>
      </c>
      <c r="AR6" s="239">
        <f t="shared" si="8"/>
        <v>1.9996805127965978E-2</v>
      </c>
      <c r="AS6" s="239">
        <f t="shared" si="8"/>
        <v>1.9996805127965978E-2</v>
      </c>
      <c r="AT6" s="239">
        <f t="shared" si="8"/>
        <v>1.9996805127965978E-2</v>
      </c>
      <c r="AU6" s="239">
        <f t="shared" si="8"/>
        <v>1.9996805127965978E-2</v>
      </c>
      <c r="AV6" s="239">
        <f t="shared" si="8"/>
        <v>1.9996805127965978E-2</v>
      </c>
      <c r="AW6" s="239">
        <f t="shared" si="8"/>
        <v>1.9996805127965978E-2</v>
      </c>
      <c r="AX6" s="239">
        <f t="shared" si="8"/>
        <v>1.9996805127965978E-2</v>
      </c>
      <c r="AY6" s="239">
        <f t="shared" si="8"/>
        <v>1.9996805127965978E-2</v>
      </c>
      <c r="AZ6" s="239">
        <f t="shared" si="8"/>
        <v>1.9996805127965978E-2</v>
      </c>
      <c r="BA6" s="239">
        <f t="shared" si="8"/>
        <v>1.9996805127965978E-2</v>
      </c>
      <c r="BB6" s="239">
        <f t="shared" ref="BB6:CG6" si="9" xml:space="preserve"> BA6</f>
        <v>1.9996805127965978E-2</v>
      </c>
      <c r="BC6" s="239">
        <f t="shared" si="9"/>
        <v>1.9996805127965978E-2</v>
      </c>
      <c r="BD6" s="239">
        <f t="shared" si="9"/>
        <v>1.9996805127965978E-2</v>
      </c>
      <c r="BE6" s="239">
        <f t="shared" si="9"/>
        <v>1.9996805127965978E-2</v>
      </c>
      <c r="BF6" s="239">
        <f t="shared" si="9"/>
        <v>1.9996805127965978E-2</v>
      </c>
      <c r="BG6" s="239">
        <f t="shared" si="9"/>
        <v>1.9996805127965978E-2</v>
      </c>
      <c r="BH6" s="239">
        <f t="shared" si="9"/>
        <v>1.9996805127965978E-2</v>
      </c>
      <c r="BI6" s="239">
        <f t="shared" si="9"/>
        <v>1.9996805127965978E-2</v>
      </c>
      <c r="BJ6" s="239">
        <f t="shared" si="9"/>
        <v>1.9996805127965978E-2</v>
      </c>
      <c r="BK6" s="239">
        <f t="shared" si="9"/>
        <v>1.9996805127965978E-2</v>
      </c>
      <c r="BL6" s="239">
        <f t="shared" si="9"/>
        <v>1.9996805127965978E-2</v>
      </c>
      <c r="BM6" s="239">
        <f t="shared" si="9"/>
        <v>1.9996805127965978E-2</v>
      </c>
      <c r="BN6" s="239">
        <f t="shared" si="9"/>
        <v>1.9996805127965978E-2</v>
      </c>
      <c r="BO6" s="239">
        <f t="shared" si="9"/>
        <v>1.9996805127965978E-2</v>
      </c>
      <c r="BP6" s="239">
        <f t="shared" si="9"/>
        <v>1.9996805127965978E-2</v>
      </c>
      <c r="BQ6" s="239">
        <f t="shared" si="9"/>
        <v>1.9996805127965978E-2</v>
      </c>
      <c r="BR6" s="239">
        <f t="shared" si="9"/>
        <v>1.9996805127965978E-2</v>
      </c>
      <c r="BS6" s="239">
        <f t="shared" si="9"/>
        <v>1.9996805127965978E-2</v>
      </c>
      <c r="BT6" s="239">
        <f t="shared" si="9"/>
        <v>1.9996805127965978E-2</v>
      </c>
      <c r="BU6" s="239">
        <f t="shared" si="9"/>
        <v>1.9996805127965978E-2</v>
      </c>
      <c r="BV6" s="239">
        <f t="shared" si="9"/>
        <v>1.9996805127965978E-2</v>
      </c>
      <c r="BW6" s="239">
        <f t="shared" si="9"/>
        <v>1.9996805127965978E-2</v>
      </c>
      <c r="BX6" s="239">
        <f t="shared" si="9"/>
        <v>1.9996805127965978E-2</v>
      </c>
      <c r="BY6" s="239">
        <f t="shared" si="9"/>
        <v>1.9996805127965978E-2</v>
      </c>
      <c r="BZ6" s="239">
        <f t="shared" si="9"/>
        <v>1.9996805127965978E-2</v>
      </c>
      <c r="CA6" s="239">
        <f t="shared" si="9"/>
        <v>1.9996805127965978E-2</v>
      </c>
      <c r="CB6" s="239">
        <f t="shared" si="9"/>
        <v>1.9996805127965978E-2</v>
      </c>
      <c r="CC6" s="239">
        <f t="shared" si="9"/>
        <v>1.9996805127965978E-2</v>
      </c>
      <c r="CD6" s="239">
        <f t="shared" si="9"/>
        <v>1.9996805127965978E-2</v>
      </c>
      <c r="CE6" s="239">
        <f t="shared" si="9"/>
        <v>1.9996805127965978E-2</v>
      </c>
      <c r="CF6" s="239">
        <f t="shared" si="9"/>
        <v>1.9996805127965978E-2</v>
      </c>
      <c r="CG6" s="239">
        <f t="shared" si="9"/>
        <v>1.9996805127965978E-2</v>
      </c>
      <c r="CH6" s="239">
        <f t="shared" ref="CH6:DM6" si="10" xml:space="preserve"> CG6</f>
        <v>1.9996805127965978E-2</v>
      </c>
      <c r="CI6" s="239">
        <f t="shared" si="10"/>
        <v>1.9996805127965978E-2</v>
      </c>
      <c r="CJ6" s="239">
        <f t="shared" si="10"/>
        <v>1.9996805127965978E-2</v>
      </c>
      <c r="CK6" s="239">
        <f t="shared" si="10"/>
        <v>1.9996805127965978E-2</v>
      </c>
      <c r="CL6" s="239">
        <f t="shared" si="10"/>
        <v>1.9996805127965978E-2</v>
      </c>
      <c r="CM6" s="239">
        <f t="shared" si="10"/>
        <v>1.9996805127965978E-2</v>
      </c>
      <c r="CN6" s="239">
        <f t="shared" si="10"/>
        <v>1.9996805127965978E-2</v>
      </c>
      <c r="CO6" s="239">
        <f t="shared" si="10"/>
        <v>1.9996805127965978E-2</v>
      </c>
      <c r="CP6" s="239">
        <f t="shared" si="10"/>
        <v>1.9996805127965978E-2</v>
      </c>
      <c r="CQ6" s="239">
        <f t="shared" si="10"/>
        <v>1.9996805127965978E-2</v>
      </c>
      <c r="CR6" s="239">
        <f t="shared" si="10"/>
        <v>1.9996805127965978E-2</v>
      </c>
      <c r="CS6" s="239">
        <f t="shared" si="10"/>
        <v>1.9996805127965978E-2</v>
      </c>
      <c r="CT6" s="239">
        <f t="shared" si="10"/>
        <v>1.9996805127965978E-2</v>
      </c>
      <c r="CU6" s="239">
        <f t="shared" si="10"/>
        <v>1.9996805127965978E-2</v>
      </c>
      <c r="CV6" s="239">
        <f t="shared" si="10"/>
        <v>1.9996805127965978E-2</v>
      </c>
      <c r="CW6" s="239">
        <f t="shared" si="10"/>
        <v>1.9996805127965978E-2</v>
      </c>
      <c r="CX6" s="239">
        <f t="shared" si="10"/>
        <v>1.9996805127965978E-2</v>
      </c>
      <c r="CY6" s="239">
        <f t="shared" si="10"/>
        <v>1.9996805127965978E-2</v>
      </c>
      <c r="CZ6" s="239">
        <f t="shared" si="10"/>
        <v>1.9996805127965978E-2</v>
      </c>
      <c r="DA6" s="239">
        <f t="shared" si="10"/>
        <v>1.9996805127965978E-2</v>
      </c>
      <c r="DB6" s="239">
        <f t="shared" si="10"/>
        <v>1.9996805127965978E-2</v>
      </c>
      <c r="DC6" s="239">
        <f t="shared" si="10"/>
        <v>1.9996805127965978E-2</v>
      </c>
      <c r="DD6" s="239">
        <f t="shared" si="10"/>
        <v>1.9996805127965978E-2</v>
      </c>
      <c r="DE6" s="239">
        <f t="shared" si="10"/>
        <v>1.9996805127965978E-2</v>
      </c>
      <c r="DF6" s="239">
        <f t="shared" si="10"/>
        <v>1.9996805127965978E-2</v>
      </c>
      <c r="DG6" s="239">
        <f t="shared" si="10"/>
        <v>1.9996805127965978E-2</v>
      </c>
      <c r="DH6" s="239">
        <f t="shared" si="10"/>
        <v>1.9996805127965978E-2</v>
      </c>
      <c r="DI6" s="239">
        <f t="shared" si="10"/>
        <v>1.9996805127965978E-2</v>
      </c>
      <c r="DJ6" s="239">
        <f t="shared" si="10"/>
        <v>1.9996805127965978E-2</v>
      </c>
      <c r="DK6" s="239">
        <f t="shared" si="10"/>
        <v>1.9996805127965978E-2</v>
      </c>
      <c r="DL6" s="239">
        <f t="shared" si="10"/>
        <v>1.9996805127965978E-2</v>
      </c>
      <c r="DM6" s="239">
        <f t="shared" si="10"/>
        <v>1.9996805127965978E-2</v>
      </c>
      <c r="DN6" s="239">
        <f t="shared" ref="DN6:ES6" si="11" xml:space="preserve"> DM6</f>
        <v>1.9996805127965978E-2</v>
      </c>
      <c r="DO6" s="239">
        <f t="shared" si="11"/>
        <v>1.9996805127965978E-2</v>
      </c>
      <c r="DP6" s="239">
        <f t="shared" si="11"/>
        <v>1.9996805127965978E-2</v>
      </c>
      <c r="DQ6" s="239">
        <f t="shared" si="11"/>
        <v>1.9996805127965978E-2</v>
      </c>
      <c r="DR6" s="239">
        <f t="shared" si="11"/>
        <v>1.9996805127965978E-2</v>
      </c>
      <c r="DS6" s="239">
        <f t="shared" si="11"/>
        <v>1.9996805127965978E-2</v>
      </c>
      <c r="DT6" s="239">
        <f t="shared" si="11"/>
        <v>1.9996805127965978E-2</v>
      </c>
      <c r="DU6" s="239">
        <f t="shared" si="11"/>
        <v>1.9996805127965978E-2</v>
      </c>
      <c r="DV6" s="239">
        <f t="shared" si="11"/>
        <v>1.9996805127965978E-2</v>
      </c>
      <c r="DW6" s="239">
        <f t="shared" si="11"/>
        <v>1.9996805127965978E-2</v>
      </c>
      <c r="DX6" s="239">
        <f t="shared" si="11"/>
        <v>1.9996805127965978E-2</v>
      </c>
      <c r="DY6" s="239">
        <f t="shared" si="11"/>
        <v>1.9996805127965978E-2</v>
      </c>
      <c r="DZ6" s="239">
        <f t="shared" si="11"/>
        <v>1.9996805127965978E-2</v>
      </c>
      <c r="EA6" s="239">
        <f t="shared" si="11"/>
        <v>1.9996805127965978E-2</v>
      </c>
      <c r="EB6" s="239">
        <f t="shared" si="11"/>
        <v>1.9996805127965978E-2</v>
      </c>
      <c r="EC6" s="239">
        <f t="shared" si="11"/>
        <v>1.9996805127965978E-2</v>
      </c>
      <c r="ED6" s="239">
        <f t="shared" si="11"/>
        <v>1.9996805127965978E-2</v>
      </c>
      <c r="EE6" s="239">
        <f t="shared" si="11"/>
        <v>1.9996805127965978E-2</v>
      </c>
      <c r="EF6" s="239">
        <f t="shared" si="11"/>
        <v>1.9996805127965978E-2</v>
      </c>
      <c r="EG6" s="239">
        <f t="shared" si="11"/>
        <v>1.9996805127965978E-2</v>
      </c>
      <c r="EH6" s="239">
        <f t="shared" si="11"/>
        <v>1.9996805127965978E-2</v>
      </c>
      <c r="EI6" s="239">
        <f t="shared" si="11"/>
        <v>1.9996805127965978E-2</v>
      </c>
      <c r="EJ6" s="239">
        <f t="shared" si="11"/>
        <v>1.9996805127965978E-2</v>
      </c>
      <c r="EK6" s="239">
        <f t="shared" si="11"/>
        <v>1.9996805127965978E-2</v>
      </c>
      <c r="EL6" s="239">
        <f t="shared" si="11"/>
        <v>1.9996805127965978E-2</v>
      </c>
      <c r="EM6" s="239">
        <f t="shared" si="11"/>
        <v>1.9996805127965978E-2</v>
      </c>
      <c r="EN6" s="239">
        <f t="shared" si="11"/>
        <v>1.9996805127965978E-2</v>
      </c>
      <c r="EO6" s="239">
        <f t="shared" si="11"/>
        <v>1.9996805127965978E-2</v>
      </c>
      <c r="EP6" s="239">
        <f t="shared" si="11"/>
        <v>1.9996805127965978E-2</v>
      </c>
      <c r="EQ6" s="239">
        <f t="shared" si="11"/>
        <v>1.9996805127965978E-2</v>
      </c>
      <c r="ER6" s="239">
        <f t="shared" si="11"/>
        <v>1.9996805127965978E-2</v>
      </c>
      <c r="ES6" s="239">
        <f t="shared" si="11"/>
        <v>1.9996805127965978E-2</v>
      </c>
      <c r="ET6" s="239">
        <f t="shared" ref="ET6:FY6" si="12" xml:space="preserve"> ES6</f>
        <v>1.9996805127965978E-2</v>
      </c>
      <c r="EU6" s="239">
        <f t="shared" si="12"/>
        <v>1.9996805127965978E-2</v>
      </c>
      <c r="EV6" s="239">
        <f t="shared" si="12"/>
        <v>1.9996805127965978E-2</v>
      </c>
      <c r="EW6" s="239">
        <f t="shared" si="12"/>
        <v>1.9996805127965978E-2</v>
      </c>
      <c r="EX6" s="239">
        <f t="shared" si="12"/>
        <v>1.9996805127965978E-2</v>
      </c>
      <c r="EY6" s="239">
        <f t="shared" si="12"/>
        <v>1.9996805127965978E-2</v>
      </c>
      <c r="EZ6" s="239">
        <f t="shared" si="12"/>
        <v>1.9996805127965978E-2</v>
      </c>
      <c r="FA6" s="239">
        <f t="shared" si="12"/>
        <v>1.9996805127965978E-2</v>
      </c>
      <c r="FB6" s="239">
        <f t="shared" si="12"/>
        <v>1.9996805127965978E-2</v>
      </c>
      <c r="FC6" s="239">
        <f t="shared" si="12"/>
        <v>1.9996805127965978E-2</v>
      </c>
      <c r="FD6" s="239">
        <f t="shared" si="12"/>
        <v>1.9996805127965978E-2</v>
      </c>
      <c r="FE6" s="239">
        <f t="shared" si="12"/>
        <v>1.9996805127965978E-2</v>
      </c>
      <c r="FF6" s="239">
        <f t="shared" si="12"/>
        <v>1.9996805127965978E-2</v>
      </c>
      <c r="FG6" s="239">
        <f t="shared" si="12"/>
        <v>1.9996805127965978E-2</v>
      </c>
      <c r="FH6" s="239">
        <f t="shared" si="12"/>
        <v>1.9996805127965978E-2</v>
      </c>
      <c r="FI6" s="239">
        <f t="shared" si="12"/>
        <v>1.9996805127965978E-2</v>
      </c>
      <c r="FJ6" s="239">
        <f t="shared" si="12"/>
        <v>1.9996805127965978E-2</v>
      </c>
      <c r="FK6" s="239">
        <f t="shared" si="12"/>
        <v>1.9996805127965978E-2</v>
      </c>
      <c r="FL6" s="239">
        <f t="shared" si="12"/>
        <v>1.9996805127965978E-2</v>
      </c>
      <c r="FM6" s="239">
        <f t="shared" si="12"/>
        <v>1.9996805127965978E-2</v>
      </c>
      <c r="FN6" s="239">
        <f t="shared" si="12"/>
        <v>1.9996805127965978E-2</v>
      </c>
      <c r="FO6" s="239">
        <f t="shared" si="12"/>
        <v>1.9996805127965978E-2</v>
      </c>
      <c r="FP6" s="239">
        <f t="shared" si="12"/>
        <v>1.9996805127965978E-2</v>
      </c>
      <c r="FQ6" s="239">
        <f t="shared" si="12"/>
        <v>1.9996805127965978E-2</v>
      </c>
      <c r="FR6" s="239">
        <f t="shared" si="12"/>
        <v>1.9996805127965978E-2</v>
      </c>
      <c r="FS6" s="239">
        <f t="shared" si="12"/>
        <v>1.9996805127965978E-2</v>
      </c>
      <c r="FT6" s="239">
        <f t="shared" si="12"/>
        <v>1.9996805127965978E-2</v>
      </c>
      <c r="FU6" s="239">
        <f t="shared" si="12"/>
        <v>1.9996805127965978E-2</v>
      </c>
      <c r="FV6" s="239">
        <f t="shared" si="12"/>
        <v>1.9996805127965978E-2</v>
      </c>
      <c r="FW6" s="239">
        <f t="shared" si="12"/>
        <v>1.9996805127965978E-2</v>
      </c>
      <c r="FX6" s="239">
        <f t="shared" si="12"/>
        <v>1.9996805127965978E-2</v>
      </c>
      <c r="FY6" s="239">
        <f t="shared" si="12"/>
        <v>1.9996805127965978E-2</v>
      </c>
      <c r="FZ6" s="239">
        <f t="shared" ref="FZ6:HC6" si="13" xml:space="preserve"> FY6</f>
        <v>1.9996805127965978E-2</v>
      </c>
      <c r="GA6" s="239">
        <f t="shared" si="13"/>
        <v>1.9996805127965978E-2</v>
      </c>
      <c r="GB6" s="239">
        <f t="shared" si="13"/>
        <v>1.9996805127965978E-2</v>
      </c>
      <c r="GC6" s="239">
        <f t="shared" si="13"/>
        <v>1.9996805127965978E-2</v>
      </c>
      <c r="GD6" s="239">
        <f t="shared" si="13"/>
        <v>1.9996805127965978E-2</v>
      </c>
      <c r="GE6" s="239">
        <f t="shared" si="13"/>
        <v>1.9996805127965978E-2</v>
      </c>
      <c r="GF6" s="239">
        <f t="shared" si="13"/>
        <v>1.9996805127965978E-2</v>
      </c>
      <c r="GG6" s="239">
        <f t="shared" si="13"/>
        <v>1.9996805127965978E-2</v>
      </c>
      <c r="GH6" s="239">
        <f t="shared" si="13"/>
        <v>1.9996805127965978E-2</v>
      </c>
      <c r="GI6" s="239">
        <f t="shared" si="13"/>
        <v>1.9996805127965978E-2</v>
      </c>
      <c r="GJ6" s="239">
        <f t="shared" si="13"/>
        <v>1.9996805127965978E-2</v>
      </c>
      <c r="GK6" s="239">
        <f t="shared" si="13"/>
        <v>1.9996805127965978E-2</v>
      </c>
      <c r="GL6" s="239">
        <f t="shared" si="13"/>
        <v>1.9996805127965978E-2</v>
      </c>
      <c r="GM6" s="239">
        <f t="shared" si="13"/>
        <v>1.9996805127965978E-2</v>
      </c>
      <c r="GN6" s="239">
        <f t="shared" si="13"/>
        <v>1.9996805127965978E-2</v>
      </c>
      <c r="GO6" s="239">
        <f t="shared" si="13"/>
        <v>1.9996805127965978E-2</v>
      </c>
      <c r="GP6" s="239">
        <f t="shared" si="13"/>
        <v>1.9996805127965978E-2</v>
      </c>
      <c r="GQ6" s="239">
        <f t="shared" si="13"/>
        <v>1.9996805127965978E-2</v>
      </c>
      <c r="GR6" s="239">
        <f t="shared" si="13"/>
        <v>1.9996805127965978E-2</v>
      </c>
      <c r="GS6" s="239">
        <f t="shared" si="13"/>
        <v>1.9996805127965978E-2</v>
      </c>
      <c r="GT6" s="239">
        <f t="shared" si="13"/>
        <v>1.9996805127965978E-2</v>
      </c>
      <c r="GU6" s="239">
        <f t="shared" si="13"/>
        <v>1.9996805127965978E-2</v>
      </c>
      <c r="GV6" s="239">
        <f t="shared" si="13"/>
        <v>1.9996805127965978E-2</v>
      </c>
      <c r="GW6" s="239">
        <f t="shared" si="13"/>
        <v>1.9996805127965978E-2</v>
      </c>
      <c r="GX6" s="239">
        <f t="shared" si="13"/>
        <v>1.9996805127965978E-2</v>
      </c>
      <c r="GY6" s="239">
        <f t="shared" si="13"/>
        <v>1.9996805127965978E-2</v>
      </c>
      <c r="GZ6" s="239">
        <f t="shared" si="13"/>
        <v>1.9996805127965978E-2</v>
      </c>
      <c r="HA6" s="239">
        <f t="shared" si="13"/>
        <v>1.9996805127965978E-2</v>
      </c>
      <c r="HB6" s="239">
        <f t="shared" si="13"/>
        <v>1.9996805127965978E-2</v>
      </c>
      <c r="HC6" s="239">
        <f t="shared" si="13"/>
        <v>1.9996805127965978E-2</v>
      </c>
    </row>
    <row r="7" spans="1:211" x14ac:dyDescent="0.2">
      <c r="D7" s="65" t="s">
        <v>260</v>
      </c>
      <c r="E7" t="s">
        <v>262</v>
      </c>
      <c r="H7" s="183" t="s">
        <v>59</v>
      </c>
      <c r="K7" s="237">
        <v>3.4378770929279545E-2</v>
      </c>
      <c r="L7" s="237">
        <v>3.3112786831103191E-2</v>
      </c>
      <c r="M7" s="237">
        <v>1.6603530163914693E-2</v>
      </c>
      <c r="N7" s="237">
        <v>1.9722528875444123E-2</v>
      </c>
      <c r="O7" s="237">
        <v>1.943910345134725E-2</v>
      </c>
      <c r="P7" s="237">
        <v>1.9470884839084768E-2</v>
      </c>
      <c r="Q7" s="237">
        <v>1.9665738877506334E-2</v>
      </c>
      <c r="R7" s="237">
        <v>1.9996805127965978E-2</v>
      </c>
      <c r="S7" s="237">
        <v>1.9996805127965978E-2</v>
      </c>
      <c r="T7" s="237">
        <v>1.9996805127966422E-2</v>
      </c>
      <c r="U7" s="239">
        <f t="shared" si="8"/>
        <v>1.9996805127966422E-2</v>
      </c>
      <c r="V7" s="239">
        <f t="shared" ref="V7:BA7" si="14" xml:space="preserve"> U7</f>
        <v>1.9996805127966422E-2</v>
      </c>
      <c r="W7" s="239">
        <f t="shared" si="14"/>
        <v>1.9996805127966422E-2</v>
      </c>
      <c r="X7" s="239">
        <f t="shared" si="14"/>
        <v>1.9996805127966422E-2</v>
      </c>
      <c r="Y7" s="239">
        <f t="shared" si="14"/>
        <v>1.9996805127966422E-2</v>
      </c>
      <c r="Z7" s="239">
        <f t="shared" si="14"/>
        <v>1.9996805127966422E-2</v>
      </c>
      <c r="AA7" s="239">
        <f t="shared" si="14"/>
        <v>1.9996805127966422E-2</v>
      </c>
      <c r="AB7" s="239">
        <f t="shared" si="14"/>
        <v>1.9996805127966422E-2</v>
      </c>
      <c r="AC7" s="239">
        <f t="shared" si="14"/>
        <v>1.9996805127966422E-2</v>
      </c>
      <c r="AD7" s="239">
        <f t="shared" si="14"/>
        <v>1.9996805127966422E-2</v>
      </c>
      <c r="AE7" s="239">
        <f t="shared" si="14"/>
        <v>1.9996805127966422E-2</v>
      </c>
      <c r="AF7" s="239">
        <f t="shared" si="14"/>
        <v>1.9996805127966422E-2</v>
      </c>
      <c r="AG7" s="239">
        <f t="shared" si="14"/>
        <v>1.9996805127966422E-2</v>
      </c>
      <c r="AH7" s="239">
        <f t="shared" si="14"/>
        <v>1.9996805127966422E-2</v>
      </c>
      <c r="AI7" s="239">
        <f t="shared" si="14"/>
        <v>1.9996805127966422E-2</v>
      </c>
      <c r="AJ7" s="239">
        <f t="shared" si="14"/>
        <v>1.9996805127966422E-2</v>
      </c>
      <c r="AK7" s="239">
        <f t="shared" si="14"/>
        <v>1.9996805127966422E-2</v>
      </c>
      <c r="AL7" s="239">
        <f t="shared" si="14"/>
        <v>1.9996805127966422E-2</v>
      </c>
      <c r="AM7" s="239">
        <f t="shared" si="14"/>
        <v>1.9996805127966422E-2</v>
      </c>
      <c r="AN7" s="239">
        <f t="shared" si="14"/>
        <v>1.9996805127966422E-2</v>
      </c>
      <c r="AO7" s="239">
        <f t="shared" si="14"/>
        <v>1.9996805127966422E-2</v>
      </c>
      <c r="AP7" s="239">
        <f t="shared" si="14"/>
        <v>1.9996805127966422E-2</v>
      </c>
      <c r="AQ7" s="239">
        <f t="shared" si="14"/>
        <v>1.9996805127966422E-2</v>
      </c>
      <c r="AR7" s="239">
        <f t="shared" si="14"/>
        <v>1.9996805127966422E-2</v>
      </c>
      <c r="AS7" s="239">
        <f t="shared" si="14"/>
        <v>1.9996805127966422E-2</v>
      </c>
      <c r="AT7" s="239">
        <f t="shared" si="14"/>
        <v>1.9996805127966422E-2</v>
      </c>
      <c r="AU7" s="239">
        <f t="shared" si="14"/>
        <v>1.9996805127966422E-2</v>
      </c>
      <c r="AV7" s="239">
        <f t="shared" si="14"/>
        <v>1.9996805127966422E-2</v>
      </c>
      <c r="AW7" s="239">
        <f t="shared" si="14"/>
        <v>1.9996805127966422E-2</v>
      </c>
      <c r="AX7" s="239">
        <f t="shared" si="14"/>
        <v>1.9996805127966422E-2</v>
      </c>
      <c r="AY7" s="239">
        <f t="shared" si="14"/>
        <v>1.9996805127966422E-2</v>
      </c>
      <c r="AZ7" s="239">
        <f t="shared" si="14"/>
        <v>1.9996805127966422E-2</v>
      </c>
      <c r="BA7" s="239">
        <f t="shared" si="14"/>
        <v>1.9996805127966422E-2</v>
      </c>
      <c r="BB7" s="239">
        <f t="shared" ref="BB7:CG7" si="15" xml:space="preserve"> BA7</f>
        <v>1.9996805127966422E-2</v>
      </c>
      <c r="BC7" s="239">
        <f t="shared" si="15"/>
        <v>1.9996805127966422E-2</v>
      </c>
      <c r="BD7" s="239">
        <f t="shared" si="15"/>
        <v>1.9996805127966422E-2</v>
      </c>
      <c r="BE7" s="239">
        <f t="shared" si="15"/>
        <v>1.9996805127966422E-2</v>
      </c>
      <c r="BF7" s="239">
        <f t="shared" si="15"/>
        <v>1.9996805127966422E-2</v>
      </c>
      <c r="BG7" s="239">
        <f t="shared" si="15"/>
        <v>1.9996805127966422E-2</v>
      </c>
      <c r="BH7" s="239">
        <f t="shared" si="15"/>
        <v>1.9996805127966422E-2</v>
      </c>
      <c r="BI7" s="239">
        <f t="shared" si="15"/>
        <v>1.9996805127966422E-2</v>
      </c>
      <c r="BJ7" s="239">
        <f t="shared" si="15"/>
        <v>1.9996805127966422E-2</v>
      </c>
      <c r="BK7" s="239">
        <f t="shared" si="15"/>
        <v>1.9996805127966422E-2</v>
      </c>
      <c r="BL7" s="239">
        <f t="shared" si="15"/>
        <v>1.9996805127966422E-2</v>
      </c>
      <c r="BM7" s="239">
        <f t="shared" si="15"/>
        <v>1.9996805127966422E-2</v>
      </c>
      <c r="BN7" s="239">
        <f t="shared" si="15"/>
        <v>1.9996805127966422E-2</v>
      </c>
      <c r="BO7" s="239">
        <f t="shared" si="15"/>
        <v>1.9996805127966422E-2</v>
      </c>
      <c r="BP7" s="239">
        <f t="shared" si="15"/>
        <v>1.9996805127966422E-2</v>
      </c>
      <c r="BQ7" s="239">
        <f t="shared" si="15"/>
        <v>1.9996805127966422E-2</v>
      </c>
      <c r="BR7" s="239">
        <f t="shared" si="15"/>
        <v>1.9996805127966422E-2</v>
      </c>
      <c r="BS7" s="239">
        <f t="shared" si="15"/>
        <v>1.9996805127966422E-2</v>
      </c>
      <c r="BT7" s="239">
        <f t="shared" si="15"/>
        <v>1.9996805127966422E-2</v>
      </c>
      <c r="BU7" s="239">
        <f t="shared" si="15"/>
        <v>1.9996805127966422E-2</v>
      </c>
      <c r="BV7" s="239">
        <f t="shared" si="15"/>
        <v>1.9996805127966422E-2</v>
      </c>
      <c r="BW7" s="239">
        <f t="shared" si="15"/>
        <v>1.9996805127966422E-2</v>
      </c>
      <c r="BX7" s="239">
        <f t="shared" si="15"/>
        <v>1.9996805127966422E-2</v>
      </c>
      <c r="BY7" s="239">
        <f t="shared" si="15"/>
        <v>1.9996805127966422E-2</v>
      </c>
      <c r="BZ7" s="239">
        <f t="shared" si="15"/>
        <v>1.9996805127966422E-2</v>
      </c>
      <c r="CA7" s="239">
        <f t="shared" si="15"/>
        <v>1.9996805127966422E-2</v>
      </c>
      <c r="CB7" s="239">
        <f t="shared" si="15"/>
        <v>1.9996805127966422E-2</v>
      </c>
      <c r="CC7" s="239">
        <f t="shared" si="15"/>
        <v>1.9996805127966422E-2</v>
      </c>
      <c r="CD7" s="239">
        <f t="shared" si="15"/>
        <v>1.9996805127966422E-2</v>
      </c>
      <c r="CE7" s="239">
        <f t="shared" si="15"/>
        <v>1.9996805127966422E-2</v>
      </c>
      <c r="CF7" s="239">
        <f t="shared" si="15"/>
        <v>1.9996805127966422E-2</v>
      </c>
      <c r="CG7" s="239">
        <f t="shared" si="15"/>
        <v>1.9996805127966422E-2</v>
      </c>
      <c r="CH7" s="239">
        <f t="shared" ref="CH7:DM7" si="16" xml:space="preserve"> CG7</f>
        <v>1.9996805127966422E-2</v>
      </c>
      <c r="CI7" s="239">
        <f t="shared" si="16"/>
        <v>1.9996805127966422E-2</v>
      </c>
      <c r="CJ7" s="239">
        <f t="shared" si="16"/>
        <v>1.9996805127966422E-2</v>
      </c>
      <c r="CK7" s="239">
        <f t="shared" si="16"/>
        <v>1.9996805127966422E-2</v>
      </c>
      <c r="CL7" s="239">
        <f t="shared" si="16"/>
        <v>1.9996805127966422E-2</v>
      </c>
      <c r="CM7" s="239">
        <f t="shared" si="16"/>
        <v>1.9996805127966422E-2</v>
      </c>
      <c r="CN7" s="239">
        <f t="shared" si="16"/>
        <v>1.9996805127966422E-2</v>
      </c>
      <c r="CO7" s="239">
        <f t="shared" si="16"/>
        <v>1.9996805127966422E-2</v>
      </c>
      <c r="CP7" s="239">
        <f t="shared" si="16"/>
        <v>1.9996805127966422E-2</v>
      </c>
      <c r="CQ7" s="239">
        <f t="shared" si="16"/>
        <v>1.9996805127966422E-2</v>
      </c>
      <c r="CR7" s="239">
        <f t="shared" si="16"/>
        <v>1.9996805127966422E-2</v>
      </c>
      <c r="CS7" s="239">
        <f t="shared" si="16"/>
        <v>1.9996805127966422E-2</v>
      </c>
      <c r="CT7" s="239">
        <f t="shared" si="16"/>
        <v>1.9996805127966422E-2</v>
      </c>
      <c r="CU7" s="239">
        <f t="shared" si="16"/>
        <v>1.9996805127966422E-2</v>
      </c>
      <c r="CV7" s="239">
        <f t="shared" si="16"/>
        <v>1.9996805127966422E-2</v>
      </c>
      <c r="CW7" s="239">
        <f t="shared" si="16"/>
        <v>1.9996805127966422E-2</v>
      </c>
      <c r="CX7" s="239">
        <f t="shared" si="16"/>
        <v>1.9996805127966422E-2</v>
      </c>
      <c r="CY7" s="239">
        <f t="shared" si="16"/>
        <v>1.9996805127966422E-2</v>
      </c>
      <c r="CZ7" s="239">
        <f t="shared" si="16"/>
        <v>1.9996805127966422E-2</v>
      </c>
      <c r="DA7" s="239">
        <f t="shared" si="16"/>
        <v>1.9996805127966422E-2</v>
      </c>
      <c r="DB7" s="239">
        <f t="shared" si="16"/>
        <v>1.9996805127966422E-2</v>
      </c>
      <c r="DC7" s="239">
        <f t="shared" si="16"/>
        <v>1.9996805127966422E-2</v>
      </c>
      <c r="DD7" s="239">
        <f t="shared" si="16"/>
        <v>1.9996805127966422E-2</v>
      </c>
      <c r="DE7" s="239">
        <f t="shared" si="16"/>
        <v>1.9996805127966422E-2</v>
      </c>
      <c r="DF7" s="239">
        <f t="shared" si="16"/>
        <v>1.9996805127966422E-2</v>
      </c>
      <c r="DG7" s="239">
        <f t="shared" si="16"/>
        <v>1.9996805127966422E-2</v>
      </c>
      <c r="DH7" s="239">
        <f t="shared" si="16"/>
        <v>1.9996805127966422E-2</v>
      </c>
      <c r="DI7" s="239">
        <f t="shared" si="16"/>
        <v>1.9996805127966422E-2</v>
      </c>
      <c r="DJ7" s="239">
        <f t="shared" si="16"/>
        <v>1.9996805127966422E-2</v>
      </c>
      <c r="DK7" s="239">
        <f t="shared" si="16"/>
        <v>1.9996805127966422E-2</v>
      </c>
      <c r="DL7" s="239">
        <f t="shared" si="16"/>
        <v>1.9996805127966422E-2</v>
      </c>
      <c r="DM7" s="239">
        <f t="shared" si="16"/>
        <v>1.9996805127966422E-2</v>
      </c>
      <c r="DN7" s="239">
        <f t="shared" ref="DN7:ES7" si="17" xml:space="preserve"> DM7</f>
        <v>1.9996805127966422E-2</v>
      </c>
      <c r="DO7" s="239">
        <f t="shared" si="17"/>
        <v>1.9996805127966422E-2</v>
      </c>
      <c r="DP7" s="239">
        <f t="shared" si="17"/>
        <v>1.9996805127966422E-2</v>
      </c>
      <c r="DQ7" s="239">
        <f t="shared" si="17"/>
        <v>1.9996805127966422E-2</v>
      </c>
      <c r="DR7" s="239">
        <f t="shared" si="17"/>
        <v>1.9996805127966422E-2</v>
      </c>
      <c r="DS7" s="239">
        <f t="shared" si="17"/>
        <v>1.9996805127966422E-2</v>
      </c>
      <c r="DT7" s="239">
        <f t="shared" si="17"/>
        <v>1.9996805127966422E-2</v>
      </c>
      <c r="DU7" s="239">
        <f t="shared" si="17"/>
        <v>1.9996805127966422E-2</v>
      </c>
      <c r="DV7" s="239">
        <f t="shared" si="17"/>
        <v>1.9996805127966422E-2</v>
      </c>
      <c r="DW7" s="239">
        <f t="shared" si="17"/>
        <v>1.9996805127966422E-2</v>
      </c>
      <c r="DX7" s="239">
        <f t="shared" si="17"/>
        <v>1.9996805127966422E-2</v>
      </c>
      <c r="DY7" s="239">
        <f t="shared" si="17"/>
        <v>1.9996805127966422E-2</v>
      </c>
      <c r="DZ7" s="239">
        <f t="shared" si="17"/>
        <v>1.9996805127966422E-2</v>
      </c>
      <c r="EA7" s="239">
        <f t="shared" si="17"/>
        <v>1.9996805127966422E-2</v>
      </c>
      <c r="EB7" s="239">
        <f t="shared" si="17"/>
        <v>1.9996805127966422E-2</v>
      </c>
      <c r="EC7" s="239">
        <f t="shared" si="17"/>
        <v>1.9996805127966422E-2</v>
      </c>
      <c r="ED7" s="239">
        <f t="shared" si="17"/>
        <v>1.9996805127966422E-2</v>
      </c>
      <c r="EE7" s="239">
        <f t="shared" si="17"/>
        <v>1.9996805127966422E-2</v>
      </c>
      <c r="EF7" s="239">
        <f t="shared" si="17"/>
        <v>1.9996805127966422E-2</v>
      </c>
      <c r="EG7" s="239">
        <f t="shared" si="17"/>
        <v>1.9996805127966422E-2</v>
      </c>
      <c r="EH7" s="239">
        <f t="shared" si="17"/>
        <v>1.9996805127966422E-2</v>
      </c>
      <c r="EI7" s="239">
        <f t="shared" si="17"/>
        <v>1.9996805127966422E-2</v>
      </c>
      <c r="EJ7" s="239">
        <f t="shared" si="17"/>
        <v>1.9996805127966422E-2</v>
      </c>
      <c r="EK7" s="239">
        <f t="shared" si="17"/>
        <v>1.9996805127966422E-2</v>
      </c>
      <c r="EL7" s="239">
        <f t="shared" si="17"/>
        <v>1.9996805127966422E-2</v>
      </c>
      <c r="EM7" s="239">
        <f t="shared" si="17"/>
        <v>1.9996805127966422E-2</v>
      </c>
      <c r="EN7" s="239">
        <f t="shared" si="17"/>
        <v>1.9996805127966422E-2</v>
      </c>
      <c r="EO7" s="239">
        <f t="shared" si="17"/>
        <v>1.9996805127966422E-2</v>
      </c>
      <c r="EP7" s="239">
        <f t="shared" si="17"/>
        <v>1.9996805127966422E-2</v>
      </c>
      <c r="EQ7" s="239">
        <f t="shared" si="17"/>
        <v>1.9996805127966422E-2</v>
      </c>
      <c r="ER7" s="239">
        <f t="shared" si="17"/>
        <v>1.9996805127966422E-2</v>
      </c>
      <c r="ES7" s="239">
        <f t="shared" si="17"/>
        <v>1.9996805127966422E-2</v>
      </c>
      <c r="ET7" s="239">
        <f t="shared" ref="ET7:FY7" si="18" xml:space="preserve"> ES7</f>
        <v>1.9996805127966422E-2</v>
      </c>
      <c r="EU7" s="239">
        <f t="shared" si="18"/>
        <v>1.9996805127966422E-2</v>
      </c>
      <c r="EV7" s="239">
        <f t="shared" si="18"/>
        <v>1.9996805127966422E-2</v>
      </c>
      <c r="EW7" s="239">
        <f t="shared" si="18"/>
        <v>1.9996805127966422E-2</v>
      </c>
      <c r="EX7" s="239">
        <f t="shared" si="18"/>
        <v>1.9996805127966422E-2</v>
      </c>
      <c r="EY7" s="239">
        <f t="shared" si="18"/>
        <v>1.9996805127966422E-2</v>
      </c>
      <c r="EZ7" s="239">
        <f t="shared" si="18"/>
        <v>1.9996805127966422E-2</v>
      </c>
      <c r="FA7" s="239">
        <f t="shared" si="18"/>
        <v>1.9996805127966422E-2</v>
      </c>
      <c r="FB7" s="239">
        <f t="shared" si="18"/>
        <v>1.9996805127966422E-2</v>
      </c>
      <c r="FC7" s="239">
        <f t="shared" si="18"/>
        <v>1.9996805127966422E-2</v>
      </c>
      <c r="FD7" s="239">
        <f t="shared" si="18"/>
        <v>1.9996805127966422E-2</v>
      </c>
      <c r="FE7" s="239">
        <f t="shared" si="18"/>
        <v>1.9996805127966422E-2</v>
      </c>
      <c r="FF7" s="239">
        <f t="shared" si="18"/>
        <v>1.9996805127966422E-2</v>
      </c>
      <c r="FG7" s="239">
        <f t="shared" si="18"/>
        <v>1.9996805127966422E-2</v>
      </c>
      <c r="FH7" s="239">
        <f t="shared" si="18"/>
        <v>1.9996805127966422E-2</v>
      </c>
      <c r="FI7" s="239">
        <f t="shared" si="18"/>
        <v>1.9996805127966422E-2</v>
      </c>
      <c r="FJ7" s="239">
        <f t="shared" si="18"/>
        <v>1.9996805127966422E-2</v>
      </c>
      <c r="FK7" s="239">
        <f t="shared" si="18"/>
        <v>1.9996805127966422E-2</v>
      </c>
      <c r="FL7" s="239">
        <f t="shared" si="18"/>
        <v>1.9996805127966422E-2</v>
      </c>
      <c r="FM7" s="239">
        <f t="shared" si="18"/>
        <v>1.9996805127966422E-2</v>
      </c>
      <c r="FN7" s="239">
        <f t="shared" si="18"/>
        <v>1.9996805127966422E-2</v>
      </c>
      <c r="FO7" s="239">
        <f t="shared" si="18"/>
        <v>1.9996805127966422E-2</v>
      </c>
      <c r="FP7" s="239">
        <f t="shared" si="18"/>
        <v>1.9996805127966422E-2</v>
      </c>
      <c r="FQ7" s="239">
        <f t="shared" si="18"/>
        <v>1.9996805127966422E-2</v>
      </c>
      <c r="FR7" s="239">
        <f t="shared" si="18"/>
        <v>1.9996805127966422E-2</v>
      </c>
      <c r="FS7" s="239">
        <f t="shared" si="18"/>
        <v>1.9996805127966422E-2</v>
      </c>
      <c r="FT7" s="239">
        <f t="shared" si="18"/>
        <v>1.9996805127966422E-2</v>
      </c>
      <c r="FU7" s="239">
        <f t="shared" si="18"/>
        <v>1.9996805127966422E-2</v>
      </c>
      <c r="FV7" s="239">
        <f t="shared" si="18"/>
        <v>1.9996805127966422E-2</v>
      </c>
      <c r="FW7" s="239">
        <f t="shared" si="18"/>
        <v>1.9996805127966422E-2</v>
      </c>
      <c r="FX7" s="239">
        <f t="shared" si="18"/>
        <v>1.9996805127966422E-2</v>
      </c>
      <c r="FY7" s="239">
        <f t="shared" si="18"/>
        <v>1.9996805127966422E-2</v>
      </c>
      <c r="FZ7" s="239">
        <f t="shared" ref="FZ7:HC7" si="19" xml:space="preserve"> FY7</f>
        <v>1.9996805127966422E-2</v>
      </c>
      <c r="GA7" s="239">
        <f t="shared" si="19"/>
        <v>1.9996805127966422E-2</v>
      </c>
      <c r="GB7" s="239">
        <f t="shared" si="19"/>
        <v>1.9996805127966422E-2</v>
      </c>
      <c r="GC7" s="239">
        <f t="shared" si="19"/>
        <v>1.9996805127966422E-2</v>
      </c>
      <c r="GD7" s="239">
        <f t="shared" si="19"/>
        <v>1.9996805127966422E-2</v>
      </c>
      <c r="GE7" s="239">
        <f t="shared" si="19"/>
        <v>1.9996805127966422E-2</v>
      </c>
      <c r="GF7" s="239">
        <f t="shared" si="19"/>
        <v>1.9996805127966422E-2</v>
      </c>
      <c r="GG7" s="239">
        <f t="shared" si="19"/>
        <v>1.9996805127966422E-2</v>
      </c>
      <c r="GH7" s="239">
        <f t="shared" si="19"/>
        <v>1.9996805127966422E-2</v>
      </c>
      <c r="GI7" s="239">
        <f t="shared" si="19"/>
        <v>1.9996805127966422E-2</v>
      </c>
      <c r="GJ7" s="239">
        <f t="shared" si="19"/>
        <v>1.9996805127966422E-2</v>
      </c>
      <c r="GK7" s="239">
        <f t="shared" si="19"/>
        <v>1.9996805127966422E-2</v>
      </c>
      <c r="GL7" s="239">
        <f t="shared" si="19"/>
        <v>1.9996805127966422E-2</v>
      </c>
      <c r="GM7" s="239">
        <f t="shared" si="19"/>
        <v>1.9996805127966422E-2</v>
      </c>
      <c r="GN7" s="239">
        <f t="shared" si="19"/>
        <v>1.9996805127966422E-2</v>
      </c>
      <c r="GO7" s="239">
        <f t="shared" si="19"/>
        <v>1.9996805127966422E-2</v>
      </c>
      <c r="GP7" s="239">
        <f t="shared" si="19"/>
        <v>1.9996805127966422E-2</v>
      </c>
      <c r="GQ7" s="239">
        <f t="shared" si="19"/>
        <v>1.9996805127966422E-2</v>
      </c>
      <c r="GR7" s="239">
        <f t="shared" si="19"/>
        <v>1.9996805127966422E-2</v>
      </c>
      <c r="GS7" s="239">
        <f t="shared" si="19"/>
        <v>1.9996805127966422E-2</v>
      </c>
      <c r="GT7" s="239">
        <f t="shared" si="19"/>
        <v>1.9996805127966422E-2</v>
      </c>
      <c r="GU7" s="239">
        <f t="shared" si="19"/>
        <v>1.9996805127966422E-2</v>
      </c>
      <c r="GV7" s="239">
        <f t="shared" si="19"/>
        <v>1.9996805127966422E-2</v>
      </c>
      <c r="GW7" s="239">
        <f t="shared" si="19"/>
        <v>1.9996805127966422E-2</v>
      </c>
      <c r="GX7" s="239">
        <f t="shared" si="19"/>
        <v>1.9996805127966422E-2</v>
      </c>
      <c r="GY7" s="239">
        <f t="shared" si="19"/>
        <v>1.9996805127966422E-2</v>
      </c>
      <c r="GZ7" s="239">
        <f t="shared" si="19"/>
        <v>1.9996805127966422E-2</v>
      </c>
      <c r="HA7" s="239">
        <f t="shared" si="19"/>
        <v>1.9996805127966422E-2</v>
      </c>
      <c r="HB7" s="239">
        <f t="shared" si="19"/>
        <v>1.9996805127966422E-2</v>
      </c>
      <c r="HC7" s="239">
        <f t="shared" si="19"/>
        <v>1.9996805127966422E-2</v>
      </c>
    </row>
    <row r="8" spans="1:211" x14ac:dyDescent="0.2">
      <c r="D8" s="65" t="s">
        <v>263</v>
      </c>
      <c r="E8" t="s">
        <v>264</v>
      </c>
      <c r="H8" s="183" t="s">
        <v>59</v>
      </c>
      <c r="K8" s="67">
        <v>0</v>
      </c>
      <c r="L8" s="67">
        <v>0</v>
      </c>
      <c r="M8" s="67">
        <v>0</v>
      </c>
      <c r="N8" s="67">
        <v>0</v>
      </c>
      <c r="O8" s="67">
        <v>0</v>
      </c>
      <c r="P8" s="67">
        <v>0</v>
      </c>
      <c r="Q8" s="67">
        <v>0</v>
      </c>
      <c r="R8" s="67">
        <v>0</v>
      </c>
      <c r="S8" s="67">
        <v>0</v>
      </c>
      <c r="T8" s="67">
        <v>0</v>
      </c>
      <c r="U8" s="67">
        <v>0</v>
      </c>
      <c r="V8" s="67">
        <v>0</v>
      </c>
      <c r="W8" s="67">
        <v>0</v>
      </c>
      <c r="X8" s="67">
        <v>0</v>
      </c>
      <c r="Y8" s="67">
        <v>0</v>
      </c>
      <c r="Z8" s="67">
        <v>0</v>
      </c>
      <c r="AA8" s="67">
        <v>0</v>
      </c>
      <c r="AB8" s="67">
        <v>0</v>
      </c>
      <c r="AC8" s="67">
        <v>0</v>
      </c>
      <c r="AD8" s="67">
        <v>0</v>
      </c>
      <c r="AE8" s="67">
        <v>0</v>
      </c>
      <c r="AF8" s="67">
        <v>0</v>
      </c>
      <c r="AG8" s="67">
        <v>0</v>
      </c>
      <c r="AH8" s="67">
        <v>0</v>
      </c>
      <c r="AI8" s="67">
        <v>0</v>
      </c>
      <c r="AJ8" s="67">
        <v>0</v>
      </c>
      <c r="AK8" s="67">
        <v>0</v>
      </c>
      <c r="AL8" s="67">
        <v>0</v>
      </c>
      <c r="AM8" s="67">
        <v>0</v>
      </c>
      <c r="AN8" s="67">
        <v>0</v>
      </c>
      <c r="AO8" s="67">
        <v>0</v>
      </c>
      <c r="AP8" s="67">
        <v>0</v>
      </c>
      <c r="AQ8" s="67">
        <v>0</v>
      </c>
      <c r="AR8" s="67">
        <v>0</v>
      </c>
      <c r="AS8" s="67">
        <v>0</v>
      </c>
      <c r="AT8" s="67">
        <v>0</v>
      </c>
      <c r="AU8" s="67">
        <v>0</v>
      </c>
      <c r="AV8" s="67">
        <v>0</v>
      </c>
      <c r="AW8" s="67">
        <v>0</v>
      </c>
      <c r="AX8" s="67">
        <v>0</v>
      </c>
      <c r="AY8" s="67">
        <v>0</v>
      </c>
      <c r="AZ8" s="67">
        <v>0</v>
      </c>
      <c r="BA8" s="67">
        <v>0</v>
      </c>
      <c r="BB8" s="67">
        <v>0</v>
      </c>
      <c r="BC8" s="67">
        <v>0</v>
      </c>
      <c r="BD8" s="67">
        <v>0</v>
      </c>
      <c r="BE8" s="67">
        <v>0</v>
      </c>
      <c r="BF8" s="67">
        <v>0</v>
      </c>
      <c r="BG8" s="67">
        <v>0</v>
      </c>
      <c r="BH8" s="67">
        <v>0</v>
      </c>
      <c r="BI8" s="67">
        <v>0</v>
      </c>
      <c r="BJ8" s="67">
        <v>0</v>
      </c>
      <c r="BK8" s="67">
        <v>0</v>
      </c>
      <c r="BL8" s="67">
        <v>0</v>
      </c>
      <c r="BM8" s="67">
        <v>0</v>
      </c>
      <c r="BN8" s="67">
        <v>0</v>
      </c>
      <c r="BO8" s="67">
        <v>0</v>
      </c>
      <c r="BP8" s="67">
        <v>0</v>
      </c>
      <c r="BQ8" s="67">
        <v>0</v>
      </c>
      <c r="BR8" s="67">
        <v>0</v>
      </c>
      <c r="BS8" s="67">
        <v>0</v>
      </c>
      <c r="BT8" s="67">
        <v>0</v>
      </c>
      <c r="BU8" s="67">
        <v>0</v>
      </c>
      <c r="BV8" s="67">
        <v>0</v>
      </c>
      <c r="BW8" s="67">
        <v>0</v>
      </c>
      <c r="BX8" s="67">
        <v>0</v>
      </c>
      <c r="BY8" s="67">
        <v>0</v>
      </c>
      <c r="BZ8" s="67">
        <v>0</v>
      </c>
      <c r="CA8" s="67">
        <v>0</v>
      </c>
      <c r="CB8" s="67">
        <v>0</v>
      </c>
      <c r="CC8" s="67">
        <v>0</v>
      </c>
      <c r="CD8" s="67">
        <v>0</v>
      </c>
      <c r="CE8" s="67">
        <v>0</v>
      </c>
      <c r="CF8" s="67">
        <v>0</v>
      </c>
      <c r="CG8" s="67">
        <v>0</v>
      </c>
      <c r="CH8" s="67">
        <v>0</v>
      </c>
      <c r="CI8" s="67">
        <v>0</v>
      </c>
      <c r="CJ8" s="67">
        <v>0</v>
      </c>
      <c r="CK8" s="67">
        <v>0</v>
      </c>
      <c r="CL8" s="67">
        <v>0</v>
      </c>
      <c r="CM8" s="67">
        <v>0</v>
      </c>
      <c r="CN8" s="67">
        <v>0</v>
      </c>
      <c r="CO8" s="67">
        <v>0</v>
      </c>
      <c r="CP8" s="67">
        <v>0</v>
      </c>
      <c r="CQ8" s="67">
        <v>0</v>
      </c>
      <c r="CR8" s="67">
        <v>0</v>
      </c>
      <c r="CS8" s="67">
        <v>0</v>
      </c>
      <c r="CT8" s="67">
        <v>0</v>
      </c>
      <c r="CU8" s="67">
        <v>0</v>
      </c>
      <c r="CV8" s="67">
        <v>0</v>
      </c>
      <c r="CW8" s="67">
        <v>0</v>
      </c>
      <c r="CX8" s="67">
        <v>0</v>
      </c>
      <c r="CY8" s="67">
        <v>0</v>
      </c>
      <c r="CZ8" s="67">
        <v>0</v>
      </c>
      <c r="DA8" s="67">
        <v>0</v>
      </c>
      <c r="DB8" s="67">
        <v>0</v>
      </c>
      <c r="DC8" s="67">
        <v>0</v>
      </c>
      <c r="DD8" s="67">
        <v>0</v>
      </c>
      <c r="DE8" s="67">
        <v>0</v>
      </c>
      <c r="DF8" s="67">
        <v>0</v>
      </c>
      <c r="DG8" s="67">
        <v>0</v>
      </c>
      <c r="DH8" s="67">
        <v>0</v>
      </c>
      <c r="DI8" s="67">
        <v>0</v>
      </c>
      <c r="DJ8" s="67">
        <v>0</v>
      </c>
      <c r="DK8" s="67">
        <v>0</v>
      </c>
      <c r="DL8" s="67">
        <v>0</v>
      </c>
      <c r="DM8" s="67">
        <v>0</v>
      </c>
      <c r="DN8" s="67">
        <v>0</v>
      </c>
      <c r="DO8" s="67">
        <v>0</v>
      </c>
      <c r="DP8" s="67">
        <v>0</v>
      </c>
      <c r="DQ8" s="67">
        <v>0</v>
      </c>
      <c r="DR8" s="67">
        <v>0</v>
      </c>
      <c r="DS8" s="67">
        <v>0</v>
      </c>
      <c r="DT8" s="67">
        <v>0</v>
      </c>
      <c r="DU8" s="67">
        <v>0</v>
      </c>
      <c r="DV8" s="67">
        <v>0</v>
      </c>
      <c r="DW8" s="67">
        <v>0</v>
      </c>
      <c r="DX8" s="67">
        <v>0</v>
      </c>
      <c r="DY8" s="67">
        <v>0</v>
      </c>
      <c r="DZ8" s="67">
        <v>0</v>
      </c>
      <c r="EA8" s="67">
        <v>0</v>
      </c>
      <c r="EB8" s="67">
        <v>0</v>
      </c>
      <c r="EC8" s="67">
        <v>0</v>
      </c>
      <c r="ED8" s="67">
        <v>0</v>
      </c>
      <c r="EE8" s="67">
        <v>0</v>
      </c>
      <c r="EF8" s="67">
        <v>0</v>
      </c>
      <c r="EG8" s="67">
        <v>0</v>
      </c>
      <c r="EH8" s="67">
        <v>0</v>
      </c>
      <c r="EI8" s="67">
        <v>0</v>
      </c>
      <c r="EJ8" s="67">
        <v>0</v>
      </c>
      <c r="EK8" s="67">
        <v>0</v>
      </c>
      <c r="EL8" s="67">
        <v>0</v>
      </c>
      <c r="EM8" s="67">
        <v>0</v>
      </c>
      <c r="EN8" s="67">
        <v>0</v>
      </c>
      <c r="EO8" s="67">
        <v>0</v>
      </c>
      <c r="EP8" s="67">
        <v>0</v>
      </c>
      <c r="EQ8" s="67">
        <v>0</v>
      </c>
      <c r="ER8" s="67">
        <v>0</v>
      </c>
      <c r="ES8" s="67">
        <v>0</v>
      </c>
      <c r="ET8" s="67">
        <v>0</v>
      </c>
      <c r="EU8" s="67">
        <v>0</v>
      </c>
      <c r="EV8" s="67">
        <v>0</v>
      </c>
      <c r="EW8" s="67">
        <v>0</v>
      </c>
      <c r="EX8" s="67">
        <v>0</v>
      </c>
      <c r="EY8" s="67">
        <v>0</v>
      </c>
      <c r="EZ8" s="67">
        <v>0</v>
      </c>
      <c r="FA8" s="67">
        <v>0</v>
      </c>
      <c r="FB8" s="67">
        <v>0</v>
      </c>
      <c r="FC8" s="67">
        <v>0</v>
      </c>
      <c r="FD8" s="67">
        <v>0</v>
      </c>
      <c r="FE8" s="67">
        <v>0</v>
      </c>
      <c r="FF8" s="67">
        <v>0</v>
      </c>
      <c r="FG8" s="67">
        <v>0</v>
      </c>
      <c r="FH8" s="67">
        <v>0</v>
      </c>
      <c r="FI8" s="67">
        <v>0</v>
      </c>
      <c r="FJ8" s="67">
        <v>0</v>
      </c>
      <c r="FK8" s="67">
        <v>0</v>
      </c>
      <c r="FL8" s="67">
        <v>0</v>
      </c>
      <c r="FM8" s="67">
        <v>0</v>
      </c>
      <c r="FN8" s="67">
        <v>0</v>
      </c>
      <c r="FO8" s="67">
        <v>0</v>
      </c>
      <c r="FP8" s="67">
        <v>0</v>
      </c>
      <c r="FQ8" s="67">
        <v>0</v>
      </c>
      <c r="FR8" s="67">
        <v>0</v>
      </c>
      <c r="FS8" s="67">
        <v>0</v>
      </c>
      <c r="FT8" s="67">
        <v>0</v>
      </c>
      <c r="FU8" s="67">
        <v>0</v>
      </c>
      <c r="FV8" s="67">
        <v>0</v>
      </c>
      <c r="FW8" s="67">
        <v>0</v>
      </c>
      <c r="FX8" s="67">
        <v>0</v>
      </c>
      <c r="FY8" s="67">
        <v>0</v>
      </c>
      <c r="FZ8" s="67">
        <v>0</v>
      </c>
      <c r="GA8" s="67">
        <v>0</v>
      </c>
      <c r="GB8" s="67">
        <v>0</v>
      </c>
      <c r="GC8" s="67">
        <v>0</v>
      </c>
      <c r="GD8" s="67">
        <v>0</v>
      </c>
      <c r="GE8" s="67">
        <v>0</v>
      </c>
      <c r="GF8" s="67">
        <v>0</v>
      </c>
      <c r="GG8" s="67">
        <v>0</v>
      </c>
      <c r="GH8" s="67">
        <v>0</v>
      </c>
      <c r="GI8" s="67">
        <v>0</v>
      </c>
      <c r="GJ8" s="67">
        <v>0</v>
      </c>
      <c r="GK8" s="67">
        <v>0</v>
      </c>
      <c r="GL8" s="67">
        <v>0</v>
      </c>
      <c r="GM8" s="67">
        <v>0</v>
      </c>
      <c r="GN8" s="67">
        <v>0</v>
      </c>
      <c r="GO8" s="67">
        <v>0</v>
      </c>
      <c r="GP8" s="67">
        <v>0</v>
      </c>
      <c r="GQ8" s="67">
        <v>0</v>
      </c>
      <c r="GR8" s="67">
        <v>0</v>
      </c>
      <c r="GS8" s="67">
        <v>0</v>
      </c>
      <c r="GT8" s="67">
        <v>0</v>
      </c>
      <c r="GU8" s="67">
        <v>0</v>
      </c>
      <c r="GV8" s="67">
        <v>0</v>
      </c>
      <c r="GW8" s="67">
        <v>0</v>
      </c>
      <c r="GX8" s="67">
        <v>0</v>
      </c>
      <c r="GY8" s="67">
        <v>0</v>
      </c>
      <c r="GZ8" s="67">
        <v>0</v>
      </c>
      <c r="HA8" s="67">
        <v>0</v>
      </c>
      <c r="HB8" s="67">
        <v>0</v>
      </c>
      <c r="HC8" s="67">
        <v>0</v>
      </c>
    </row>
    <row r="9" spans="1:211" x14ac:dyDescent="0.2">
      <c r="D9" s="65" t="s">
        <v>263</v>
      </c>
      <c r="E9" t="s">
        <v>265</v>
      </c>
      <c r="H9" s="183" t="s">
        <v>59</v>
      </c>
      <c r="K9" s="41">
        <v>0</v>
      </c>
      <c r="L9" s="41">
        <v>0</v>
      </c>
      <c r="M9" s="41">
        <v>0</v>
      </c>
      <c r="N9" s="41">
        <v>0</v>
      </c>
      <c r="O9" s="41">
        <v>0</v>
      </c>
      <c r="P9" s="41">
        <v>0</v>
      </c>
      <c r="Q9" s="41">
        <v>0</v>
      </c>
      <c r="R9" s="41">
        <v>0</v>
      </c>
      <c r="S9" s="41">
        <v>0</v>
      </c>
      <c r="T9" s="41">
        <v>0</v>
      </c>
      <c r="U9" s="41">
        <v>0</v>
      </c>
      <c r="V9" s="41">
        <v>0</v>
      </c>
      <c r="W9" s="41">
        <v>0</v>
      </c>
      <c r="X9" s="41">
        <v>0</v>
      </c>
      <c r="Y9" s="41">
        <v>0</v>
      </c>
      <c r="Z9" s="41">
        <v>0</v>
      </c>
      <c r="AA9" s="41">
        <v>0</v>
      </c>
      <c r="AB9" s="41">
        <v>0</v>
      </c>
      <c r="AC9" s="41">
        <v>0</v>
      </c>
      <c r="AD9" s="41">
        <v>0</v>
      </c>
      <c r="AE9" s="41">
        <v>0</v>
      </c>
      <c r="AF9" s="41">
        <v>0</v>
      </c>
      <c r="AG9" s="41">
        <v>0</v>
      </c>
      <c r="AH9" s="41">
        <v>0</v>
      </c>
      <c r="AI9" s="41">
        <v>0</v>
      </c>
      <c r="AJ9" s="41">
        <v>0</v>
      </c>
      <c r="AK9" s="41">
        <v>0</v>
      </c>
      <c r="AL9" s="41">
        <v>0</v>
      </c>
      <c r="AM9" s="41">
        <v>0</v>
      </c>
      <c r="AN9" s="41">
        <v>0</v>
      </c>
      <c r="AO9" s="41">
        <v>0</v>
      </c>
      <c r="AP9" s="41">
        <v>0</v>
      </c>
      <c r="AQ9" s="41">
        <v>0</v>
      </c>
      <c r="AR9" s="41">
        <v>0</v>
      </c>
      <c r="AS9" s="41">
        <v>0</v>
      </c>
      <c r="AT9" s="41">
        <v>0</v>
      </c>
      <c r="AU9" s="41">
        <v>0</v>
      </c>
      <c r="AV9" s="41">
        <v>0</v>
      </c>
      <c r="AW9" s="41">
        <v>0</v>
      </c>
      <c r="AX9" s="41">
        <v>0</v>
      </c>
      <c r="AY9" s="41">
        <v>0</v>
      </c>
      <c r="AZ9" s="41">
        <v>0</v>
      </c>
      <c r="BA9" s="41">
        <v>0</v>
      </c>
      <c r="BB9" s="41">
        <v>0</v>
      </c>
      <c r="BC9" s="41">
        <v>0</v>
      </c>
      <c r="BD9" s="41">
        <v>0</v>
      </c>
      <c r="BE9" s="41">
        <v>0</v>
      </c>
      <c r="BF9" s="41">
        <v>0</v>
      </c>
      <c r="BG9" s="41">
        <v>0</v>
      </c>
      <c r="BH9" s="41">
        <v>0</v>
      </c>
      <c r="BI9" s="41">
        <v>0</v>
      </c>
      <c r="BJ9" s="41">
        <v>0</v>
      </c>
      <c r="BK9" s="41">
        <v>0</v>
      </c>
      <c r="BL9" s="41">
        <v>0</v>
      </c>
      <c r="BM9" s="41">
        <v>0</v>
      </c>
      <c r="BN9" s="41">
        <v>0</v>
      </c>
      <c r="BO9" s="41">
        <v>0</v>
      </c>
      <c r="BP9" s="41">
        <v>0</v>
      </c>
      <c r="BQ9" s="41">
        <v>0</v>
      </c>
      <c r="BR9" s="41">
        <v>0</v>
      </c>
      <c r="BS9" s="41">
        <v>0</v>
      </c>
      <c r="BT9" s="41">
        <v>0</v>
      </c>
      <c r="BU9" s="41">
        <v>0</v>
      </c>
      <c r="BV9" s="41">
        <v>0</v>
      </c>
      <c r="BW9" s="41">
        <v>0</v>
      </c>
      <c r="BX9" s="41">
        <v>0</v>
      </c>
      <c r="BY9" s="41">
        <v>0</v>
      </c>
      <c r="BZ9" s="41">
        <v>0</v>
      </c>
      <c r="CA9" s="41">
        <v>0</v>
      </c>
      <c r="CB9" s="41">
        <v>0</v>
      </c>
      <c r="CC9" s="41">
        <v>0</v>
      </c>
      <c r="CD9" s="41">
        <v>0</v>
      </c>
      <c r="CE9" s="41">
        <v>0</v>
      </c>
      <c r="CF9" s="41">
        <v>0</v>
      </c>
      <c r="CG9" s="41">
        <v>0</v>
      </c>
      <c r="CH9" s="41">
        <v>0</v>
      </c>
      <c r="CI9" s="41">
        <v>0</v>
      </c>
      <c r="CJ9" s="41">
        <v>0</v>
      </c>
      <c r="CK9" s="41">
        <v>0</v>
      </c>
      <c r="CL9" s="41">
        <v>0</v>
      </c>
      <c r="CM9" s="41">
        <v>0</v>
      </c>
      <c r="CN9" s="41">
        <v>0</v>
      </c>
      <c r="CO9" s="41">
        <v>0</v>
      </c>
      <c r="CP9" s="41">
        <v>0</v>
      </c>
      <c r="CQ9" s="41">
        <v>0</v>
      </c>
      <c r="CR9" s="41">
        <v>0</v>
      </c>
      <c r="CS9" s="41">
        <v>0</v>
      </c>
      <c r="CT9" s="41">
        <v>0</v>
      </c>
      <c r="CU9" s="41">
        <v>0</v>
      </c>
      <c r="CV9" s="41">
        <v>0</v>
      </c>
      <c r="CW9" s="41">
        <v>0</v>
      </c>
      <c r="CX9" s="41">
        <v>0</v>
      </c>
      <c r="CY9" s="41">
        <v>0</v>
      </c>
      <c r="CZ9" s="41">
        <v>0</v>
      </c>
      <c r="DA9" s="41">
        <v>0</v>
      </c>
      <c r="DB9" s="41">
        <v>0</v>
      </c>
      <c r="DC9" s="41">
        <v>0</v>
      </c>
      <c r="DD9" s="41">
        <v>0</v>
      </c>
      <c r="DE9" s="41">
        <v>0</v>
      </c>
      <c r="DF9" s="41">
        <v>0</v>
      </c>
      <c r="DG9" s="41">
        <v>0</v>
      </c>
      <c r="DH9" s="41">
        <v>0</v>
      </c>
      <c r="DI9" s="41">
        <v>0</v>
      </c>
      <c r="DJ9" s="41">
        <v>0</v>
      </c>
      <c r="DK9" s="41">
        <v>0</v>
      </c>
      <c r="DL9" s="41">
        <v>0</v>
      </c>
      <c r="DM9" s="41">
        <v>0</v>
      </c>
      <c r="DN9" s="41">
        <v>0</v>
      </c>
      <c r="DO9" s="41">
        <v>0</v>
      </c>
      <c r="DP9" s="41">
        <v>0</v>
      </c>
      <c r="DQ9" s="41">
        <v>0</v>
      </c>
      <c r="DR9" s="41">
        <v>0</v>
      </c>
      <c r="DS9" s="41">
        <v>0</v>
      </c>
      <c r="DT9" s="41">
        <v>0</v>
      </c>
      <c r="DU9" s="41">
        <v>0</v>
      </c>
      <c r="DV9" s="41">
        <v>0</v>
      </c>
      <c r="DW9" s="41">
        <v>0</v>
      </c>
      <c r="DX9" s="41">
        <v>0</v>
      </c>
      <c r="DY9" s="41">
        <v>0</v>
      </c>
      <c r="DZ9" s="41">
        <v>0</v>
      </c>
      <c r="EA9" s="41">
        <v>0</v>
      </c>
      <c r="EB9" s="41">
        <v>0</v>
      </c>
      <c r="EC9" s="41">
        <v>0</v>
      </c>
      <c r="ED9" s="41">
        <v>0</v>
      </c>
      <c r="EE9" s="41">
        <v>0</v>
      </c>
      <c r="EF9" s="41">
        <v>0</v>
      </c>
      <c r="EG9" s="41">
        <v>0</v>
      </c>
      <c r="EH9" s="41">
        <v>0</v>
      </c>
      <c r="EI9" s="41">
        <v>0</v>
      </c>
      <c r="EJ9" s="41">
        <v>0</v>
      </c>
      <c r="EK9" s="41">
        <v>0</v>
      </c>
      <c r="EL9" s="41">
        <v>0</v>
      </c>
      <c r="EM9" s="41">
        <v>0</v>
      </c>
      <c r="EN9" s="41">
        <v>0</v>
      </c>
      <c r="EO9" s="41">
        <v>0</v>
      </c>
      <c r="EP9" s="41">
        <v>0</v>
      </c>
      <c r="EQ9" s="41">
        <v>0</v>
      </c>
      <c r="ER9" s="41">
        <v>0</v>
      </c>
      <c r="ES9" s="41">
        <v>0</v>
      </c>
      <c r="ET9" s="41">
        <v>0</v>
      </c>
      <c r="EU9" s="41">
        <v>0</v>
      </c>
      <c r="EV9" s="41">
        <v>0</v>
      </c>
      <c r="EW9" s="41">
        <v>0</v>
      </c>
      <c r="EX9" s="41">
        <v>0</v>
      </c>
      <c r="EY9" s="41">
        <v>0</v>
      </c>
      <c r="EZ9" s="41">
        <v>0</v>
      </c>
      <c r="FA9" s="41">
        <v>0</v>
      </c>
      <c r="FB9" s="41">
        <v>0</v>
      </c>
      <c r="FC9" s="41">
        <v>0</v>
      </c>
      <c r="FD9" s="41">
        <v>0</v>
      </c>
      <c r="FE9" s="41">
        <v>0</v>
      </c>
      <c r="FF9" s="41">
        <v>0</v>
      </c>
      <c r="FG9" s="41">
        <v>0</v>
      </c>
      <c r="FH9" s="41">
        <v>0</v>
      </c>
      <c r="FI9" s="41">
        <v>0</v>
      </c>
      <c r="FJ9" s="41">
        <v>0</v>
      </c>
      <c r="FK9" s="41">
        <v>0</v>
      </c>
      <c r="FL9" s="41">
        <v>0</v>
      </c>
      <c r="FM9" s="41">
        <v>0</v>
      </c>
      <c r="FN9" s="41">
        <v>0</v>
      </c>
      <c r="FO9" s="41">
        <v>0</v>
      </c>
      <c r="FP9" s="41">
        <v>0</v>
      </c>
      <c r="FQ9" s="41">
        <v>0</v>
      </c>
      <c r="FR9" s="41">
        <v>0</v>
      </c>
      <c r="FS9" s="41">
        <v>0</v>
      </c>
      <c r="FT9" s="41">
        <v>0</v>
      </c>
      <c r="FU9" s="41">
        <v>0</v>
      </c>
      <c r="FV9" s="41">
        <v>0</v>
      </c>
      <c r="FW9" s="41">
        <v>0</v>
      </c>
      <c r="FX9" s="41">
        <v>0</v>
      </c>
      <c r="FY9" s="41">
        <v>0</v>
      </c>
      <c r="FZ9" s="41">
        <v>0</v>
      </c>
      <c r="GA9" s="41">
        <v>0</v>
      </c>
      <c r="GB9" s="41">
        <v>0</v>
      </c>
      <c r="GC9" s="41">
        <v>0</v>
      </c>
      <c r="GD9" s="41">
        <v>0</v>
      </c>
      <c r="GE9" s="41">
        <v>0</v>
      </c>
      <c r="GF9" s="41">
        <v>0</v>
      </c>
      <c r="GG9" s="41">
        <v>0</v>
      </c>
      <c r="GH9" s="41">
        <v>0</v>
      </c>
      <c r="GI9" s="41">
        <v>0</v>
      </c>
      <c r="GJ9" s="41">
        <v>0</v>
      </c>
      <c r="GK9" s="41">
        <v>0</v>
      </c>
      <c r="GL9" s="41">
        <v>0</v>
      </c>
      <c r="GM9" s="41">
        <v>0</v>
      </c>
      <c r="GN9" s="41">
        <v>0</v>
      </c>
      <c r="GO9" s="41">
        <v>0</v>
      </c>
      <c r="GP9" s="41">
        <v>0</v>
      </c>
      <c r="GQ9" s="41">
        <v>0</v>
      </c>
      <c r="GR9" s="41">
        <v>0</v>
      </c>
      <c r="GS9" s="41">
        <v>0</v>
      </c>
      <c r="GT9" s="41">
        <v>0</v>
      </c>
      <c r="GU9" s="41">
        <v>0</v>
      </c>
      <c r="GV9" s="41">
        <v>0</v>
      </c>
      <c r="GW9" s="41">
        <v>0</v>
      </c>
      <c r="GX9" s="41">
        <v>0</v>
      </c>
      <c r="GY9" s="41">
        <v>0</v>
      </c>
      <c r="GZ9" s="41">
        <v>0</v>
      </c>
      <c r="HA9" s="41">
        <v>0</v>
      </c>
      <c r="HB9" s="41">
        <v>0</v>
      </c>
      <c r="HC9" s="41">
        <v>0</v>
      </c>
    </row>
    <row r="11" spans="1:211" ht="13.5" thickBot="1" x14ac:dyDescent="0.25">
      <c r="A11" s="22" t="s">
        <v>266</v>
      </c>
      <c r="B11" s="9"/>
      <c r="C11" s="8"/>
      <c r="D11" s="66"/>
      <c r="E11" s="11"/>
      <c r="F11" s="12"/>
      <c r="G11" s="12"/>
      <c r="H11" s="12"/>
      <c r="I11" s="21"/>
      <c r="J11" s="13"/>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row>
    <row r="12" spans="1:211" ht="13.5" outlineLevel="1" thickTop="1" x14ac:dyDescent="0.2">
      <c r="K12" s="423"/>
      <c r="L12" s="423"/>
      <c r="M12" s="423"/>
      <c r="N12" s="423"/>
      <c r="O12" s="423"/>
      <c r="P12" s="423"/>
      <c r="Q12" s="423"/>
      <c r="R12" s="423"/>
      <c r="S12" s="423"/>
      <c r="T12" s="423"/>
    </row>
    <row r="13" spans="1:211" outlineLevel="1" x14ac:dyDescent="0.2">
      <c r="D13" s="65" t="s">
        <v>169</v>
      </c>
      <c r="E13" t="s">
        <v>267</v>
      </c>
      <c r="H13" s="183" t="s">
        <v>168</v>
      </c>
      <c r="K13" s="424">
        <v>2.9572294536492842</v>
      </c>
      <c r="L13" s="424">
        <v>2.9426024653150806</v>
      </c>
      <c r="M13" s="424">
        <v>2.9321979182511764</v>
      </c>
      <c r="N13" s="424">
        <v>0.33704189183230437</v>
      </c>
      <c r="O13" s="424">
        <v>0.37697453341682347</v>
      </c>
      <c r="P13" s="424">
        <v>0.45442538713458203</v>
      </c>
      <c r="Q13" s="424">
        <v>0.54783433366932999</v>
      </c>
      <c r="R13" s="424">
        <v>0.66037876606149992</v>
      </c>
      <c r="S13" s="424">
        <v>0.79575590125454243</v>
      </c>
      <c r="T13" s="424">
        <v>0.95888524423339505</v>
      </c>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row>
    <row r="14" spans="1:211" outlineLevel="1" x14ac:dyDescent="0.2">
      <c r="E14" t="s">
        <v>268</v>
      </c>
      <c r="H14" s="183" t="s">
        <v>168</v>
      </c>
      <c r="K14" s="133">
        <v>0</v>
      </c>
      <c r="L14" s="133">
        <v>0</v>
      </c>
      <c r="M14" s="133">
        <v>0</v>
      </c>
      <c r="N14" s="133">
        <v>0</v>
      </c>
      <c r="O14" s="231">
        <v>0</v>
      </c>
      <c r="P14" s="133">
        <v>0</v>
      </c>
      <c r="Q14" s="133">
        <v>0</v>
      </c>
      <c r="R14" s="133">
        <v>0</v>
      </c>
      <c r="S14" s="133">
        <v>0</v>
      </c>
      <c r="T14" s="133">
        <v>0</v>
      </c>
      <c r="U14" s="133">
        <v>0</v>
      </c>
      <c r="V14" s="133">
        <v>0</v>
      </c>
      <c r="W14" s="133">
        <v>0</v>
      </c>
      <c r="X14" s="133">
        <v>0</v>
      </c>
      <c r="Y14" s="133">
        <v>0</v>
      </c>
      <c r="Z14" s="133">
        <v>0</v>
      </c>
      <c r="AA14" s="133">
        <v>0</v>
      </c>
      <c r="AB14" s="133">
        <v>0</v>
      </c>
      <c r="AC14" s="133">
        <v>0</v>
      </c>
      <c r="AD14" s="133">
        <v>0</v>
      </c>
      <c r="AE14" s="133">
        <v>0</v>
      </c>
      <c r="AF14" s="133">
        <v>0</v>
      </c>
      <c r="AG14" s="133">
        <v>0</v>
      </c>
      <c r="AH14" s="133">
        <v>0</v>
      </c>
      <c r="AI14" s="133">
        <v>0</v>
      </c>
      <c r="AJ14" s="133">
        <v>0</v>
      </c>
      <c r="AK14" s="133">
        <v>0</v>
      </c>
      <c r="AL14" s="133">
        <v>0</v>
      </c>
      <c r="AM14" s="133">
        <v>0</v>
      </c>
      <c r="AN14" s="133">
        <v>0</v>
      </c>
      <c r="AO14" s="133">
        <v>0</v>
      </c>
      <c r="AP14" s="133">
        <v>0</v>
      </c>
      <c r="AQ14" s="133">
        <v>0</v>
      </c>
      <c r="AR14" s="133">
        <v>0</v>
      </c>
      <c r="AS14" s="133">
        <v>0</v>
      </c>
      <c r="AT14" s="133">
        <v>0</v>
      </c>
      <c r="AU14" s="133">
        <v>0</v>
      </c>
      <c r="AV14" s="133">
        <v>0</v>
      </c>
      <c r="AW14" s="133">
        <v>0</v>
      </c>
      <c r="AX14" s="133">
        <v>0</v>
      </c>
      <c r="AY14" s="133">
        <v>0</v>
      </c>
      <c r="AZ14" s="133">
        <v>0</v>
      </c>
      <c r="BA14" s="133">
        <v>0</v>
      </c>
      <c r="BB14" s="133">
        <v>0</v>
      </c>
      <c r="BC14" s="133">
        <v>0</v>
      </c>
      <c r="BD14" s="133">
        <v>0</v>
      </c>
      <c r="BE14" s="133">
        <v>0</v>
      </c>
      <c r="BF14" s="133">
        <v>0</v>
      </c>
      <c r="BG14" s="133">
        <v>0</v>
      </c>
      <c r="BH14" s="133">
        <v>0</v>
      </c>
      <c r="BI14" s="133">
        <v>0</v>
      </c>
      <c r="BJ14" s="133">
        <v>0</v>
      </c>
      <c r="BK14" s="133">
        <v>0</v>
      </c>
      <c r="BL14" s="133">
        <v>0</v>
      </c>
      <c r="BM14" s="133">
        <v>0</v>
      </c>
      <c r="BN14" s="133">
        <v>0</v>
      </c>
      <c r="BO14" s="133">
        <v>0</v>
      </c>
      <c r="BP14" s="133">
        <v>0</v>
      </c>
      <c r="BQ14" s="133">
        <v>0</v>
      </c>
      <c r="BR14" s="133">
        <v>0</v>
      </c>
      <c r="BS14" s="133">
        <v>0</v>
      </c>
      <c r="BT14" s="133">
        <v>0</v>
      </c>
      <c r="BU14" s="133">
        <v>0</v>
      </c>
      <c r="BV14" s="133">
        <v>0</v>
      </c>
      <c r="BW14" s="133">
        <v>0</v>
      </c>
      <c r="BX14" s="133">
        <v>0</v>
      </c>
      <c r="BY14" s="133">
        <v>0</v>
      </c>
      <c r="BZ14" s="133">
        <v>0</v>
      </c>
      <c r="CA14" s="133">
        <v>0</v>
      </c>
      <c r="CB14" s="133">
        <v>0</v>
      </c>
      <c r="CC14" s="133">
        <v>0</v>
      </c>
      <c r="CD14" s="133">
        <v>0</v>
      </c>
      <c r="CE14" s="133">
        <v>0</v>
      </c>
      <c r="CF14" s="133">
        <v>0</v>
      </c>
      <c r="CG14" s="133">
        <v>0</v>
      </c>
      <c r="CH14" s="133">
        <v>0</v>
      </c>
      <c r="CI14" s="133">
        <v>0</v>
      </c>
      <c r="CJ14" s="133">
        <v>0</v>
      </c>
      <c r="CK14" s="133">
        <v>0</v>
      </c>
      <c r="CL14" s="133">
        <v>0</v>
      </c>
      <c r="CM14" s="133">
        <v>0</v>
      </c>
      <c r="CN14" s="133">
        <v>0</v>
      </c>
      <c r="CO14" s="133">
        <v>0</v>
      </c>
      <c r="CP14" s="133">
        <v>0</v>
      </c>
      <c r="CQ14" s="133">
        <v>0</v>
      </c>
      <c r="CR14" s="133">
        <v>0</v>
      </c>
      <c r="CS14" s="133">
        <v>0</v>
      </c>
      <c r="CT14" s="133">
        <v>0</v>
      </c>
      <c r="CU14" s="133">
        <v>0</v>
      </c>
      <c r="CV14" s="133">
        <v>0</v>
      </c>
      <c r="CW14" s="133">
        <v>0</v>
      </c>
      <c r="CX14" s="133">
        <v>0</v>
      </c>
      <c r="CY14" s="133">
        <v>0</v>
      </c>
      <c r="CZ14" s="133">
        <v>0</v>
      </c>
      <c r="DA14" s="133">
        <v>0</v>
      </c>
      <c r="DB14" s="133">
        <v>0</v>
      </c>
      <c r="DC14" s="133">
        <v>0</v>
      </c>
      <c r="DD14" s="133">
        <v>0</v>
      </c>
      <c r="DE14" s="133">
        <v>0</v>
      </c>
      <c r="DF14" s="133">
        <v>0</v>
      </c>
      <c r="DG14" s="133">
        <v>0</v>
      </c>
      <c r="DH14" s="133">
        <v>0</v>
      </c>
      <c r="DI14" s="133">
        <v>0</v>
      </c>
      <c r="DJ14" s="133">
        <v>0</v>
      </c>
      <c r="DK14" s="133">
        <v>0</v>
      </c>
      <c r="DL14" s="133">
        <v>0</v>
      </c>
      <c r="DM14" s="133">
        <v>0</v>
      </c>
      <c r="DN14" s="133">
        <v>0</v>
      </c>
      <c r="DO14" s="133">
        <v>0</v>
      </c>
      <c r="DP14" s="133">
        <v>0</v>
      </c>
      <c r="DQ14" s="133">
        <v>0</v>
      </c>
      <c r="DR14" s="133">
        <v>0</v>
      </c>
      <c r="DS14" s="133">
        <v>0</v>
      </c>
      <c r="DT14" s="133">
        <v>0</v>
      </c>
      <c r="DU14" s="133">
        <v>0</v>
      </c>
      <c r="DV14" s="133">
        <v>0</v>
      </c>
      <c r="DW14" s="133">
        <v>0</v>
      </c>
      <c r="DX14" s="133">
        <v>0</v>
      </c>
      <c r="DY14" s="133">
        <v>0</v>
      </c>
      <c r="DZ14" s="133">
        <v>0</v>
      </c>
      <c r="EA14" s="133">
        <v>0</v>
      </c>
      <c r="EB14" s="133">
        <v>0</v>
      </c>
      <c r="EC14" s="133">
        <v>0</v>
      </c>
      <c r="ED14" s="133">
        <v>0</v>
      </c>
      <c r="EE14" s="133">
        <v>0</v>
      </c>
      <c r="EF14" s="133">
        <v>0</v>
      </c>
      <c r="EG14" s="133">
        <v>0</v>
      </c>
      <c r="EH14" s="133">
        <v>0</v>
      </c>
      <c r="EI14" s="133">
        <v>0</v>
      </c>
      <c r="EJ14" s="133">
        <v>0</v>
      </c>
      <c r="EK14" s="133">
        <v>0</v>
      </c>
      <c r="EL14" s="133">
        <v>0</v>
      </c>
      <c r="EM14" s="133">
        <v>0</v>
      </c>
      <c r="EN14" s="133">
        <v>0</v>
      </c>
      <c r="EO14" s="133">
        <v>0</v>
      </c>
      <c r="EP14" s="133">
        <v>0</v>
      </c>
      <c r="EQ14" s="133">
        <v>0</v>
      </c>
      <c r="ER14" s="133">
        <v>0</v>
      </c>
      <c r="ES14" s="133">
        <v>0</v>
      </c>
      <c r="ET14" s="133">
        <v>0</v>
      </c>
      <c r="EU14" s="133">
        <v>0</v>
      </c>
      <c r="EV14" s="133">
        <v>0</v>
      </c>
      <c r="EW14" s="133">
        <v>0</v>
      </c>
      <c r="EX14" s="133">
        <v>0</v>
      </c>
      <c r="EY14" s="133">
        <v>0</v>
      </c>
      <c r="EZ14" s="133">
        <v>0</v>
      </c>
      <c r="FA14" s="133">
        <v>0</v>
      </c>
      <c r="FB14" s="133">
        <v>0</v>
      </c>
      <c r="FC14" s="133">
        <v>0</v>
      </c>
      <c r="FD14" s="133">
        <v>0</v>
      </c>
      <c r="FE14" s="133">
        <v>0</v>
      </c>
      <c r="FF14" s="133">
        <v>0</v>
      </c>
      <c r="FG14" s="133">
        <v>0</v>
      </c>
      <c r="FH14" s="133">
        <v>0</v>
      </c>
      <c r="FI14" s="133">
        <v>0</v>
      </c>
      <c r="FJ14" s="133">
        <v>0</v>
      </c>
      <c r="FK14" s="133">
        <v>0</v>
      </c>
      <c r="FL14" s="133">
        <v>0</v>
      </c>
      <c r="FM14" s="133">
        <v>0</v>
      </c>
      <c r="FN14" s="133">
        <v>0</v>
      </c>
      <c r="FO14" s="133">
        <v>0</v>
      </c>
      <c r="FP14" s="133">
        <v>0</v>
      </c>
      <c r="FQ14" s="133">
        <v>0</v>
      </c>
      <c r="FR14" s="133">
        <v>0</v>
      </c>
      <c r="FS14" s="133">
        <v>0</v>
      </c>
      <c r="FT14" s="133">
        <v>0</v>
      </c>
      <c r="FU14" s="133">
        <v>0</v>
      </c>
      <c r="FV14" s="133">
        <v>0</v>
      </c>
      <c r="FW14" s="133">
        <v>0</v>
      </c>
      <c r="FX14" s="133">
        <v>0</v>
      </c>
      <c r="FY14" s="133">
        <v>0</v>
      </c>
      <c r="FZ14" s="133">
        <v>0</v>
      </c>
      <c r="GA14" s="133">
        <v>0</v>
      </c>
      <c r="GB14" s="133">
        <v>0</v>
      </c>
      <c r="GC14" s="133">
        <v>0</v>
      </c>
      <c r="GD14" s="133">
        <v>0</v>
      </c>
      <c r="GE14" s="133">
        <v>0</v>
      </c>
      <c r="GF14" s="133">
        <v>0</v>
      </c>
      <c r="GG14" s="133">
        <v>0</v>
      </c>
      <c r="GH14" s="133">
        <v>0</v>
      </c>
      <c r="GI14" s="133">
        <v>0</v>
      </c>
      <c r="GJ14" s="133">
        <v>0</v>
      </c>
      <c r="GK14" s="133">
        <v>0</v>
      </c>
      <c r="GL14" s="133">
        <v>0</v>
      </c>
      <c r="GM14" s="133">
        <v>0</v>
      </c>
      <c r="GN14" s="133">
        <v>0</v>
      </c>
      <c r="GO14" s="133">
        <v>0</v>
      </c>
      <c r="GP14" s="133">
        <v>0</v>
      </c>
      <c r="GQ14" s="133">
        <v>0</v>
      </c>
      <c r="GR14" s="133">
        <v>0</v>
      </c>
      <c r="GS14" s="133">
        <v>0</v>
      </c>
      <c r="GT14" s="133">
        <v>0</v>
      </c>
      <c r="GU14" s="133">
        <v>0</v>
      </c>
      <c r="GV14" s="133">
        <v>0</v>
      </c>
      <c r="GW14" s="133">
        <v>0</v>
      </c>
      <c r="GX14" s="133">
        <v>0</v>
      </c>
      <c r="GY14" s="133">
        <v>0</v>
      </c>
      <c r="GZ14" s="133">
        <v>0</v>
      </c>
      <c r="HA14" s="133">
        <v>0</v>
      </c>
      <c r="HB14" s="133">
        <v>0</v>
      </c>
      <c r="HC14" s="133">
        <v>0</v>
      </c>
    </row>
    <row r="15" spans="1:211" outlineLevel="1" x14ac:dyDescent="0.2">
      <c r="E15" t="s">
        <v>269</v>
      </c>
      <c r="H15" s="183" t="s">
        <v>59</v>
      </c>
      <c r="K15" s="41">
        <v>1E-3</v>
      </c>
      <c r="L15" s="41">
        <v>1E-3</v>
      </c>
      <c r="M15" s="41">
        <v>1E-3</v>
      </c>
      <c r="N15" s="41">
        <v>1E-3</v>
      </c>
      <c r="O15" s="41">
        <v>1E-3</v>
      </c>
      <c r="P15" s="41">
        <v>1E-3</v>
      </c>
      <c r="Q15" s="41">
        <v>1E-3</v>
      </c>
      <c r="R15" s="41">
        <v>1E-3</v>
      </c>
      <c r="S15" s="41">
        <v>1E-3</v>
      </c>
      <c r="T15" s="41">
        <v>1E-3</v>
      </c>
      <c r="U15" s="41">
        <v>1E-3</v>
      </c>
      <c r="V15" s="41">
        <v>1E-3</v>
      </c>
      <c r="W15" s="41">
        <v>1E-3</v>
      </c>
      <c r="X15" s="41">
        <v>1E-3</v>
      </c>
      <c r="Y15" s="41">
        <v>1E-3</v>
      </c>
      <c r="Z15" s="41">
        <v>1E-3</v>
      </c>
      <c r="AA15" s="41">
        <v>1E-3</v>
      </c>
      <c r="AB15" s="41">
        <v>1E-3</v>
      </c>
      <c r="AC15" s="41">
        <v>1E-3</v>
      </c>
      <c r="AD15" s="41">
        <v>1E-3</v>
      </c>
      <c r="AE15" s="41">
        <v>1E-3</v>
      </c>
      <c r="AF15" s="41">
        <v>1E-3</v>
      </c>
      <c r="AG15" s="41">
        <v>1E-3</v>
      </c>
      <c r="AH15" s="41">
        <v>1E-3</v>
      </c>
      <c r="AI15" s="41">
        <v>1E-3</v>
      </c>
      <c r="AJ15" s="41">
        <v>1E-3</v>
      </c>
      <c r="AK15" s="41">
        <v>1E-3</v>
      </c>
      <c r="AL15" s="41">
        <v>1E-3</v>
      </c>
      <c r="AM15" s="41">
        <v>1E-3</v>
      </c>
      <c r="AN15" s="41">
        <v>1E-3</v>
      </c>
      <c r="AO15" s="41">
        <v>1E-3</v>
      </c>
      <c r="AP15" s="41">
        <v>1E-3</v>
      </c>
      <c r="AQ15" s="41">
        <v>1E-3</v>
      </c>
      <c r="AR15" s="41">
        <v>1E-3</v>
      </c>
      <c r="AS15" s="41">
        <v>1E-3</v>
      </c>
      <c r="AT15" s="41">
        <v>1E-3</v>
      </c>
      <c r="AU15" s="41">
        <v>1E-3</v>
      </c>
      <c r="AV15" s="41">
        <v>1E-3</v>
      </c>
      <c r="AW15" s="41">
        <v>1E-3</v>
      </c>
      <c r="AX15" s="41">
        <v>1E-3</v>
      </c>
      <c r="AY15" s="41">
        <v>1E-3</v>
      </c>
      <c r="AZ15" s="41">
        <v>1E-3</v>
      </c>
      <c r="BA15" s="41">
        <v>1E-3</v>
      </c>
      <c r="BB15" s="41">
        <v>1E-3</v>
      </c>
      <c r="BC15" s="41">
        <v>1E-3</v>
      </c>
      <c r="BD15" s="41">
        <v>1E-3</v>
      </c>
      <c r="BE15" s="41">
        <v>1E-3</v>
      </c>
      <c r="BF15" s="41">
        <v>1E-3</v>
      </c>
      <c r="BG15" s="41">
        <v>1E-3</v>
      </c>
      <c r="BH15" s="41">
        <v>1E-3</v>
      </c>
      <c r="BI15" s="41">
        <v>1E-3</v>
      </c>
      <c r="BJ15" s="41">
        <v>1E-3</v>
      </c>
      <c r="BK15" s="41">
        <v>1E-3</v>
      </c>
      <c r="BL15" s="41">
        <v>1E-3</v>
      </c>
      <c r="BM15" s="41">
        <v>1E-3</v>
      </c>
      <c r="BN15" s="41">
        <v>1E-3</v>
      </c>
      <c r="BO15" s="41">
        <v>1E-3</v>
      </c>
      <c r="BP15" s="41">
        <v>1E-3</v>
      </c>
      <c r="BQ15" s="41">
        <v>1E-3</v>
      </c>
      <c r="BR15" s="41">
        <v>1E-3</v>
      </c>
      <c r="BS15" s="41">
        <v>1E-3</v>
      </c>
      <c r="BT15" s="41">
        <v>1E-3</v>
      </c>
      <c r="BU15" s="41">
        <v>1E-3</v>
      </c>
      <c r="BV15" s="41">
        <v>1E-3</v>
      </c>
      <c r="BW15" s="41">
        <v>1E-3</v>
      </c>
      <c r="BX15" s="41">
        <v>1E-3</v>
      </c>
      <c r="BY15" s="41">
        <v>1E-3</v>
      </c>
      <c r="BZ15" s="41">
        <v>1E-3</v>
      </c>
      <c r="CA15" s="41">
        <v>1E-3</v>
      </c>
      <c r="CB15" s="41">
        <v>1E-3</v>
      </c>
      <c r="CC15" s="41">
        <v>1E-3</v>
      </c>
      <c r="CD15" s="41">
        <v>1E-3</v>
      </c>
      <c r="CE15" s="41">
        <v>1E-3</v>
      </c>
      <c r="CF15" s="41">
        <v>1E-3</v>
      </c>
      <c r="CG15" s="41">
        <v>1E-3</v>
      </c>
      <c r="CH15" s="41">
        <v>1E-3</v>
      </c>
      <c r="CI15" s="41">
        <v>1E-3</v>
      </c>
      <c r="CJ15" s="41">
        <v>1E-3</v>
      </c>
      <c r="CK15" s="41">
        <v>1E-3</v>
      </c>
      <c r="CL15" s="41">
        <v>1E-3</v>
      </c>
      <c r="CM15" s="41">
        <v>1E-3</v>
      </c>
      <c r="CN15" s="41">
        <v>1E-3</v>
      </c>
      <c r="CO15" s="41">
        <v>1E-3</v>
      </c>
      <c r="CP15" s="41">
        <v>1E-3</v>
      </c>
      <c r="CQ15" s="41">
        <v>1E-3</v>
      </c>
      <c r="CR15" s="41">
        <v>1E-3</v>
      </c>
      <c r="CS15" s="41">
        <v>1E-3</v>
      </c>
      <c r="CT15" s="41">
        <v>1E-3</v>
      </c>
      <c r="CU15" s="41">
        <v>1E-3</v>
      </c>
      <c r="CV15" s="41">
        <v>1E-3</v>
      </c>
      <c r="CW15" s="41">
        <v>1E-3</v>
      </c>
      <c r="CX15" s="41">
        <v>1E-3</v>
      </c>
      <c r="CY15" s="41">
        <v>1E-3</v>
      </c>
      <c r="CZ15" s="41">
        <v>1E-3</v>
      </c>
      <c r="DA15" s="41">
        <v>1E-3</v>
      </c>
      <c r="DB15" s="41">
        <v>1E-3</v>
      </c>
      <c r="DC15" s="41">
        <v>1E-3</v>
      </c>
      <c r="DD15" s="41">
        <v>1E-3</v>
      </c>
      <c r="DE15" s="41">
        <v>1E-3</v>
      </c>
      <c r="DF15" s="41">
        <v>1E-3</v>
      </c>
      <c r="DG15" s="41">
        <v>1E-3</v>
      </c>
      <c r="DH15" s="41">
        <v>1E-3</v>
      </c>
      <c r="DI15" s="41">
        <v>1E-3</v>
      </c>
      <c r="DJ15" s="41">
        <v>1E-3</v>
      </c>
      <c r="DK15" s="41">
        <v>1E-3</v>
      </c>
      <c r="DL15" s="41">
        <v>1E-3</v>
      </c>
      <c r="DM15" s="41">
        <v>1E-3</v>
      </c>
      <c r="DN15" s="41">
        <v>1E-3</v>
      </c>
      <c r="DO15" s="41">
        <v>1E-3</v>
      </c>
      <c r="DP15" s="41">
        <v>1E-3</v>
      </c>
      <c r="DQ15" s="41">
        <v>1E-3</v>
      </c>
      <c r="DR15" s="41">
        <v>1E-3</v>
      </c>
      <c r="DS15" s="41">
        <v>1E-3</v>
      </c>
      <c r="DT15" s="41">
        <v>1E-3</v>
      </c>
      <c r="DU15" s="41">
        <v>1E-3</v>
      </c>
      <c r="DV15" s="41">
        <v>1E-3</v>
      </c>
      <c r="DW15" s="41">
        <v>1E-3</v>
      </c>
      <c r="DX15" s="41">
        <v>1E-3</v>
      </c>
      <c r="DY15" s="41">
        <v>1E-3</v>
      </c>
      <c r="DZ15" s="41">
        <v>1E-3</v>
      </c>
      <c r="EA15" s="41">
        <v>1E-3</v>
      </c>
      <c r="EB15" s="41">
        <v>1E-3</v>
      </c>
      <c r="EC15" s="41">
        <v>1E-3</v>
      </c>
      <c r="ED15" s="41">
        <v>1E-3</v>
      </c>
      <c r="EE15" s="41">
        <v>1E-3</v>
      </c>
      <c r="EF15" s="41">
        <v>1E-3</v>
      </c>
      <c r="EG15" s="41">
        <v>1E-3</v>
      </c>
      <c r="EH15" s="41">
        <v>1E-3</v>
      </c>
      <c r="EI15" s="41">
        <v>1E-3</v>
      </c>
      <c r="EJ15" s="41">
        <v>1E-3</v>
      </c>
      <c r="EK15" s="41">
        <v>1E-3</v>
      </c>
      <c r="EL15" s="41">
        <v>1E-3</v>
      </c>
      <c r="EM15" s="41">
        <v>1E-3</v>
      </c>
      <c r="EN15" s="41">
        <v>1E-3</v>
      </c>
      <c r="EO15" s="41">
        <v>1E-3</v>
      </c>
      <c r="EP15" s="41">
        <v>1E-3</v>
      </c>
      <c r="EQ15" s="41">
        <v>1E-3</v>
      </c>
      <c r="ER15" s="41">
        <v>1E-3</v>
      </c>
      <c r="ES15" s="41">
        <v>1E-3</v>
      </c>
      <c r="ET15" s="41">
        <v>1E-3</v>
      </c>
      <c r="EU15" s="41">
        <v>1E-3</v>
      </c>
      <c r="EV15" s="41">
        <v>1E-3</v>
      </c>
      <c r="EW15" s="41">
        <v>1E-3</v>
      </c>
      <c r="EX15" s="41">
        <v>1E-3</v>
      </c>
      <c r="EY15" s="41">
        <v>1E-3</v>
      </c>
      <c r="EZ15" s="41">
        <v>1E-3</v>
      </c>
      <c r="FA15" s="41">
        <v>1E-3</v>
      </c>
      <c r="FB15" s="41">
        <v>1E-3</v>
      </c>
      <c r="FC15" s="41">
        <v>1E-3</v>
      </c>
      <c r="FD15" s="41">
        <v>1E-3</v>
      </c>
      <c r="FE15" s="41">
        <v>1E-3</v>
      </c>
      <c r="FF15" s="41">
        <v>1E-3</v>
      </c>
      <c r="FG15" s="41">
        <v>1E-3</v>
      </c>
      <c r="FH15" s="41">
        <v>1E-3</v>
      </c>
      <c r="FI15" s="41">
        <v>1E-3</v>
      </c>
      <c r="FJ15" s="41">
        <v>1E-3</v>
      </c>
      <c r="FK15" s="41">
        <v>1E-3</v>
      </c>
      <c r="FL15" s="41">
        <v>1E-3</v>
      </c>
      <c r="FM15" s="41">
        <v>1E-3</v>
      </c>
      <c r="FN15" s="41">
        <v>1E-3</v>
      </c>
      <c r="FO15" s="41">
        <v>1E-3</v>
      </c>
      <c r="FP15" s="41">
        <v>1E-3</v>
      </c>
      <c r="FQ15" s="41">
        <v>1E-3</v>
      </c>
      <c r="FR15" s="41">
        <v>1E-3</v>
      </c>
      <c r="FS15" s="41">
        <v>1E-3</v>
      </c>
      <c r="FT15" s="41">
        <v>1E-3</v>
      </c>
      <c r="FU15" s="41">
        <v>1E-3</v>
      </c>
      <c r="FV15" s="41">
        <v>1E-3</v>
      </c>
      <c r="FW15" s="41">
        <v>1E-3</v>
      </c>
      <c r="FX15" s="41">
        <v>1E-3</v>
      </c>
      <c r="FY15" s="41">
        <v>1E-3</v>
      </c>
      <c r="FZ15" s="41">
        <v>1E-3</v>
      </c>
      <c r="GA15" s="41">
        <v>1E-3</v>
      </c>
      <c r="GB15" s="41">
        <v>1E-3</v>
      </c>
      <c r="GC15" s="41">
        <v>1E-3</v>
      </c>
      <c r="GD15" s="41">
        <v>1E-3</v>
      </c>
      <c r="GE15" s="41">
        <v>1E-3</v>
      </c>
      <c r="GF15" s="41">
        <v>1E-3</v>
      </c>
      <c r="GG15" s="41">
        <v>1E-3</v>
      </c>
      <c r="GH15" s="41">
        <v>1E-3</v>
      </c>
      <c r="GI15" s="41">
        <v>1E-3</v>
      </c>
      <c r="GJ15" s="41">
        <v>1E-3</v>
      </c>
      <c r="GK15" s="41">
        <v>1E-3</v>
      </c>
      <c r="GL15" s="41">
        <v>1E-3</v>
      </c>
      <c r="GM15" s="41">
        <v>1E-3</v>
      </c>
      <c r="GN15" s="41">
        <v>1E-3</v>
      </c>
      <c r="GO15" s="41">
        <v>1E-3</v>
      </c>
      <c r="GP15" s="41">
        <v>1E-3</v>
      </c>
      <c r="GQ15" s="41">
        <v>1E-3</v>
      </c>
      <c r="GR15" s="41">
        <v>1E-3</v>
      </c>
      <c r="GS15" s="41">
        <v>1E-3</v>
      </c>
      <c r="GT15" s="41">
        <v>1E-3</v>
      </c>
      <c r="GU15" s="41">
        <v>1E-3</v>
      </c>
      <c r="GV15" s="41">
        <v>1E-3</v>
      </c>
      <c r="GW15" s="41">
        <v>1E-3</v>
      </c>
      <c r="GX15" s="41">
        <v>1E-3</v>
      </c>
      <c r="GY15" s="41">
        <v>1E-3</v>
      </c>
      <c r="GZ15" s="41">
        <v>1E-3</v>
      </c>
      <c r="HA15" s="41">
        <v>1E-3</v>
      </c>
      <c r="HB15" s="41">
        <v>1E-3</v>
      </c>
      <c r="HC15" s="41">
        <v>1E-3</v>
      </c>
    </row>
    <row r="16" spans="1:211" outlineLevel="1" x14ac:dyDescent="0.2"/>
    <row r="17" spans="1:211" s="29" customFormat="1" ht="13.5" thickBot="1" x14ac:dyDescent="0.25">
      <c r="A17" s="22" t="s">
        <v>270</v>
      </c>
      <c r="B17" s="32"/>
      <c r="C17" s="40"/>
      <c r="D17" s="51"/>
      <c r="E17" s="2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row>
    <row r="18" spans="1:211" s="28" customFormat="1" ht="3" customHeight="1" outlineLevel="1" thickTop="1" x14ac:dyDescent="0.2">
      <c r="A18" s="7"/>
      <c r="B18" s="33"/>
      <c r="C18" s="38"/>
      <c r="D18" s="48"/>
      <c r="E18" s="16"/>
      <c r="F18" s="17"/>
      <c r="G18" s="16"/>
      <c r="H18" s="60"/>
      <c r="I18" s="13"/>
      <c r="J18" s="16"/>
    </row>
    <row r="19" spans="1:211" s="28" customFormat="1" outlineLevel="1" x14ac:dyDescent="0.2">
      <c r="B19" s="34" t="s">
        <v>271</v>
      </c>
      <c r="C19" s="39"/>
      <c r="D19" s="50"/>
      <c r="H19" s="62"/>
    </row>
    <row r="20" spans="1:211" s="28" customFormat="1" outlineLevel="1" x14ac:dyDescent="0.2">
      <c r="B20" s="34"/>
      <c r="C20" s="39"/>
      <c r="D20" s="50" t="s">
        <v>272</v>
      </c>
      <c r="E20" s="30" t="s">
        <v>273</v>
      </c>
      <c r="H20" s="62" t="s">
        <v>125</v>
      </c>
      <c r="K20" s="238">
        <v>40.64</v>
      </c>
      <c r="L20" s="238">
        <v>43.14</v>
      </c>
      <c r="M20" s="238">
        <v>47.910000000000004</v>
      </c>
      <c r="N20" s="238">
        <v>49.449999999999996</v>
      </c>
      <c r="O20" s="238">
        <v>48.9</v>
      </c>
      <c r="P20" s="238">
        <v>49.39</v>
      </c>
      <c r="Q20" s="238">
        <v>50.21</v>
      </c>
      <c r="R20" s="238">
        <v>51.03</v>
      </c>
      <c r="S20" s="238">
        <v>51.600000000000009</v>
      </c>
    </row>
    <row r="21" spans="1:211" s="28" customFormat="1" outlineLevel="1" x14ac:dyDescent="0.2">
      <c r="B21" s="34"/>
      <c r="C21" s="39"/>
      <c r="D21" s="50" t="s">
        <v>272</v>
      </c>
      <c r="E21" s="28" t="s">
        <v>274</v>
      </c>
      <c r="H21" s="62" t="s">
        <v>275</v>
      </c>
      <c r="K21" s="240">
        <v>1.5244</v>
      </c>
      <c r="L21" s="240">
        <v>1.5834999999999999</v>
      </c>
      <c r="M21" s="240">
        <v>1.7687999999999999</v>
      </c>
      <c r="N21" s="240">
        <v>1.6459999999999999</v>
      </c>
      <c r="O21" s="240">
        <v>1.5381</v>
      </c>
      <c r="P21" s="240">
        <v>1.5538000000000001</v>
      </c>
      <c r="Q21" s="240">
        <v>1.5964999999999998</v>
      </c>
      <c r="R21" s="240">
        <v>1.6213</v>
      </c>
      <c r="S21" s="240">
        <v>1.6533</v>
      </c>
    </row>
    <row r="22" spans="1:211" s="28" customFormat="1" outlineLevel="1" x14ac:dyDescent="0.2">
      <c r="B22" s="34"/>
      <c r="C22" s="39"/>
      <c r="D22" s="50"/>
      <c r="H22" s="62"/>
    </row>
    <row r="23" spans="1:211" s="28" customFormat="1" outlineLevel="1" x14ac:dyDescent="0.2">
      <c r="B23" s="34" t="s">
        <v>276</v>
      </c>
      <c r="C23" s="39"/>
      <c r="D23" s="50"/>
      <c r="H23" s="62"/>
    </row>
    <row r="24" spans="1:211" s="28" customFormat="1" outlineLevel="1" x14ac:dyDescent="0.2">
      <c r="B24" s="34"/>
      <c r="C24" s="39"/>
      <c r="D24" s="50" t="s">
        <v>272</v>
      </c>
      <c r="E24" s="30" t="s">
        <v>277</v>
      </c>
      <c r="H24" s="62" t="s">
        <v>125</v>
      </c>
      <c r="K24" s="238">
        <v>24.89</v>
      </c>
      <c r="L24" s="238">
        <v>23.950000000000003</v>
      </c>
      <c r="M24" s="238">
        <v>23.95</v>
      </c>
      <c r="N24" s="238">
        <v>23</v>
      </c>
      <c r="O24" s="238">
        <v>21.88</v>
      </c>
      <c r="P24" s="238">
        <v>21.65</v>
      </c>
      <c r="Q24" s="238">
        <v>21.78</v>
      </c>
      <c r="R24" s="238">
        <v>22.31</v>
      </c>
      <c r="S24" s="238">
        <v>22.92</v>
      </c>
    </row>
    <row r="25" spans="1:211" s="28" customFormat="1" outlineLevel="1" x14ac:dyDescent="0.2">
      <c r="B25" s="34"/>
      <c r="C25" s="39"/>
      <c r="D25" s="50" t="s">
        <v>272</v>
      </c>
      <c r="E25" s="30" t="s">
        <v>278</v>
      </c>
      <c r="H25" s="62" t="s">
        <v>125</v>
      </c>
      <c r="K25" s="411">
        <v>10</v>
      </c>
      <c r="L25" s="411">
        <v>15</v>
      </c>
      <c r="M25" s="411">
        <v>15.04</v>
      </c>
      <c r="N25" s="411">
        <v>15.32</v>
      </c>
      <c r="O25" s="411">
        <v>15.61</v>
      </c>
      <c r="P25" s="411">
        <v>15.9</v>
      </c>
      <c r="Q25" s="411">
        <v>16.2</v>
      </c>
      <c r="R25" s="411">
        <v>16.52</v>
      </c>
      <c r="S25" s="411">
        <v>16.850000000000001</v>
      </c>
    </row>
    <row r="26" spans="1:211" s="28" customFormat="1" outlineLevel="1" x14ac:dyDescent="0.2">
      <c r="B26" s="34"/>
      <c r="C26" s="39"/>
      <c r="D26" s="50" t="s">
        <v>272</v>
      </c>
      <c r="E26" s="28" t="s">
        <v>279</v>
      </c>
      <c r="H26" s="62" t="s">
        <v>275</v>
      </c>
      <c r="K26" s="241">
        <v>1.0030999999999999</v>
      </c>
      <c r="L26" s="241">
        <v>1.0787</v>
      </c>
      <c r="M26" s="241">
        <v>0.91930000000000012</v>
      </c>
      <c r="N26" s="241">
        <v>0.87339999999999995</v>
      </c>
      <c r="O26" s="241">
        <v>0.82690000000000008</v>
      </c>
      <c r="P26" s="241">
        <v>0.878</v>
      </c>
      <c r="Q26" s="241">
        <v>0.95250000000000001</v>
      </c>
      <c r="R26" s="241">
        <v>1.0313999999999999</v>
      </c>
      <c r="S26" s="241">
        <v>1.1618999999999999</v>
      </c>
    </row>
    <row r="27" spans="1:211" s="28" customFormat="1" outlineLevel="1" x14ac:dyDescent="0.2">
      <c r="B27" s="34"/>
      <c r="C27" s="39"/>
      <c r="D27" s="50" t="s">
        <v>272</v>
      </c>
      <c r="E27" s="28" t="s">
        <v>280</v>
      </c>
      <c r="H27" s="62" t="s">
        <v>125</v>
      </c>
      <c r="K27" s="238">
        <v>19.55</v>
      </c>
      <c r="L27" s="238">
        <v>19.14</v>
      </c>
      <c r="M27" s="238">
        <v>17.91</v>
      </c>
      <c r="N27" s="238">
        <v>17.04</v>
      </c>
      <c r="O27" s="238">
        <v>16.21</v>
      </c>
      <c r="P27" s="238">
        <v>15.43</v>
      </c>
      <c r="Q27" s="238">
        <v>14.69</v>
      </c>
      <c r="R27" s="238">
        <v>13.99</v>
      </c>
      <c r="S27" s="238">
        <v>13.33</v>
      </c>
    </row>
    <row r="28" spans="1:211" s="28" customFormat="1" outlineLevel="1" x14ac:dyDescent="0.2">
      <c r="B28" s="34"/>
      <c r="C28" s="39"/>
      <c r="D28" s="50" t="s">
        <v>272</v>
      </c>
      <c r="E28" s="28" t="s">
        <v>281</v>
      </c>
      <c r="H28" s="62" t="s">
        <v>125</v>
      </c>
      <c r="K28" s="238">
        <v>39.1</v>
      </c>
      <c r="L28" s="238">
        <v>38.270000000000003</v>
      </c>
      <c r="M28" s="238">
        <v>35.81</v>
      </c>
      <c r="N28" s="238">
        <v>34.07</v>
      </c>
      <c r="O28" s="238">
        <v>32.42</v>
      </c>
      <c r="P28" s="238">
        <v>30.85</v>
      </c>
      <c r="Q28" s="238">
        <v>29.37</v>
      </c>
      <c r="R28" s="238">
        <v>27.97</v>
      </c>
      <c r="S28" s="238">
        <v>26.65</v>
      </c>
    </row>
    <row r="29" spans="1:211" s="28" customFormat="1" outlineLevel="1" x14ac:dyDescent="0.2">
      <c r="B29" s="34"/>
      <c r="C29" s="39"/>
      <c r="D29" s="50" t="s">
        <v>272</v>
      </c>
      <c r="E29" s="28" t="s">
        <v>282</v>
      </c>
      <c r="H29" s="62" t="s">
        <v>125</v>
      </c>
      <c r="K29" s="238">
        <v>58.64</v>
      </c>
      <c r="L29" s="238">
        <v>57.41</v>
      </c>
      <c r="M29" s="238">
        <v>53.72</v>
      </c>
      <c r="N29" s="238">
        <v>51.11</v>
      </c>
      <c r="O29" s="238">
        <v>48.63</v>
      </c>
      <c r="P29" s="238">
        <v>46.28</v>
      </c>
      <c r="Q29" s="238">
        <v>44.06</v>
      </c>
      <c r="R29" s="238">
        <v>41.96</v>
      </c>
      <c r="S29" s="238">
        <v>39.979999999999997</v>
      </c>
    </row>
    <row r="30" spans="1:211" s="28" customFormat="1" outlineLevel="1" x14ac:dyDescent="0.2">
      <c r="B30" s="34"/>
      <c r="C30" s="39"/>
      <c r="D30" s="50"/>
      <c r="H30" s="62"/>
    </row>
    <row r="31" spans="1:211" s="29" customFormat="1" ht="13.5" thickBot="1" x14ac:dyDescent="0.25">
      <c r="A31" s="22" t="s">
        <v>283</v>
      </c>
      <c r="B31" s="32"/>
      <c r="C31" s="40"/>
      <c r="D31" s="51"/>
      <c r="E31" s="2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row>
    <row r="32" spans="1:211" s="28" customFormat="1" ht="3" customHeight="1" outlineLevel="1" thickTop="1" x14ac:dyDescent="0.2">
      <c r="A32" s="7"/>
      <c r="B32" s="33"/>
      <c r="C32" s="38"/>
      <c r="D32" s="48"/>
      <c r="E32" s="16"/>
      <c r="F32" s="17"/>
      <c r="H32" s="60"/>
      <c r="I32" s="13"/>
      <c r="J32" s="16"/>
      <c r="K32" s="16"/>
      <c r="L32" s="16"/>
    </row>
    <row r="33" spans="2:19" s="28" customFormat="1" outlineLevel="1" x14ac:dyDescent="0.2">
      <c r="B33" s="34" t="s">
        <v>271</v>
      </c>
      <c r="C33" s="39"/>
      <c r="D33" s="50"/>
      <c r="H33" s="62"/>
    </row>
    <row r="34" spans="2:19" s="28" customFormat="1" outlineLevel="1" x14ac:dyDescent="0.2">
      <c r="B34" s="34"/>
      <c r="C34" s="39"/>
      <c r="D34" s="50" t="s">
        <v>201</v>
      </c>
      <c r="E34" s="30" t="s">
        <v>273</v>
      </c>
      <c r="H34" s="62" t="s">
        <v>125</v>
      </c>
      <c r="K34" s="238">
        <v>7.99</v>
      </c>
      <c r="L34" s="238">
        <v>11.04</v>
      </c>
      <c r="M34" s="238">
        <v>13.03</v>
      </c>
      <c r="N34" s="238">
        <v>14.79</v>
      </c>
      <c r="O34" s="238">
        <v>15.07</v>
      </c>
      <c r="P34" s="238">
        <v>15.35</v>
      </c>
      <c r="Q34" s="238">
        <v>15.64</v>
      </c>
      <c r="R34" s="238">
        <v>15.94</v>
      </c>
      <c r="S34" s="238">
        <v>16.260000000000002</v>
      </c>
    </row>
    <row r="35" spans="2:19" s="28" customFormat="1" outlineLevel="1" x14ac:dyDescent="0.2">
      <c r="B35" s="34"/>
      <c r="C35" s="39"/>
      <c r="D35" s="50" t="s">
        <v>201</v>
      </c>
      <c r="E35" s="28" t="s">
        <v>274</v>
      </c>
      <c r="H35" s="62" t="s">
        <v>275</v>
      </c>
      <c r="K35" s="240">
        <v>1.5236000000000001</v>
      </c>
      <c r="L35" s="240">
        <v>1.5827</v>
      </c>
      <c r="M35" s="240">
        <v>1.768</v>
      </c>
      <c r="N35" s="240">
        <v>1.6452</v>
      </c>
      <c r="O35" s="240">
        <v>1.5373000000000001</v>
      </c>
      <c r="P35" s="240">
        <v>1.5530000000000002</v>
      </c>
      <c r="Q35" s="240">
        <v>1.5956999999999999</v>
      </c>
      <c r="R35" s="240">
        <v>1.6205000000000001</v>
      </c>
      <c r="S35" s="240">
        <v>1.6525000000000001</v>
      </c>
    </row>
    <row r="36" spans="2:19" s="28" customFormat="1" outlineLevel="1" x14ac:dyDescent="0.2">
      <c r="B36" s="34"/>
      <c r="C36" s="39"/>
      <c r="D36" s="50" t="s">
        <v>201</v>
      </c>
      <c r="E36" s="28" t="s">
        <v>284</v>
      </c>
      <c r="H36" s="62" t="s">
        <v>275</v>
      </c>
      <c r="K36" s="240">
        <v>1.1604999999999999</v>
      </c>
      <c r="L36" s="240">
        <v>1.2241</v>
      </c>
      <c r="M36" s="240">
        <v>1.3651</v>
      </c>
      <c r="N36" s="240">
        <v>1.3130000000000002</v>
      </c>
      <c r="O36" s="240">
        <v>1.2747999999999999</v>
      </c>
      <c r="P36" s="240">
        <v>1.3281000000000001</v>
      </c>
      <c r="Q36" s="240">
        <v>1.3852</v>
      </c>
      <c r="R36" s="240">
        <v>1.4444999999999999</v>
      </c>
      <c r="S36" s="240">
        <v>1.5123</v>
      </c>
    </row>
    <row r="37" spans="2:19" s="28" customFormat="1" outlineLevel="1" x14ac:dyDescent="0.2">
      <c r="B37" s="34"/>
      <c r="C37" s="39"/>
      <c r="D37" s="50" t="s">
        <v>201</v>
      </c>
      <c r="E37" s="28" t="s">
        <v>285</v>
      </c>
      <c r="H37" s="62" t="s">
        <v>275</v>
      </c>
      <c r="K37" s="240">
        <v>1.2543</v>
      </c>
      <c r="L37" s="240">
        <v>1.3169999999999999</v>
      </c>
      <c r="M37" s="240">
        <v>1.4617</v>
      </c>
      <c r="N37" s="240">
        <v>1.3919000000000001</v>
      </c>
      <c r="O37" s="240">
        <v>1.34</v>
      </c>
      <c r="P37" s="240">
        <v>1.3844000000000001</v>
      </c>
      <c r="Q37" s="240">
        <v>1.4319</v>
      </c>
      <c r="R37" s="240">
        <v>1.4802999999999999</v>
      </c>
      <c r="S37" s="240">
        <v>1.5362</v>
      </c>
    </row>
    <row r="38" spans="2:19" s="28" customFormat="1" outlineLevel="1" x14ac:dyDescent="0.2">
      <c r="B38" s="34"/>
      <c r="C38" s="39"/>
      <c r="D38" s="50"/>
      <c r="H38" s="62"/>
    </row>
    <row r="39" spans="2:19" s="28" customFormat="1" outlineLevel="1" x14ac:dyDescent="0.2">
      <c r="B39" s="34" t="s">
        <v>276</v>
      </c>
      <c r="C39" s="39"/>
      <c r="D39" s="50"/>
      <c r="H39" s="62"/>
    </row>
    <row r="40" spans="2:19" s="28" customFormat="1" outlineLevel="1" x14ac:dyDescent="0.2">
      <c r="B40" s="34"/>
      <c r="C40" s="39"/>
      <c r="D40" s="50" t="s">
        <v>201</v>
      </c>
      <c r="E40" s="30" t="s">
        <v>277</v>
      </c>
      <c r="H40" s="62" t="s">
        <v>125</v>
      </c>
      <c r="K40" s="238">
        <v>2.13</v>
      </c>
      <c r="L40" s="238">
        <v>0.44</v>
      </c>
      <c r="M40" s="238">
        <v>0</v>
      </c>
      <c r="N40" s="238">
        <v>0</v>
      </c>
      <c r="O40" s="238">
        <v>0</v>
      </c>
      <c r="P40" s="238">
        <v>0</v>
      </c>
      <c r="Q40" s="238">
        <v>0</v>
      </c>
      <c r="R40" s="238">
        <v>0</v>
      </c>
      <c r="S40" s="238">
        <v>0</v>
      </c>
    </row>
    <row r="41" spans="2:19" s="28" customFormat="1" outlineLevel="1" x14ac:dyDescent="0.2">
      <c r="B41" s="34"/>
      <c r="C41" s="39"/>
      <c r="D41" s="50" t="s">
        <v>201</v>
      </c>
      <c r="E41" s="30" t="s">
        <v>286</v>
      </c>
      <c r="H41" s="62" t="s">
        <v>125</v>
      </c>
      <c r="K41" s="238">
        <v>10</v>
      </c>
      <c r="L41" s="238">
        <v>15</v>
      </c>
      <c r="M41" s="238">
        <v>15.04</v>
      </c>
      <c r="N41" s="238">
        <v>15.32</v>
      </c>
      <c r="O41" s="238">
        <v>15.61</v>
      </c>
      <c r="P41" s="238">
        <v>15.9</v>
      </c>
      <c r="Q41" s="238">
        <v>16.2</v>
      </c>
      <c r="R41" s="238">
        <v>16.52</v>
      </c>
      <c r="S41" s="238">
        <v>16.850000000000001</v>
      </c>
    </row>
    <row r="42" spans="2:19" s="28" customFormat="1" outlineLevel="1" x14ac:dyDescent="0.2">
      <c r="B42" s="34"/>
      <c r="C42" s="39"/>
      <c r="D42" s="50" t="s">
        <v>201</v>
      </c>
      <c r="E42" s="28" t="s">
        <v>279</v>
      </c>
      <c r="H42" s="62" t="s">
        <v>275</v>
      </c>
      <c r="K42" s="241">
        <v>1.0023</v>
      </c>
      <c r="L42" s="241">
        <v>1.0779000000000001</v>
      </c>
      <c r="M42" s="241">
        <v>0.91850000000000009</v>
      </c>
      <c r="N42" s="241">
        <v>0.87259999999999993</v>
      </c>
      <c r="O42" s="241">
        <v>0.82610000000000006</v>
      </c>
      <c r="P42" s="241">
        <v>0.87719999999999998</v>
      </c>
      <c r="Q42" s="241">
        <v>0.95169999999999999</v>
      </c>
      <c r="R42" s="241">
        <v>1.0306</v>
      </c>
      <c r="S42" s="241">
        <v>1.1611</v>
      </c>
    </row>
    <row r="43" spans="2:19" s="28" customFormat="1" outlineLevel="1" x14ac:dyDescent="0.2">
      <c r="B43" s="34"/>
      <c r="C43" s="39"/>
      <c r="D43" s="50" t="s">
        <v>201</v>
      </c>
      <c r="E43" s="28" t="s">
        <v>280</v>
      </c>
      <c r="H43" s="62" t="s">
        <v>125</v>
      </c>
      <c r="K43" s="238">
        <v>19.55</v>
      </c>
      <c r="L43" s="238">
        <v>19.14</v>
      </c>
      <c r="M43" s="238">
        <v>17.91</v>
      </c>
      <c r="N43" s="238">
        <v>17.04</v>
      </c>
      <c r="O43" s="238">
        <v>16.21</v>
      </c>
      <c r="P43" s="238">
        <v>15.43</v>
      </c>
      <c r="Q43" s="238">
        <v>14.69</v>
      </c>
      <c r="R43" s="238">
        <v>13.99</v>
      </c>
      <c r="S43" s="238">
        <v>13.33</v>
      </c>
    </row>
    <row r="44" spans="2:19" s="28" customFormat="1" outlineLevel="1" x14ac:dyDescent="0.2">
      <c r="B44" s="34"/>
      <c r="C44" s="39"/>
      <c r="D44" s="50" t="s">
        <v>201</v>
      </c>
      <c r="E44" s="28" t="s">
        <v>281</v>
      </c>
      <c r="H44" s="62" t="s">
        <v>125</v>
      </c>
      <c r="K44" s="238">
        <v>39.1</v>
      </c>
      <c r="L44" s="238">
        <v>38.270000000000003</v>
      </c>
      <c r="M44" s="238">
        <v>35.81</v>
      </c>
      <c r="N44" s="238">
        <v>34.07</v>
      </c>
      <c r="O44" s="238">
        <v>32.42</v>
      </c>
      <c r="P44" s="238">
        <v>30.85</v>
      </c>
      <c r="Q44" s="238">
        <v>29.37</v>
      </c>
      <c r="R44" s="238">
        <v>27.97</v>
      </c>
      <c r="S44" s="238">
        <v>26.65</v>
      </c>
    </row>
    <row r="45" spans="2:19" s="28" customFormat="1" outlineLevel="1" x14ac:dyDescent="0.2">
      <c r="B45" s="34"/>
      <c r="C45" s="39"/>
      <c r="D45" s="50" t="s">
        <v>201</v>
      </c>
      <c r="E45" s="28" t="s">
        <v>282</v>
      </c>
      <c r="H45" s="62" t="s">
        <v>125</v>
      </c>
      <c r="K45" s="238">
        <v>58.64</v>
      </c>
      <c r="L45" s="238">
        <v>57.41</v>
      </c>
      <c r="M45" s="238">
        <v>53.72</v>
      </c>
      <c r="N45" s="238">
        <v>51.11</v>
      </c>
      <c r="O45" s="238">
        <v>48.63</v>
      </c>
      <c r="P45" s="238">
        <v>46.28</v>
      </c>
      <c r="Q45" s="238">
        <v>44.06</v>
      </c>
      <c r="R45" s="238">
        <v>41.96</v>
      </c>
      <c r="S45" s="238">
        <v>39.979999999999997</v>
      </c>
    </row>
    <row r="46" spans="2:19" s="416" customFormat="1" hidden="1" outlineLevel="1" x14ac:dyDescent="0.2">
      <c r="B46" s="417"/>
      <c r="C46" s="264"/>
      <c r="D46" s="418"/>
      <c r="H46" s="419"/>
    </row>
    <row r="47" spans="2:19" s="416" customFormat="1" hidden="1" outlineLevel="1" x14ac:dyDescent="0.2">
      <c r="B47" s="417"/>
      <c r="C47" s="264"/>
    </row>
    <row r="48" spans="2:19" s="416" customFormat="1" hidden="1" outlineLevel="1" x14ac:dyDescent="0.2">
      <c r="B48" s="417"/>
      <c r="C48" s="264"/>
    </row>
    <row r="49" spans="1:211" s="28" customFormat="1" outlineLevel="1" x14ac:dyDescent="0.2">
      <c r="B49" s="34"/>
      <c r="C49" s="39"/>
      <c r="D49" s="50"/>
      <c r="H49" s="62"/>
    </row>
    <row r="50" spans="1:211" s="29" customFormat="1" ht="13.5" thickBot="1" x14ac:dyDescent="0.25">
      <c r="A50" s="22" t="s">
        <v>287</v>
      </c>
      <c r="B50" s="32"/>
      <c r="C50" s="40"/>
      <c r="D50" s="51"/>
      <c r="E50" s="2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row>
    <row r="51" spans="1:211" s="28" customFormat="1" ht="3" customHeight="1" outlineLevel="1" thickTop="1" x14ac:dyDescent="0.2">
      <c r="A51" s="7"/>
      <c r="B51" s="33"/>
      <c r="C51" s="38"/>
      <c r="D51" s="48"/>
      <c r="E51" s="16"/>
      <c r="F51" s="17"/>
      <c r="H51" s="60"/>
      <c r="I51" s="13"/>
      <c r="J51" s="16"/>
      <c r="K51" s="16"/>
      <c r="L51" s="16"/>
    </row>
    <row r="52" spans="1:211" s="28" customFormat="1" outlineLevel="1" x14ac:dyDescent="0.2">
      <c r="B52" s="34" t="s">
        <v>271</v>
      </c>
      <c r="C52" s="39"/>
      <c r="D52" s="50"/>
      <c r="H52" s="62"/>
    </row>
    <row r="53" spans="1:211" s="28" customFormat="1" outlineLevel="2" x14ac:dyDescent="0.2">
      <c r="B53" s="34"/>
      <c r="C53" s="39"/>
      <c r="D53" s="50" t="s">
        <v>272</v>
      </c>
      <c r="E53" s="30" t="s">
        <v>288</v>
      </c>
      <c r="H53" s="62" t="s">
        <v>125</v>
      </c>
      <c r="K53" s="238">
        <v>10.119999999999999</v>
      </c>
      <c r="L53" s="238">
        <v>11.48</v>
      </c>
      <c r="M53" s="238">
        <v>13.03</v>
      </c>
      <c r="N53" s="238">
        <v>14.79</v>
      </c>
      <c r="O53" s="238">
        <v>15.07</v>
      </c>
      <c r="P53" s="238">
        <v>15.35</v>
      </c>
      <c r="Q53" s="238">
        <v>15.64</v>
      </c>
      <c r="R53" s="238">
        <v>15.94</v>
      </c>
      <c r="S53" s="238">
        <v>16.260000000000002</v>
      </c>
    </row>
    <row r="54" spans="1:211" s="28" customFormat="1" outlineLevel="2" x14ac:dyDescent="0.2">
      <c r="B54" s="34"/>
      <c r="C54" s="39"/>
      <c r="D54" s="50" t="s">
        <v>272</v>
      </c>
      <c r="E54" s="30" t="s">
        <v>289</v>
      </c>
      <c r="H54" s="62" t="s">
        <v>125</v>
      </c>
      <c r="K54" s="238">
        <v>10.119999999999999</v>
      </c>
      <c r="L54" s="238">
        <v>11.48</v>
      </c>
      <c r="M54" s="238">
        <v>13.03</v>
      </c>
      <c r="N54" s="238">
        <v>14.79</v>
      </c>
      <c r="O54" s="238">
        <v>15.07</v>
      </c>
      <c r="P54" s="238">
        <v>15.35</v>
      </c>
      <c r="Q54" s="238">
        <v>15.64</v>
      </c>
      <c r="R54" s="238">
        <v>15.94</v>
      </c>
      <c r="S54" s="238">
        <v>16.260000000000002</v>
      </c>
    </row>
    <row r="55" spans="1:211" s="28" customFormat="1" outlineLevel="2" x14ac:dyDescent="0.2">
      <c r="B55" s="34"/>
      <c r="C55" s="39"/>
      <c r="D55" s="50" t="s">
        <v>272</v>
      </c>
      <c r="E55" s="30" t="s">
        <v>290</v>
      </c>
      <c r="H55" s="62" t="s">
        <v>125</v>
      </c>
      <c r="K55" s="238">
        <v>14.75</v>
      </c>
      <c r="L55" s="238">
        <v>14.76</v>
      </c>
      <c r="M55" s="238">
        <v>14.77</v>
      </c>
      <c r="N55" s="238">
        <v>14.79</v>
      </c>
      <c r="O55" s="238">
        <v>15.07</v>
      </c>
      <c r="P55" s="238">
        <v>15.35</v>
      </c>
      <c r="Q55" s="238">
        <v>15.64</v>
      </c>
      <c r="R55" s="238">
        <v>15.94</v>
      </c>
      <c r="S55" s="238">
        <v>16.260000000000002</v>
      </c>
    </row>
    <row r="56" spans="1:211" s="28" customFormat="1" outlineLevel="2" x14ac:dyDescent="0.2">
      <c r="B56" s="34"/>
      <c r="C56" s="39"/>
      <c r="D56" s="50" t="s">
        <v>272</v>
      </c>
      <c r="E56" s="30" t="s">
        <v>85</v>
      </c>
      <c r="H56" s="62" t="s">
        <v>125</v>
      </c>
      <c r="K56" s="238">
        <v>32.979999999999997</v>
      </c>
      <c r="L56" s="238">
        <v>36.64</v>
      </c>
      <c r="M56" s="238">
        <v>40.700000000000003</v>
      </c>
      <c r="N56" s="238">
        <v>45.21</v>
      </c>
      <c r="O56" s="238">
        <v>46.05</v>
      </c>
      <c r="P56" s="238">
        <v>46.91</v>
      </c>
      <c r="Q56" s="238">
        <v>47.81</v>
      </c>
      <c r="R56" s="238">
        <v>48.74</v>
      </c>
      <c r="S56" s="238">
        <v>49.71</v>
      </c>
    </row>
    <row r="57" spans="1:211" s="28" customFormat="1" outlineLevel="2" x14ac:dyDescent="0.2">
      <c r="B57" s="34"/>
      <c r="C57" s="39"/>
      <c r="D57" s="50" t="s">
        <v>272</v>
      </c>
      <c r="E57" s="30" t="s">
        <v>86</v>
      </c>
      <c r="H57" s="62" t="s">
        <v>125</v>
      </c>
      <c r="K57" s="238">
        <v>40.880000000000003</v>
      </c>
      <c r="L57" s="238">
        <v>42.28</v>
      </c>
      <c r="M57" s="238">
        <v>43.72</v>
      </c>
      <c r="N57" s="238">
        <v>45.21</v>
      </c>
      <c r="O57" s="238">
        <v>46.05</v>
      </c>
      <c r="P57" s="238">
        <v>46.91</v>
      </c>
      <c r="Q57" s="238">
        <v>47.81</v>
      </c>
      <c r="R57" s="238">
        <v>48.74</v>
      </c>
      <c r="S57" s="238">
        <v>49.71</v>
      </c>
    </row>
    <row r="58" spans="1:211" s="28" customFormat="1" outlineLevel="2" x14ac:dyDescent="0.2">
      <c r="B58" s="34"/>
      <c r="C58" s="39"/>
      <c r="D58" s="50" t="s">
        <v>272</v>
      </c>
      <c r="E58" s="30" t="s">
        <v>87</v>
      </c>
      <c r="H58" s="62" t="s">
        <v>125</v>
      </c>
      <c r="K58" s="238">
        <v>58.72</v>
      </c>
      <c r="L58" s="238">
        <v>53.82</v>
      </c>
      <c r="M58" s="238">
        <v>49.33</v>
      </c>
      <c r="N58" s="238">
        <v>45.21</v>
      </c>
      <c r="O58" s="238">
        <v>46.05</v>
      </c>
      <c r="P58" s="238">
        <v>46.91</v>
      </c>
      <c r="Q58" s="238">
        <v>47.81</v>
      </c>
      <c r="R58" s="238">
        <v>48.74</v>
      </c>
      <c r="S58" s="238">
        <v>49.71</v>
      </c>
    </row>
    <row r="59" spans="1:211" s="28" customFormat="1" outlineLevel="2" x14ac:dyDescent="0.2">
      <c r="B59" s="34"/>
      <c r="C59" s="39"/>
      <c r="D59" s="50" t="s">
        <v>272</v>
      </c>
      <c r="E59" s="30" t="s">
        <v>88</v>
      </c>
      <c r="H59" s="62" t="s">
        <v>125</v>
      </c>
      <c r="K59" s="238">
        <v>63.51</v>
      </c>
      <c r="L59" s="238">
        <v>56.71</v>
      </c>
      <c r="M59" s="238">
        <v>50.63</v>
      </c>
      <c r="N59" s="238">
        <v>45.21</v>
      </c>
      <c r="O59" s="238">
        <v>46.05</v>
      </c>
      <c r="P59" s="238">
        <v>46.91</v>
      </c>
      <c r="Q59" s="238">
        <v>47.81</v>
      </c>
      <c r="R59" s="238">
        <v>48.74</v>
      </c>
      <c r="S59" s="238">
        <v>49.71</v>
      </c>
    </row>
    <row r="60" spans="1:211" s="28" customFormat="1" outlineLevel="2" x14ac:dyDescent="0.2">
      <c r="B60" s="34"/>
      <c r="C60" s="39"/>
      <c r="D60" s="50" t="s">
        <v>272</v>
      </c>
      <c r="E60" s="30" t="s">
        <v>89</v>
      </c>
      <c r="H60" s="62" t="s">
        <v>125</v>
      </c>
      <c r="K60" s="238">
        <v>120.97</v>
      </c>
      <c r="L60" s="238">
        <v>99</v>
      </c>
      <c r="M60" s="238">
        <v>81.02</v>
      </c>
      <c r="N60" s="238">
        <v>66.31</v>
      </c>
      <c r="O60" s="238">
        <v>67.55</v>
      </c>
      <c r="P60" s="238">
        <v>68.81</v>
      </c>
      <c r="Q60" s="238">
        <v>70.13</v>
      </c>
      <c r="R60" s="238">
        <v>71.489999999999995</v>
      </c>
      <c r="S60" s="238">
        <v>72.92</v>
      </c>
    </row>
    <row r="61" spans="1:211" s="28" customFormat="1" outlineLevel="2" x14ac:dyDescent="0.2">
      <c r="B61" s="34"/>
      <c r="C61" s="39"/>
      <c r="D61" s="50" t="s">
        <v>272</v>
      </c>
      <c r="E61" s="30" t="s">
        <v>90</v>
      </c>
      <c r="H61" s="62" t="s">
        <v>125</v>
      </c>
      <c r="K61" s="238">
        <v>139.30000000000001</v>
      </c>
      <c r="L61" s="238">
        <v>108.77</v>
      </c>
      <c r="M61" s="238">
        <v>84.93</v>
      </c>
      <c r="N61" s="238">
        <v>66.31</v>
      </c>
      <c r="O61" s="238">
        <v>67.55</v>
      </c>
      <c r="P61" s="238">
        <v>68.81</v>
      </c>
      <c r="Q61" s="238">
        <v>70.13</v>
      </c>
      <c r="R61" s="238">
        <v>71.489999999999995</v>
      </c>
      <c r="S61" s="238">
        <v>72.92</v>
      </c>
    </row>
    <row r="62" spans="1:211" s="28" customFormat="1" outlineLevel="2" x14ac:dyDescent="0.2">
      <c r="B62" s="34"/>
      <c r="C62" s="39"/>
      <c r="D62" s="50" t="s">
        <v>272</v>
      </c>
      <c r="E62" s="30" t="s">
        <v>91</v>
      </c>
      <c r="H62" s="62" t="s">
        <v>125</v>
      </c>
      <c r="K62" s="238">
        <v>156.19999999999999</v>
      </c>
      <c r="L62" s="238">
        <v>117.39</v>
      </c>
      <c r="M62" s="238">
        <v>88.23</v>
      </c>
      <c r="N62" s="238">
        <v>66.31</v>
      </c>
      <c r="O62" s="238">
        <v>67.55</v>
      </c>
      <c r="P62" s="238">
        <v>68.81</v>
      </c>
      <c r="Q62" s="238">
        <v>70.13</v>
      </c>
      <c r="R62" s="238">
        <v>71.489999999999995</v>
      </c>
      <c r="S62" s="238">
        <v>72.92</v>
      </c>
    </row>
    <row r="63" spans="1:211" s="28" customFormat="1" outlineLevel="2" x14ac:dyDescent="0.2">
      <c r="B63" s="34"/>
      <c r="C63" s="39"/>
      <c r="D63" s="50" t="s">
        <v>272</v>
      </c>
      <c r="E63" s="30" t="s">
        <v>92</v>
      </c>
      <c r="H63" s="62" t="s">
        <v>125</v>
      </c>
      <c r="K63" s="238">
        <v>169.48</v>
      </c>
      <c r="L63" s="238">
        <v>123.96</v>
      </c>
      <c r="M63" s="238">
        <v>90.66</v>
      </c>
      <c r="N63" s="238">
        <v>66.31</v>
      </c>
      <c r="O63" s="238">
        <v>67.55</v>
      </c>
      <c r="P63" s="238">
        <v>68.81</v>
      </c>
      <c r="Q63" s="238">
        <v>70.13</v>
      </c>
      <c r="R63" s="238">
        <v>71.489999999999995</v>
      </c>
      <c r="S63" s="238">
        <v>72.92</v>
      </c>
    </row>
    <row r="64" spans="1:211" s="28" customFormat="1" outlineLevel="2" x14ac:dyDescent="0.2">
      <c r="B64" s="34"/>
      <c r="C64" s="39"/>
      <c r="D64" s="50"/>
      <c r="E64" s="30"/>
      <c r="H64" s="62"/>
      <c r="K64" s="30"/>
      <c r="L64" s="30"/>
      <c r="M64" s="30"/>
      <c r="N64" s="30"/>
      <c r="O64" s="30"/>
      <c r="P64" s="30"/>
      <c r="Q64" s="30"/>
      <c r="R64" s="30"/>
      <c r="S64" s="30"/>
    </row>
    <row r="65" spans="2:19" s="28" customFormat="1" outlineLevel="2" x14ac:dyDescent="0.2">
      <c r="B65" s="34"/>
      <c r="C65" s="39"/>
      <c r="D65" s="50" t="s">
        <v>272</v>
      </c>
      <c r="E65" s="30" t="s">
        <v>291</v>
      </c>
      <c r="H65" s="62" t="s">
        <v>125</v>
      </c>
      <c r="K65" s="238">
        <v>0.01</v>
      </c>
      <c r="L65" s="238">
        <v>0.01</v>
      </c>
      <c r="M65" s="238">
        <v>0.01</v>
      </c>
      <c r="N65" s="238">
        <v>0.01</v>
      </c>
      <c r="O65" s="238">
        <v>0.01</v>
      </c>
      <c r="P65" s="238">
        <v>0.01</v>
      </c>
      <c r="Q65" s="238">
        <v>0.01</v>
      </c>
      <c r="R65" s="238">
        <v>0.01</v>
      </c>
      <c r="S65" s="238">
        <v>0.01</v>
      </c>
    </row>
    <row r="66" spans="2:19" s="28" customFormat="1" outlineLevel="2" x14ac:dyDescent="0.2">
      <c r="B66" s="34"/>
      <c r="C66" s="39"/>
      <c r="D66" s="50" t="s">
        <v>272</v>
      </c>
      <c r="E66" s="30" t="s">
        <v>292</v>
      </c>
      <c r="H66" s="62" t="s">
        <v>125</v>
      </c>
      <c r="K66" s="238">
        <v>0.01</v>
      </c>
      <c r="L66" s="238">
        <v>0.01</v>
      </c>
      <c r="M66" s="238">
        <v>0.01</v>
      </c>
      <c r="N66" s="238">
        <v>0.01</v>
      </c>
      <c r="O66" s="238">
        <v>0.01</v>
      </c>
      <c r="P66" s="238">
        <v>0.01</v>
      </c>
      <c r="Q66" s="238">
        <v>0.01</v>
      </c>
      <c r="R66" s="238">
        <v>0.01</v>
      </c>
      <c r="S66" s="238">
        <v>0.01</v>
      </c>
    </row>
    <row r="67" spans="2:19" s="28" customFormat="1" outlineLevel="2" x14ac:dyDescent="0.2">
      <c r="B67" s="34"/>
      <c r="C67" s="39"/>
      <c r="D67" s="50" t="s">
        <v>272</v>
      </c>
      <c r="E67" s="30" t="s">
        <v>293</v>
      </c>
      <c r="H67" s="62" t="s">
        <v>125</v>
      </c>
      <c r="K67" s="238">
        <v>5.19</v>
      </c>
      <c r="L67" s="238">
        <v>0.01</v>
      </c>
      <c r="M67" s="238">
        <v>0.01</v>
      </c>
      <c r="N67" s="238">
        <v>0.01</v>
      </c>
      <c r="O67" s="238">
        <v>0.01</v>
      </c>
      <c r="P67" s="238">
        <v>0.01</v>
      </c>
      <c r="Q67" s="238">
        <v>0.01</v>
      </c>
      <c r="R67" s="238">
        <v>0.01</v>
      </c>
      <c r="S67" s="238">
        <v>0.01</v>
      </c>
    </row>
    <row r="68" spans="2:19" s="28" customFormat="1" outlineLevel="2" x14ac:dyDescent="0.2">
      <c r="B68" s="34"/>
      <c r="C68" s="39"/>
      <c r="D68" s="50"/>
      <c r="E68" s="30"/>
      <c r="H68" s="62"/>
      <c r="K68" s="30"/>
      <c r="L68" s="30"/>
      <c r="M68" s="30"/>
      <c r="N68" s="30"/>
      <c r="O68" s="30"/>
      <c r="P68" s="30"/>
      <c r="Q68" s="30"/>
      <c r="R68" s="30"/>
      <c r="S68" s="30"/>
    </row>
    <row r="69" spans="2:19" s="28" customFormat="1" outlineLevel="2" x14ac:dyDescent="0.2">
      <c r="B69" s="34"/>
      <c r="C69" s="39"/>
      <c r="D69" s="50" t="s">
        <v>272</v>
      </c>
      <c r="E69" s="28" t="s">
        <v>274</v>
      </c>
      <c r="H69" s="62" t="s">
        <v>275</v>
      </c>
      <c r="K69" s="240">
        <v>1.5236000000000001</v>
      </c>
      <c r="L69" s="240">
        <v>1.5827</v>
      </c>
      <c r="M69" s="240">
        <v>1.74</v>
      </c>
      <c r="N69" s="240">
        <v>1.6225999999999998</v>
      </c>
      <c r="O69" s="240">
        <v>1.5354000000000001</v>
      </c>
      <c r="P69" s="240">
        <v>1.5596000000000001</v>
      </c>
      <c r="Q69" s="240">
        <v>1.5859999999999999</v>
      </c>
      <c r="R69" s="240">
        <v>1.6113999999999999</v>
      </c>
      <c r="S69" s="240">
        <v>1.643</v>
      </c>
    </row>
    <row r="70" spans="2:19" s="28" customFormat="1" outlineLevel="2" x14ac:dyDescent="0.2">
      <c r="B70" s="34"/>
      <c r="C70" s="39"/>
      <c r="D70" s="50" t="s">
        <v>272</v>
      </c>
      <c r="E70" s="28" t="s">
        <v>294</v>
      </c>
      <c r="H70" s="62" t="s">
        <v>275</v>
      </c>
      <c r="K70" s="240">
        <v>1.0911999999999999</v>
      </c>
      <c r="L70" s="240">
        <v>1.2241</v>
      </c>
      <c r="M70" s="240">
        <v>1.3651</v>
      </c>
      <c r="N70" s="240">
        <v>1.3130000000000002</v>
      </c>
      <c r="O70" s="240">
        <v>1.2747999999999999</v>
      </c>
      <c r="P70" s="240">
        <v>1.3281000000000001</v>
      </c>
      <c r="Q70" s="240">
        <v>1.3852</v>
      </c>
      <c r="R70" s="240">
        <v>1.4444999999999999</v>
      </c>
      <c r="S70" s="240">
        <v>1.5123</v>
      </c>
    </row>
    <row r="71" spans="2:19" s="28" customFormat="1" outlineLevel="2" x14ac:dyDescent="0.2">
      <c r="B71" s="34"/>
      <c r="C71" s="39"/>
      <c r="D71" s="50" t="s">
        <v>272</v>
      </c>
      <c r="E71" s="28" t="s">
        <v>295</v>
      </c>
      <c r="H71" s="62" t="s">
        <v>275</v>
      </c>
      <c r="K71" s="240">
        <v>1.1756</v>
      </c>
      <c r="L71" s="240">
        <v>1.3169999999999999</v>
      </c>
      <c r="M71" s="240">
        <v>1.4617</v>
      </c>
      <c r="N71" s="240">
        <v>1.3919000000000001</v>
      </c>
      <c r="O71" s="240">
        <v>1.34</v>
      </c>
      <c r="P71" s="240">
        <v>1.3844000000000001</v>
      </c>
      <c r="Q71" s="240">
        <v>1.4319</v>
      </c>
      <c r="R71" s="240">
        <v>1.4802999999999999</v>
      </c>
      <c r="S71" s="240">
        <v>1.5362</v>
      </c>
    </row>
    <row r="72" spans="2:19" s="28" customFormat="1" outlineLevel="2" x14ac:dyDescent="0.2">
      <c r="B72" s="34"/>
      <c r="C72" s="39"/>
      <c r="D72" s="50"/>
      <c r="H72" s="62"/>
    </row>
    <row r="73" spans="2:19" s="28" customFormat="1" outlineLevel="2" x14ac:dyDescent="0.2">
      <c r="B73" s="34"/>
      <c r="C73" s="39"/>
      <c r="D73" s="50" t="s">
        <v>272</v>
      </c>
      <c r="E73" s="28" t="s">
        <v>296</v>
      </c>
      <c r="H73" s="62" t="s">
        <v>125</v>
      </c>
      <c r="K73" s="238">
        <v>3479</v>
      </c>
      <c r="L73" s="238">
        <v>2373</v>
      </c>
      <c r="M73" s="238">
        <v>2691</v>
      </c>
      <c r="N73" s="238">
        <v>2487</v>
      </c>
      <c r="O73" s="238">
        <v>2376</v>
      </c>
      <c r="P73" s="238">
        <v>2427</v>
      </c>
      <c r="Q73" s="238">
        <v>2487</v>
      </c>
      <c r="R73" s="238">
        <v>2544</v>
      </c>
      <c r="S73" s="238">
        <v>2610</v>
      </c>
    </row>
    <row r="74" spans="2:19" s="28" customFormat="1" outlineLevel="2" x14ac:dyDescent="0.2">
      <c r="B74" s="34"/>
      <c r="C74" s="39"/>
      <c r="D74" s="50" t="s">
        <v>272</v>
      </c>
      <c r="E74" s="28" t="s">
        <v>297</v>
      </c>
      <c r="H74" s="62" t="s">
        <v>275</v>
      </c>
      <c r="K74" s="240">
        <v>1.2514000000000001</v>
      </c>
      <c r="L74" s="240">
        <v>1.3453999999999999</v>
      </c>
      <c r="M74" s="240">
        <v>1.4708999999999999</v>
      </c>
      <c r="N74" s="240">
        <v>1.3738999999999999</v>
      </c>
      <c r="O74" s="240">
        <v>1.2978000000000001</v>
      </c>
      <c r="P74" s="240">
        <v>1.3169</v>
      </c>
      <c r="Q74" s="240">
        <v>1.3372999999999999</v>
      </c>
      <c r="R74" s="240">
        <v>1.357</v>
      </c>
      <c r="S74" s="240">
        <v>1.3819999999999999</v>
      </c>
    </row>
    <row r="75" spans="2:19" s="28" customFormat="1" outlineLevel="2" x14ac:dyDescent="0.2">
      <c r="B75" s="34"/>
      <c r="C75" s="39"/>
      <c r="D75" s="50" t="s">
        <v>272</v>
      </c>
      <c r="E75" s="28" t="s">
        <v>298</v>
      </c>
      <c r="H75" s="62" t="s">
        <v>275</v>
      </c>
      <c r="K75" s="240">
        <v>1.2514000000000001</v>
      </c>
      <c r="L75" s="240">
        <v>1.3453999999999999</v>
      </c>
      <c r="M75" s="240">
        <v>1.4708999999999999</v>
      </c>
      <c r="N75" s="240">
        <v>1.3738999999999999</v>
      </c>
      <c r="O75" s="240">
        <v>1.2978000000000001</v>
      </c>
      <c r="P75" s="240">
        <v>1.3169</v>
      </c>
      <c r="Q75" s="240">
        <v>1.3372999999999999</v>
      </c>
      <c r="R75" s="240">
        <v>1.357</v>
      </c>
      <c r="S75" s="240">
        <v>1.3819999999999999</v>
      </c>
    </row>
    <row r="76" spans="2:19" s="28" customFormat="1" outlineLevel="2" x14ac:dyDescent="0.2">
      <c r="B76" s="34"/>
      <c r="C76" s="39"/>
      <c r="D76" s="50"/>
      <c r="H76" s="62"/>
    </row>
    <row r="77" spans="2:19" s="28" customFormat="1" outlineLevel="2" x14ac:dyDescent="0.2">
      <c r="B77" s="34"/>
      <c r="C77" s="39"/>
      <c r="D77" s="50" t="s">
        <v>272</v>
      </c>
      <c r="E77" s="28" t="s">
        <v>299</v>
      </c>
      <c r="H77" s="62" t="s">
        <v>275</v>
      </c>
      <c r="K77" s="238">
        <v>22584</v>
      </c>
      <c r="L77" s="238">
        <v>22753</v>
      </c>
      <c r="M77" s="238">
        <v>25796</v>
      </c>
      <c r="N77" s="238">
        <v>23837</v>
      </c>
      <c r="O77" s="238">
        <v>22776</v>
      </c>
      <c r="P77" s="238">
        <v>23267</v>
      </c>
      <c r="Q77" s="238">
        <v>23842</v>
      </c>
      <c r="R77" s="238">
        <v>24384</v>
      </c>
      <c r="S77" s="238">
        <v>25020</v>
      </c>
    </row>
    <row r="78" spans="2:19" s="28" customFormat="1" outlineLevel="2" x14ac:dyDescent="0.2">
      <c r="B78" s="34"/>
      <c r="C78" s="39"/>
      <c r="D78" s="50" t="s">
        <v>272</v>
      </c>
      <c r="E78" s="28" t="s">
        <v>300</v>
      </c>
      <c r="H78" s="62" t="s">
        <v>275</v>
      </c>
      <c r="K78" s="240">
        <v>0.86939999999999995</v>
      </c>
      <c r="L78" s="240">
        <v>0.93779999999999997</v>
      </c>
      <c r="M78" s="240">
        <v>1.0087999999999999</v>
      </c>
      <c r="N78" s="240">
        <v>0.94689999999999996</v>
      </c>
      <c r="O78" s="240">
        <v>0.88980000000000004</v>
      </c>
      <c r="P78" s="240">
        <v>0.90010000000000001</v>
      </c>
      <c r="Q78" s="240">
        <v>0.9101999999999999</v>
      </c>
      <c r="R78" s="240">
        <v>0.92020000000000002</v>
      </c>
      <c r="S78" s="240">
        <v>0.93379999999999996</v>
      </c>
    </row>
    <row r="79" spans="2:19" s="28" customFormat="1" outlineLevel="2" x14ac:dyDescent="0.2">
      <c r="B79" s="34"/>
      <c r="C79" s="39"/>
      <c r="D79" s="50" t="s">
        <v>272</v>
      </c>
      <c r="E79" s="28" t="s">
        <v>301</v>
      </c>
      <c r="H79" s="62" t="s">
        <v>275</v>
      </c>
      <c r="K79" s="240">
        <v>0.86939999999999995</v>
      </c>
      <c r="L79" s="240">
        <v>0.93779999999999997</v>
      </c>
      <c r="M79" s="240">
        <v>1.0087999999999999</v>
      </c>
      <c r="N79" s="240">
        <v>0.94689999999999996</v>
      </c>
      <c r="O79" s="240">
        <v>0.88980000000000004</v>
      </c>
      <c r="P79" s="240">
        <v>0.90010000000000001</v>
      </c>
      <c r="Q79" s="240">
        <v>0.9101999999999999</v>
      </c>
      <c r="R79" s="240">
        <v>0.92020000000000002</v>
      </c>
      <c r="S79" s="240">
        <v>0.93379999999999996</v>
      </c>
    </row>
    <row r="80" spans="2:19" s="28" customFormat="1" outlineLevel="2" x14ac:dyDescent="0.2">
      <c r="B80" s="34"/>
      <c r="C80" s="39"/>
      <c r="D80" s="50"/>
      <c r="H80" s="62"/>
    </row>
    <row r="81" spans="2:19" s="28" customFormat="1" outlineLevel="1" x14ac:dyDescent="0.2">
      <c r="B81" s="34" t="s">
        <v>276</v>
      </c>
      <c r="C81" s="39"/>
      <c r="D81" s="50"/>
      <c r="H81" s="62"/>
    </row>
    <row r="82" spans="2:19" s="28" customFormat="1" outlineLevel="2" x14ac:dyDescent="0.2">
      <c r="B82" s="34"/>
      <c r="C82" s="39"/>
      <c r="D82" s="50" t="s">
        <v>272</v>
      </c>
      <c r="E82" s="30" t="s">
        <v>302</v>
      </c>
      <c r="H82" s="62" t="s">
        <v>125</v>
      </c>
      <c r="K82" s="240">
        <v>10</v>
      </c>
      <c r="L82" s="240">
        <v>15</v>
      </c>
      <c r="M82" s="240">
        <v>15.04</v>
      </c>
      <c r="N82" s="240">
        <v>15.32</v>
      </c>
      <c r="O82" s="240">
        <v>15.61</v>
      </c>
      <c r="P82" s="240">
        <v>15.9</v>
      </c>
      <c r="Q82" s="240">
        <v>16.2</v>
      </c>
      <c r="R82" s="240">
        <v>16.52</v>
      </c>
      <c r="S82" s="240">
        <v>16.850000000000001</v>
      </c>
    </row>
    <row r="83" spans="2:19" s="28" customFormat="1" outlineLevel="2" x14ac:dyDescent="0.2">
      <c r="B83" s="34"/>
      <c r="C83" s="39"/>
      <c r="D83" s="50" t="s">
        <v>272</v>
      </c>
      <c r="E83" s="28" t="s">
        <v>303</v>
      </c>
      <c r="H83" s="62" t="s">
        <v>125</v>
      </c>
      <c r="K83" s="240">
        <v>0</v>
      </c>
      <c r="L83" s="240">
        <v>0</v>
      </c>
      <c r="M83" s="240">
        <v>0</v>
      </c>
      <c r="N83" s="240">
        <v>0</v>
      </c>
      <c r="O83" s="240">
        <v>0</v>
      </c>
      <c r="P83" s="240">
        <v>0</v>
      </c>
      <c r="Q83" s="240">
        <v>0</v>
      </c>
      <c r="R83" s="240">
        <v>0</v>
      </c>
      <c r="S83" s="240">
        <v>0</v>
      </c>
    </row>
    <row r="84" spans="2:19" s="28" customFormat="1" outlineLevel="2" x14ac:dyDescent="0.2">
      <c r="B84" s="34"/>
      <c r="C84" s="39"/>
      <c r="D84" s="50" t="s">
        <v>272</v>
      </c>
      <c r="E84" s="28" t="s">
        <v>304</v>
      </c>
      <c r="H84" s="62" t="s">
        <v>125</v>
      </c>
      <c r="K84" s="240">
        <v>0</v>
      </c>
      <c r="L84" s="240">
        <v>0</v>
      </c>
      <c r="M84" s="240">
        <v>0</v>
      </c>
      <c r="N84" s="240">
        <v>0</v>
      </c>
      <c r="O84" s="240">
        <v>0</v>
      </c>
      <c r="P84" s="240">
        <v>0</v>
      </c>
      <c r="Q84" s="240">
        <v>0</v>
      </c>
      <c r="R84" s="240">
        <v>0</v>
      </c>
      <c r="S84" s="240">
        <v>0</v>
      </c>
    </row>
    <row r="85" spans="2:19" s="28" customFormat="1" outlineLevel="2" x14ac:dyDescent="0.2">
      <c r="B85" s="34"/>
      <c r="C85" s="39"/>
      <c r="D85" s="50" t="s">
        <v>272</v>
      </c>
      <c r="E85" s="28" t="s">
        <v>279</v>
      </c>
      <c r="H85" s="62" t="s">
        <v>275</v>
      </c>
      <c r="K85" s="240">
        <v>1.0023</v>
      </c>
      <c r="L85" s="240">
        <v>1.0779000000000001</v>
      </c>
      <c r="M85" s="240">
        <v>0.91850000000000009</v>
      </c>
      <c r="N85" s="240">
        <v>0.87259999999999993</v>
      </c>
      <c r="O85" s="240">
        <v>0.82610000000000006</v>
      </c>
      <c r="P85" s="240">
        <v>0.87719999999999998</v>
      </c>
      <c r="Q85" s="240">
        <v>0.95169999999999999</v>
      </c>
      <c r="R85" s="240">
        <v>1.0306</v>
      </c>
      <c r="S85" s="240">
        <v>1.1611</v>
      </c>
    </row>
    <row r="86" spans="2:19" s="28" customFormat="1" outlineLevel="2" x14ac:dyDescent="0.2">
      <c r="B86" s="34"/>
      <c r="C86" s="39"/>
      <c r="D86" s="50"/>
      <c r="H86" s="62"/>
    </row>
    <row r="87" spans="2:19" s="28" customFormat="1" outlineLevel="2" x14ac:dyDescent="0.2">
      <c r="B87" s="34"/>
      <c r="C87" s="39"/>
      <c r="D87" s="50" t="s">
        <v>272</v>
      </c>
      <c r="E87" s="28" t="s">
        <v>305</v>
      </c>
      <c r="H87" s="62" t="s">
        <v>275</v>
      </c>
      <c r="K87" s="240">
        <v>0.99770000000000003</v>
      </c>
      <c r="L87" s="240">
        <v>1.0726</v>
      </c>
      <c r="M87" s="240">
        <v>0.91100000000000003</v>
      </c>
      <c r="N87" s="240">
        <v>0.86219999999999997</v>
      </c>
      <c r="O87" s="240">
        <v>0.81400000000000006</v>
      </c>
      <c r="P87" s="240">
        <v>0.86070000000000002</v>
      </c>
      <c r="Q87" s="240">
        <v>0.92949999999999999</v>
      </c>
      <c r="R87" s="240">
        <v>1.0016</v>
      </c>
      <c r="S87" s="240">
        <v>1.1221999999999999</v>
      </c>
    </row>
    <row r="88" spans="2:19" s="28" customFormat="1" outlineLevel="2" x14ac:dyDescent="0.2">
      <c r="B88" s="34"/>
      <c r="C88" s="39"/>
      <c r="D88" s="50" t="s">
        <v>272</v>
      </c>
      <c r="E88" s="28" t="s">
        <v>306</v>
      </c>
      <c r="H88" s="62" t="s">
        <v>125</v>
      </c>
      <c r="K88" s="240">
        <v>45.54</v>
      </c>
      <c r="L88" s="240">
        <v>53.11</v>
      </c>
      <c r="M88" s="240">
        <v>75.099999999999994</v>
      </c>
      <c r="N88" s="240">
        <v>104.48</v>
      </c>
      <c r="O88" s="240">
        <v>120.9</v>
      </c>
      <c r="P88" s="240">
        <v>164.38</v>
      </c>
      <c r="Q88" s="240">
        <v>221.55</v>
      </c>
      <c r="R88" s="240">
        <v>289.27999999999997</v>
      </c>
      <c r="S88" s="240">
        <v>388.8</v>
      </c>
    </row>
    <row r="89" spans="2:19" s="296" customFormat="1" outlineLevel="2" x14ac:dyDescent="0.2">
      <c r="B89" s="297"/>
      <c r="C89" s="298"/>
      <c r="D89" s="299"/>
      <c r="H89" s="300"/>
      <c r="K89" s="301"/>
      <c r="L89" s="301"/>
      <c r="M89" s="301"/>
      <c r="N89" s="301"/>
      <c r="O89" s="301"/>
      <c r="P89" s="301"/>
      <c r="Q89" s="301"/>
      <c r="R89" s="301"/>
      <c r="S89" s="301"/>
    </row>
    <row r="90" spans="2:19" s="28" customFormat="1" outlineLevel="2" x14ac:dyDescent="0.2">
      <c r="B90" s="34"/>
      <c r="C90" s="39"/>
      <c r="D90" s="50" t="s">
        <v>272</v>
      </c>
      <c r="E90" s="28" t="s">
        <v>307</v>
      </c>
      <c r="H90" s="62" t="s">
        <v>275</v>
      </c>
      <c r="K90" s="240">
        <v>0.96809999999999996</v>
      </c>
      <c r="L90" s="240">
        <v>1.038</v>
      </c>
      <c r="M90" s="240">
        <v>0.88200000000000012</v>
      </c>
      <c r="N90" s="240">
        <v>0.83429999999999993</v>
      </c>
      <c r="O90" s="240">
        <v>0.78889999999999993</v>
      </c>
      <c r="P90" s="240">
        <v>0.83260000000000001</v>
      </c>
      <c r="Q90" s="240">
        <v>0.89860000000000007</v>
      </c>
      <c r="R90" s="240">
        <v>0.96779999999999999</v>
      </c>
      <c r="S90" s="240">
        <v>1.0832999999999999</v>
      </c>
    </row>
    <row r="91" spans="2:19" s="28" customFormat="1" outlineLevel="2" x14ac:dyDescent="0.2">
      <c r="B91" s="34"/>
      <c r="C91" s="39"/>
      <c r="D91" s="50" t="s">
        <v>272</v>
      </c>
      <c r="E91" s="28" t="s">
        <v>308</v>
      </c>
      <c r="H91" s="62" t="s">
        <v>125</v>
      </c>
      <c r="K91" s="240">
        <v>1529.25</v>
      </c>
      <c r="L91" s="240">
        <v>1783.46</v>
      </c>
      <c r="M91" s="240">
        <v>1520.78</v>
      </c>
      <c r="N91" s="240">
        <v>1499.66</v>
      </c>
      <c r="O91" s="240">
        <v>1375.24</v>
      </c>
      <c r="P91" s="240">
        <v>1571.84</v>
      </c>
      <c r="Q91" s="240">
        <v>1767.78</v>
      </c>
      <c r="R91" s="240">
        <v>1981.02</v>
      </c>
      <c r="S91" s="240">
        <v>2332.8000000000002</v>
      </c>
    </row>
    <row r="92" spans="2:19" s="296" customFormat="1" outlineLevel="2" x14ac:dyDescent="0.2">
      <c r="B92" s="297"/>
      <c r="C92" s="298"/>
      <c r="D92" s="299"/>
      <c r="H92" s="300"/>
      <c r="K92" s="301"/>
      <c r="L92" s="301"/>
      <c r="M92" s="301"/>
      <c r="N92" s="301"/>
      <c r="O92" s="301"/>
      <c r="P92" s="301"/>
      <c r="Q92" s="301"/>
      <c r="R92" s="301"/>
      <c r="S92" s="301"/>
    </row>
    <row r="93" spans="2:19" s="28" customFormat="1" outlineLevel="2" x14ac:dyDescent="0.2">
      <c r="B93" s="34"/>
      <c r="C93" s="39"/>
      <c r="D93" s="50"/>
      <c r="G93" s="28" t="s">
        <v>309</v>
      </c>
      <c r="H93" s="62"/>
    </row>
    <row r="94" spans="2:19" s="28" customFormat="1" outlineLevel="2" x14ac:dyDescent="0.2">
      <c r="B94" s="34"/>
      <c r="C94" s="39"/>
      <c r="D94" s="50" t="s">
        <v>272</v>
      </c>
      <c r="E94" s="28" t="s">
        <v>101</v>
      </c>
      <c r="G94" s="35">
        <v>0</v>
      </c>
      <c r="H94" s="62" t="s">
        <v>125</v>
      </c>
      <c r="J94" s="271"/>
      <c r="K94" s="238">
        <v>8.3800000000000008</v>
      </c>
      <c r="L94" s="238">
        <v>8.1999999999999993</v>
      </c>
      <c r="M94" s="238">
        <v>7.67</v>
      </c>
      <c r="N94" s="238">
        <v>7.3</v>
      </c>
      <c r="O94" s="238">
        <v>6.95</v>
      </c>
      <c r="P94" s="238">
        <v>6.61</v>
      </c>
      <c r="Q94" s="238">
        <v>6.29</v>
      </c>
      <c r="R94" s="238">
        <v>5.99</v>
      </c>
      <c r="S94" s="238">
        <v>5.71</v>
      </c>
    </row>
    <row r="95" spans="2:19" s="28" customFormat="1" outlineLevel="2" x14ac:dyDescent="0.2">
      <c r="B95" s="34"/>
      <c r="C95" s="39"/>
      <c r="D95" s="50" t="s">
        <v>272</v>
      </c>
      <c r="E95" s="28" t="s">
        <v>102</v>
      </c>
      <c r="G95" s="35">
        <v>21</v>
      </c>
      <c r="H95" s="62" t="s">
        <v>125</v>
      </c>
      <c r="J95" s="271"/>
      <c r="K95" s="238">
        <v>45.82</v>
      </c>
      <c r="L95" s="238">
        <v>44.85</v>
      </c>
      <c r="M95" s="238">
        <v>41.97</v>
      </c>
      <c r="N95" s="238">
        <v>39.93</v>
      </c>
      <c r="O95" s="238">
        <v>38</v>
      </c>
      <c r="P95" s="238">
        <v>36.159999999999997</v>
      </c>
      <c r="Q95" s="238">
        <v>34.43</v>
      </c>
      <c r="R95" s="238">
        <v>32.79</v>
      </c>
      <c r="S95" s="238">
        <v>31.25</v>
      </c>
    </row>
    <row r="96" spans="2:19" s="28" customFormat="1" outlineLevel="2" x14ac:dyDescent="0.2">
      <c r="B96" s="34"/>
      <c r="C96" s="39"/>
      <c r="D96" s="50" t="s">
        <v>272</v>
      </c>
      <c r="E96" s="28" t="s">
        <v>103</v>
      </c>
      <c r="G96" s="35">
        <v>100</v>
      </c>
      <c r="H96" s="62" t="s">
        <v>125</v>
      </c>
      <c r="J96" s="271"/>
      <c r="K96" s="238">
        <v>91.86</v>
      </c>
      <c r="L96" s="238">
        <v>89.91</v>
      </c>
      <c r="M96" s="238">
        <v>84.14</v>
      </c>
      <c r="N96" s="238">
        <v>80.06</v>
      </c>
      <c r="O96" s="238">
        <v>76.180000000000007</v>
      </c>
      <c r="P96" s="238">
        <v>72.489999999999995</v>
      </c>
      <c r="Q96" s="238">
        <v>69.02</v>
      </c>
      <c r="R96" s="238">
        <v>65.73</v>
      </c>
      <c r="S96" s="238">
        <v>62.64</v>
      </c>
    </row>
    <row r="97" spans="2:19" s="28" customFormat="1" outlineLevel="2" x14ac:dyDescent="0.2">
      <c r="B97" s="34"/>
      <c r="C97" s="39"/>
      <c r="D97" s="50" t="s">
        <v>272</v>
      </c>
      <c r="E97" s="28" t="s">
        <v>104</v>
      </c>
      <c r="G97" s="35">
        <v>200</v>
      </c>
      <c r="H97" s="62" t="s">
        <v>125</v>
      </c>
      <c r="J97" s="271"/>
      <c r="K97" s="238">
        <v>153.12</v>
      </c>
      <c r="L97" s="238">
        <v>149.87</v>
      </c>
      <c r="M97" s="238">
        <v>140.25</v>
      </c>
      <c r="N97" s="238">
        <v>133.44</v>
      </c>
      <c r="O97" s="238">
        <v>126.98</v>
      </c>
      <c r="P97" s="238">
        <v>120.84</v>
      </c>
      <c r="Q97" s="238">
        <v>115.05</v>
      </c>
      <c r="R97" s="238">
        <v>109.57</v>
      </c>
      <c r="S97" s="238">
        <v>104.41</v>
      </c>
    </row>
    <row r="98" spans="2:19" s="28" customFormat="1" outlineLevel="2" x14ac:dyDescent="0.2">
      <c r="B98" s="34"/>
      <c r="C98" s="39"/>
      <c r="D98" s="50" t="s">
        <v>272</v>
      </c>
      <c r="E98" s="28" t="s">
        <v>105</v>
      </c>
      <c r="G98" s="35">
        <v>300</v>
      </c>
      <c r="H98" s="62" t="s">
        <v>125</v>
      </c>
      <c r="J98" s="271"/>
      <c r="K98" s="238">
        <v>245.1</v>
      </c>
      <c r="L98" s="238">
        <v>239.9</v>
      </c>
      <c r="M98" s="238">
        <v>224.51</v>
      </c>
      <c r="N98" s="238">
        <v>213.62</v>
      </c>
      <c r="O98" s="238">
        <v>203.28</v>
      </c>
      <c r="P98" s="238">
        <v>193.44</v>
      </c>
      <c r="Q98" s="238">
        <v>184.18</v>
      </c>
      <c r="R98" s="238">
        <v>175.41</v>
      </c>
      <c r="S98" s="238">
        <v>167.15</v>
      </c>
    </row>
    <row r="99" spans="2:19" s="28" customFormat="1" outlineLevel="2" x14ac:dyDescent="0.2">
      <c r="B99" s="34"/>
      <c r="C99" s="39"/>
      <c r="D99" s="50" t="s">
        <v>272</v>
      </c>
      <c r="E99" s="28" t="s">
        <v>106</v>
      </c>
      <c r="G99" s="35">
        <v>500</v>
      </c>
      <c r="H99" s="62" t="s">
        <v>125</v>
      </c>
      <c r="J99" s="271"/>
      <c r="K99" s="238">
        <v>383.16</v>
      </c>
      <c r="L99" s="238">
        <v>375.02</v>
      </c>
      <c r="M99" s="238">
        <v>350.96</v>
      </c>
      <c r="N99" s="238">
        <v>333.93</v>
      </c>
      <c r="O99" s="238">
        <v>317.76</v>
      </c>
      <c r="P99" s="238">
        <v>302.39</v>
      </c>
      <c r="Q99" s="238">
        <v>287.91000000000003</v>
      </c>
      <c r="R99" s="238">
        <v>274.2</v>
      </c>
      <c r="S99" s="238">
        <v>261.29000000000002</v>
      </c>
    </row>
    <row r="100" spans="2:19" s="28" customFormat="1" outlineLevel="2" x14ac:dyDescent="0.2">
      <c r="B100" s="34"/>
      <c r="C100" s="39"/>
      <c r="D100" s="50" t="s">
        <v>272</v>
      </c>
      <c r="E100" s="28" t="s">
        <v>107</v>
      </c>
      <c r="G100" s="35">
        <v>750</v>
      </c>
      <c r="H100" s="62" t="s">
        <v>125</v>
      </c>
      <c r="J100" s="271"/>
      <c r="K100" s="238">
        <v>536.53</v>
      </c>
      <c r="L100" s="238">
        <v>525.14</v>
      </c>
      <c r="M100" s="238">
        <v>491.44</v>
      </c>
      <c r="N100" s="238">
        <v>467.59</v>
      </c>
      <c r="O100" s="238">
        <v>444.95</v>
      </c>
      <c r="P100" s="238">
        <v>423.42</v>
      </c>
      <c r="Q100" s="238">
        <v>403.14</v>
      </c>
      <c r="R100" s="238">
        <v>383.94</v>
      </c>
      <c r="S100" s="238">
        <v>365.87</v>
      </c>
    </row>
    <row r="101" spans="2:19" s="28" customFormat="1" outlineLevel="2" x14ac:dyDescent="0.2">
      <c r="B101" s="34"/>
      <c r="C101" s="39"/>
      <c r="D101" s="50" t="s">
        <v>272</v>
      </c>
      <c r="E101" s="28" t="s">
        <v>108</v>
      </c>
      <c r="G101" s="35">
        <v>1000</v>
      </c>
      <c r="H101" s="62" t="s">
        <v>125</v>
      </c>
      <c r="J101" s="271"/>
      <c r="K101" s="238">
        <v>766.38</v>
      </c>
      <c r="L101" s="238">
        <v>750.11</v>
      </c>
      <c r="M101" s="238">
        <v>701.98</v>
      </c>
      <c r="N101" s="238">
        <v>667.92</v>
      </c>
      <c r="O101" s="238">
        <v>635.58000000000004</v>
      </c>
      <c r="P101" s="238">
        <v>604.83000000000004</v>
      </c>
      <c r="Q101" s="238">
        <v>575.87</v>
      </c>
      <c r="R101" s="238">
        <v>548.45000000000005</v>
      </c>
      <c r="S101" s="238">
        <v>522.64</v>
      </c>
    </row>
    <row r="102" spans="2:19" s="28" customFormat="1" outlineLevel="2" x14ac:dyDescent="0.2">
      <c r="B102" s="34"/>
      <c r="C102" s="39"/>
      <c r="D102" s="50" t="s">
        <v>272</v>
      </c>
      <c r="E102" s="28" t="s">
        <v>109</v>
      </c>
      <c r="G102" s="35">
        <v>1500</v>
      </c>
      <c r="H102" s="62" t="s">
        <v>125</v>
      </c>
      <c r="J102" s="271"/>
      <c r="K102" s="238">
        <v>1072.51</v>
      </c>
      <c r="L102" s="238">
        <v>1049.73</v>
      </c>
      <c r="M102" s="238">
        <v>982.37</v>
      </c>
      <c r="N102" s="238">
        <v>934.7</v>
      </c>
      <c r="O102" s="238">
        <v>889.44</v>
      </c>
      <c r="P102" s="238">
        <v>846.41</v>
      </c>
      <c r="Q102" s="238">
        <v>805.88</v>
      </c>
      <c r="R102" s="238">
        <v>767.5</v>
      </c>
      <c r="S102" s="238">
        <v>731.37</v>
      </c>
    </row>
    <row r="103" spans="2:19" s="28" customFormat="1" outlineLevel="2" x14ac:dyDescent="0.2">
      <c r="B103" s="34"/>
      <c r="C103" s="39"/>
      <c r="D103" s="50" t="s">
        <v>272</v>
      </c>
      <c r="E103" s="28" t="s">
        <v>110</v>
      </c>
      <c r="G103" s="35">
        <v>2000</v>
      </c>
      <c r="H103" s="62" t="s">
        <v>125</v>
      </c>
      <c r="J103" s="271"/>
      <c r="K103" s="238">
        <v>1838.63</v>
      </c>
      <c r="L103" s="238">
        <v>1799.58</v>
      </c>
      <c r="M103" s="238">
        <v>1684.11</v>
      </c>
      <c r="N103" s="238">
        <v>1602.39</v>
      </c>
      <c r="O103" s="238">
        <v>1524.8</v>
      </c>
      <c r="P103" s="238">
        <v>1451.02</v>
      </c>
      <c r="Q103" s="238">
        <v>1381.53</v>
      </c>
      <c r="R103" s="238">
        <v>1315.74</v>
      </c>
      <c r="S103" s="238">
        <v>1253.81</v>
      </c>
    </row>
    <row r="104" spans="2:19" s="28" customFormat="1" outlineLevel="2" x14ac:dyDescent="0.2">
      <c r="B104" s="34"/>
      <c r="C104" s="39"/>
      <c r="D104" s="50" t="s">
        <v>272</v>
      </c>
      <c r="E104" s="28" t="s">
        <v>111</v>
      </c>
      <c r="G104" s="35">
        <v>4000</v>
      </c>
      <c r="H104" s="62" t="s">
        <v>125</v>
      </c>
      <c r="J104" s="271"/>
      <c r="K104" s="238">
        <v>3524.42</v>
      </c>
      <c r="L104" s="238">
        <v>3449.57</v>
      </c>
      <c r="M104" s="238">
        <v>3228.23</v>
      </c>
      <c r="N104" s="238">
        <v>3071.59</v>
      </c>
      <c r="O104" s="238">
        <v>2922.86</v>
      </c>
      <c r="P104" s="238">
        <v>2781.44</v>
      </c>
      <c r="Q104" s="238">
        <v>2648.24</v>
      </c>
      <c r="R104" s="238">
        <v>2522.13</v>
      </c>
      <c r="S104" s="238">
        <v>2403.42</v>
      </c>
    </row>
    <row r="105" spans="2:19" s="28" customFormat="1" outlineLevel="2" x14ac:dyDescent="0.2">
      <c r="B105" s="34"/>
      <c r="C105" s="39"/>
      <c r="D105" s="50" t="s">
        <v>272</v>
      </c>
      <c r="E105" s="28" t="s">
        <v>112</v>
      </c>
      <c r="G105" s="35">
        <v>7500</v>
      </c>
      <c r="H105" s="62" t="s">
        <v>125</v>
      </c>
      <c r="J105" s="271"/>
      <c r="K105" s="238">
        <v>5363.61</v>
      </c>
      <c r="L105" s="238">
        <v>5249.71</v>
      </c>
      <c r="M105" s="238">
        <v>4912.8599999999997</v>
      </c>
      <c r="N105" s="238">
        <v>4674.4799999999996</v>
      </c>
      <c r="O105" s="238">
        <v>4448.1400000000003</v>
      </c>
      <c r="P105" s="238">
        <v>4232.92</v>
      </c>
      <c r="Q105" s="238">
        <v>4030.21</v>
      </c>
      <c r="R105" s="238">
        <v>3838.29</v>
      </c>
      <c r="S105" s="238">
        <v>3657.63</v>
      </c>
    </row>
    <row r="106" spans="2:19" s="28" customFormat="1" outlineLevel="2" x14ac:dyDescent="0.2">
      <c r="B106" s="34"/>
      <c r="C106" s="39"/>
      <c r="D106" s="50" t="s">
        <v>272</v>
      </c>
      <c r="E106" s="28" t="s">
        <v>113</v>
      </c>
      <c r="G106" s="35">
        <v>10000</v>
      </c>
      <c r="H106" s="62" t="s">
        <v>125</v>
      </c>
      <c r="J106" s="271"/>
      <c r="K106" s="238">
        <v>7662.24</v>
      </c>
      <c r="L106" s="238">
        <v>7499.52</v>
      </c>
      <c r="M106" s="238">
        <v>7018.31</v>
      </c>
      <c r="N106" s="238">
        <v>6677.76</v>
      </c>
      <c r="O106" s="238">
        <v>6354.42</v>
      </c>
      <c r="P106" s="238">
        <v>6046.97</v>
      </c>
      <c r="Q106" s="238">
        <v>5757.39</v>
      </c>
      <c r="R106" s="238">
        <v>5483.23</v>
      </c>
      <c r="S106" s="238">
        <v>5225.1400000000003</v>
      </c>
    </row>
    <row r="107" spans="2:19" s="28" customFormat="1" outlineLevel="2" x14ac:dyDescent="0.2">
      <c r="B107" s="34"/>
      <c r="C107" s="39"/>
      <c r="D107" s="50" t="s">
        <v>272</v>
      </c>
      <c r="E107" s="28" t="s">
        <v>114</v>
      </c>
      <c r="G107" s="35">
        <v>15000</v>
      </c>
      <c r="H107" s="62" t="s">
        <v>125</v>
      </c>
      <c r="J107" s="271"/>
      <c r="K107" s="238">
        <v>10727.46</v>
      </c>
      <c r="L107" s="238">
        <v>10499.65</v>
      </c>
      <c r="M107" s="238">
        <v>9825.94</v>
      </c>
      <c r="N107" s="238">
        <v>9349.16</v>
      </c>
      <c r="O107" s="238">
        <v>8896.4699999999993</v>
      </c>
      <c r="P107" s="238">
        <v>8466.02</v>
      </c>
      <c r="Q107" s="238">
        <v>8060.59</v>
      </c>
      <c r="R107" s="238">
        <v>7676.75</v>
      </c>
      <c r="S107" s="238">
        <v>7315.41</v>
      </c>
    </row>
    <row r="108" spans="2:19" s="28" customFormat="1" outlineLevel="2" x14ac:dyDescent="0.2">
      <c r="B108" s="34"/>
      <c r="C108" s="39"/>
      <c r="D108" s="50" t="s">
        <v>272</v>
      </c>
      <c r="E108" s="28" t="s">
        <v>115</v>
      </c>
      <c r="G108" s="35">
        <v>20000</v>
      </c>
      <c r="H108" s="62" t="s">
        <v>125</v>
      </c>
      <c r="J108" s="271"/>
      <c r="K108" s="238">
        <v>13792.58</v>
      </c>
      <c r="L108" s="238">
        <v>13499.68</v>
      </c>
      <c r="M108" s="238">
        <v>12633.47</v>
      </c>
      <c r="N108" s="238">
        <v>12020.46</v>
      </c>
      <c r="O108" s="238">
        <v>11438.43</v>
      </c>
      <c r="P108" s="238">
        <v>10884.99</v>
      </c>
      <c r="Q108" s="238">
        <v>10363.719999999999</v>
      </c>
      <c r="R108" s="238">
        <v>9870.2099999999991</v>
      </c>
      <c r="S108" s="238">
        <v>9405.6299999999992</v>
      </c>
    </row>
    <row r="109" spans="2:19" s="28" customFormat="1" outlineLevel="2" x14ac:dyDescent="0.2">
      <c r="B109" s="34"/>
      <c r="C109" s="39"/>
      <c r="D109" s="50" t="s">
        <v>272</v>
      </c>
      <c r="E109" s="28" t="s">
        <v>116</v>
      </c>
      <c r="G109" s="35">
        <v>25000</v>
      </c>
      <c r="H109" s="62" t="s">
        <v>125</v>
      </c>
      <c r="J109" s="271"/>
      <c r="K109" s="238">
        <v>16857.8</v>
      </c>
      <c r="L109" s="238">
        <v>16499.810000000001</v>
      </c>
      <c r="M109" s="238">
        <v>15441.1</v>
      </c>
      <c r="N109" s="238">
        <v>14691.86</v>
      </c>
      <c r="O109" s="238">
        <v>13980.48</v>
      </c>
      <c r="P109" s="238">
        <v>13304.05</v>
      </c>
      <c r="Q109" s="238">
        <v>12666.93</v>
      </c>
      <c r="R109" s="238">
        <v>12063.74</v>
      </c>
      <c r="S109" s="238">
        <v>11495.91</v>
      </c>
    </row>
    <row r="110" spans="2:19" s="28" customFormat="1" outlineLevel="2" x14ac:dyDescent="0.2">
      <c r="B110" s="34"/>
      <c r="C110" s="39"/>
      <c r="D110" s="50" t="s">
        <v>272</v>
      </c>
      <c r="E110" s="28" t="s">
        <v>117</v>
      </c>
      <c r="G110" s="35">
        <v>30000</v>
      </c>
      <c r="H110" s="62" t="s">
        <v>125</v>
      </c>
      <c r="J110" s="271"/>
      <c r="K110" s="238">
        <v>19922.82</v>
      </c>
      <c r="L110" s="238">
        <v>19499.740000000002</v>
      </c>
      <c r="M110" s="238">
        <v>18248.54</v>
      </c>
      <c r="N110" s="238">
        <v>17363.080000000002</v>
      </c>
      <c r="O110" s="238">
        <v>16522.36</v>
      </c>
      <c r="P110" s="238">
        <v>15722.94</v>
      </c>
      <c r="Q110" s="238">
        <v>14969.99</v>
      </c>
      <c r="R110" s="238">
        <v>14257.13</v>
      </c>
      <c r="S110" s="238">
        <v>13586.06</v>
      </c>
    </row>
    <row r="111" spans="2:19" s="28" customFormat="1" outlineLevel="2" x14ac:dyDescent="0.2">
      <c r="B111" s="34"/>
      <c r="C111" s="39"/>
      <c r="D111" s="50" t="s">
        <v>272</v>
      </c>
      <c r="E111" s="28" t="s">
        <v>118</v>
      </c>
      <c r="G111" s="35">
        <v>35000</v>
      </c>
      <c r="H111" s="62" t="s">
        <v>125</v>
      </c>
      <c r="J111" s="271"/>
      <c r="K111" s="238">
        <v>22989.85</v>
      </c>
      <c r="L111" s="238">
        <v>22501.63</v>
      </c>
      <c r="M111" s="238">
        <v>21057.82</v>
      </c>
      <c r="N111" s="238">
        <v>20036.04</v>
      </c>
      <c r="O111" s="238">
        <v>19065.900000000001</v>
      </c>
      <c r="P111" s="238">
        <v>18143.419999999998</v>
      </c>
      <c r="Q111" s="238">
        <v>17274.55</v>
      </c>
      <c r="R111" s="238">
        <v>16451.95</v>
      </c>
      <c r="S111" s="238">
        <v>15677.58</v>
      </c>
    </row>
    <row r="112" spans="2:19" s="28" customFormat="1" outlineLevel="2" x14ac:dyDescent="0.2">
      <c r="B112" s="34"/>
      <c r="C112" s="39"/>
      <c r="D112" s="50" t="s">
        <v>272</v>
      </c>
      <c r="E112" s="28" t="s">
        <v>119</v>
      </c>
      <c r="G112" s="35">
        <v>40000</v>
      </c>
      <c r="H112" s="62" t="s">
        <v>125</v>
      </c>
      <c r="J112" s="271"/>
      <c r="K112" s="238">
        <v>26056.89</v>
      </c>
      <c r="L112" s="238">
        <v>25503.54</v>
      </c>
      <c r="M112" s="238">
        <v>23867.11</v>
      </c>
      <c r="N112" s="238">
        <v>22709.02</v>
      </c>
      <c r="O112" s="238">
        <v>21609.45</v>
      </c>
      <c r="P112" s="238">
        <v>20563.900000000001</v>
      </c>
      <c r="Q112" s="238">
        <v>19579.12</v>
      </c>
      <c r="R112" s="238">
        <v>18646.78</v>
      </c>
      <c r="S112" s="238">
        <v>17769.099999999999</v>
      </c>
    </row>
    <row r="113" spans="1:211" s="28" customFormat="1" outlineLevel="2" x14ac:dyDescent="0.2">
      <c r="B113" s="34"/>
      <c r="C113" s="39"/>
      <c r="D113" s="50" t="s">
        <v>272</v>
      </c>
      <c r="E113" s="28" t="s">
        <v>120</v>
      </c>
      <c r="G113" s="35">
        <v>45000</v>
      </c>
      <c r="H113" s="62" t="s">
        <v>125</v>
      </c>
      <c r="J113" s="271"/>
      <c r="K113" s="238">
        <v>29124.03</v>
      </c>
      <c r="L113" s="238">
        <v>28505.55</v>
      </c>
      <c r="M113" s="238">
        <v>26676.5</v>
      </c>
      <c r="N113" s="238">
        <v>25382.09</v>
      </c>
      <c r="O113" s="238">
        <v>24153.09</v>
      </c>
      <c r="P113" s="238">
        <v>22984.47</v>
      </c>
      <c r="Q113" s="238">
        <v>21883.77</v>
      </c>
      <c r="R113" s="238">
        <v>20841.68</v>
      </c>
      <c r="S113" s="238">
        <v>19860.689999999999</v>
      </c>
    </row>
    <row r="114" spans="1:211" s="28" customFormat="1" outlineLevel="2" x14ac:dyDescent="0.2">
      <c r="B114" s="34"/>
      <c r="C114" s="39"/>
      <c r="D114" s="50" t="s">
        <v>272</v>
      </c>
      <c r="E114" s="28" t="s">
        <v>121</v>
      </c>
      <c r="G114" s="35">
        <v>50000</v>
      </c>
      <c r="H114" s="62" t="s">
        <v>125</v>
      </c>
      <c r="J114" s="271"/>
      <c r="K114" s="238">
        <v>45980.06</v>
      </c>
      <c r="L114" s="238">
        <v>45003.62</v>
      </c>
      <c r="M114" s="238">
        <v>42115.97</v>
      </c>
      <c r="N114" s="238">
        <v>40072.400000000001</v>
      </c>
      <c r="O114" s="238">
        <v>38132.1</v>
      </c>
      <c r="P114" s="238">
        <v>36287.120000000003</v>
      </c>
      <c r="Q114" s="238">
        <v>34549.370000000003</v>
      </c>
      <c r="R114" s="238">
        <v>32904.160000000003</v>
      </c>
      <c r="S114" s="238">
        <v>31355.4</v>
      </c>
    </row>
    <row r="115" spans="1:211" s="28" customFormat="1" outlineLevel="2" x14ac:dyDescent="0.2">
      <c r="B115" s="34"/>
      <c r="C115" s="39"/>
      <c r="D115" s="50" t="s">
        <v>272</v>
      </c>
      <c r="E115" s="28" t="s">
        <v>122</v>
      </c>
      <c r="G115" s="35">
        <v>100000</v>
      </c>
      <c r="H115" s="62" t="s">
        <v>125</v>
      </c>
      <c r="J115" s="271"/>
      <c r="K115" s="238">
        <v>107302.14</v>
      </c>
      <c r="L115" s="238">
        <v>105023.45</v>
      </c>
      <c r="M115" s="238">
        <v>98284.63</v>
      </c>
      <c r="N115" s="238">
        <v>93515.62</v>
      </c>
      <c r="O115" s="238">
        <v>88987.61</v>
      </c>
      <c r="P115" s="238">
        <v>84682.05</v>
      </c>
      <c r="Q115" s="238">
        <v>80626.73</v>
      </c>
      <c r="R115" s="238">
        <v>76787.360000000001</v>
      </c>
      <c r="S115" s="238">
        <v>73173.070000000007</v>
      </c>
    </row>
    <row r="116" spans="1:211" s="28" customFormat="1" outlineLevel="2" x14ac:dyDescent="0.2">
      <c r="B116" s="34"/>
      <c r="C116" s="39"/>
      <c r="D116" s="50"/>
      <c r="H116" s="62"/>
      <c r="J116" s="271"/>
      <c r="K116" s="271"/>
      <c r="L116" s="271"/>
      <c r="M116" s="271"/>
    </row>
    <row r="117" spans="1:211" ht="13.5" thickBot="1" x14ac:dyDescent="0.25">
      <c r="A117" s="22" t="s">
        <v>142</v>
      </c>
      <c r="B117" s="9"/>
      <c r="C117" s="9"/>
      <c r="D117" s="134"/>
      <c r="E117" s="22"/>
      <c r="F117" s="12"/>
      <c r="G117" s="12"/>
      <c r="H117" s="12"/>
      <c r="I117" s="21"/>
      <c r="J117" s="23"/>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row>
    <row r="118" spans="1:211" ht="13.5" thickTop="1" x14ac:dyDescent="0.2"/>
  </sheetData>
  <conditionalFormatting sqref="H1">
    <cfRule type="cellIs" dxfId="260" priority="18" operator="equal">
      <formula>OverallError</formula>
    </cfRule>
  </conditionalFormatting>
  <conditionalFormatting sqref="K1:HC1">
    <cfRule type="cellIs" dxfId="259" priority="16" operator="equal">
      <formula>OverallError</formula>
    </cfRule>
  </conditionalFormatting>
  <conditionalFormatting sqref="K3">
    <cfRule type="cellIs" dxfId="258" priority="10" operator="lessThan">
      <formula>0</formula>
    </cfRule>
  </conditionalFormatting>
  <conditionalFormatting sqref="H3 D3:F3">
    <cfRule type="cellIs" dxfId="257" priority="11" operator="lessThan">
      <formula>0</formula>
    </cfRule>
  </conditionalFormatting>
  <conditionalFormatting sqref="H5 D5:F5">
    <cfRule type="cellIs" dxfId="256" priority="13" operator="lessThan">
      <formula>0</formula>
    </cfRule>
  </conditionalFormatting>
  <conditionalFormatting sqref="K5">
    <cfRule type="cellIs" dxfId="255" priority="12" operator="lessThan">
      <formula>0</formula>
    </cfRule>
  </conditionalFormatting>
  <conditionalFormatting sqref="I1">
    <cfRule type="cellIs" dxfId="254" priority="9" operator="equal">
      <formula>OverallError</formula>
    </cfRule>
  </conditionalFormatting>
  <conditionalFormatting sqref="I3">
    <cfRule type="cellIs" dxfId="253" priority="7" operator="lessThan">
      <formula>0</formula>
    </cfRule>
  </conditionalFormatting>
  <conditionalFormatting sqref="I5">
    <cfRule type="cellIs" dxfId="252" priority="8" operator="lessThan">
      <formula>0</formula>
    </cfRule>
  </conditionalFormatting>
  <conditionalFormatting sqref="H18 D18:F18">
    <cfRule type="cellIs" dxfId="251" priority="6" operator="lessThan">
      <formula>0</formula>
    </cfRule>
  </conditionalFormatting>
  <conditionalFormatting sqref="J18">
    <cfRule type="cellIs" dxfId="250" priority="5" operator="lessThan">
      <formula>0</formula>
    </cfRule>
  </conditionalFormatting>
  <conditionalFormatting sqref="H32 D32:F32">
    <cfRule type="cellIs" dxfId="249" priority="4" operator="lessThan">
      <formula>0</formula>
    </cfRule>
  </conditionalFormatting>
  <conditionalFormatting sqref="J32">
    <cfRule type="cellIs" dxfId="248" priority="3" operator="lessThan">
      <formula>0</formula>
    </cfRule>
  </conditionalFormatting>
  <conditionalFormatting sqref="H51 D51:F51">
    <cfRule type="cellIs" dxfId="247" priority="2" operator="lessThan">
      <formula>0</formula>
    </cfRule>
  </conditionalFormatting>
  <conditionalFormatting sqref="J51">
    <cfRule type="cellIs" dxfId="246" priority="1" operator="lessThan">
      <formula>0</formula>
    </cfRule>
  </conditionalFormatting>
  <hyperlinks>
    <hyperlink ref="D8" r:id="rId1" xr:uid="{00000000-0004-0000-0300-000001000000}"/>
    <hyperlink ref="D9" r:id="rId2" xr:uid="{00000000-0004-0000-0300-000002000000}"/>
    <hyperlink ref="D7" r:id="rId3" xr:uid="{00000000-0004-0000-0300-000003000000}"/>
    <hyperlink ref="D13" r:id="rId4" display="Site Set Up Costs" xr:uid="{00000000-0004-0000-0300-000004000000}"/>
    <hyperlink ref="D47" r:id="rId5" display="Meter Standing Charge Review" xr:uid="{00000000-0004-0000-0300-000005000000}"/>
    <hyperlink ref="D6" r:id="rId6" xr:uid="{00000000-0004-0000-0300-000000000000}"/>
  </hyperlinks>
  <pageMargins left="0.7" right="0.7" top="0.75" bottom="0.75" header="0.3" footer="0.3"/>
  <pageSetup paperSize="9" orientation="portrait" horizontalDpi="4294967293" verticalDpi="0" r:id="rId7"/>
  <headerFooter>
    <oddHeader>&amp;L&amp;"Calibri"&amp;10&amp;K000000ST Classification: OFFICIAL COMMERCIAL&amp;1#</oddHeader>
  </headerFooter>
  <legacyDrawing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3"/>
    <outlinePr summaryBelow="0" summaryRight="0"/>
  </sheetPr>
  <dimension ref="A1:CO252"/>
  <sheetViews>
    <sheetView showGridLines="0" workbookViewId="0">
      <pane xSplit="10" ySplit="9" topLeftCell="K60" activePane="bottomRight" state="frozen"/>
      <selection activeCell="G9" sqref="G9:G87"/>
      <selection pane="topRight" activeCell="G9" sqref="G9:G87"/>
      <selection pane="bottomLeft" activeCell="G9" sqref="G9:G87"/>
      <selection pane="bottomRight" activeCell="G9" sqref="G9:G87"/>
    </sheetView>
  </sheetViews>
  <sheetFormatPr defaultColWidth="0" defaultRowHeight="12.75" outlineLevelRow="1" x14ac:dyDescent="0.2"/>
  <cols>
    <col min="1" max="1" width="1.6640625" customWidth="1"/>
    <col min="2" max="2" width="1.6640625" style="59" customWidth="1"/>
    <col min="3" max="3" width="1.6640625" customWidth="1"/>
    <col min="4" max="4" width="1.6640625" style="39" customWidth="1"/>
    <col min="5" max="5" width="54" bestFit="1" customWidth="1"/>
    <col min="6" max="6" width="1.83203125" customWidth="1"/>
    <col min="7" max="7" width="15.83203125" customWidth="1"/>
    <col min="8" max="8" width="10.1640625" style="75" bestFit="1" customWidth="1"/>
    <col min="9" max="9" width="9.83203125" style="75" bestFit="1" customWidth="1"/>
    <col min="10" max="10" width="1" customWidth="1"/>
    <col min="11" max="11" width="10.83203125" bestFit="1" customWidth="1"/>
    <col min="12" max="76" width="9.33203125" customWidth="1"/>
    <col min="77" max="93" width="11.83203125" bestFit="1" customWidth="1"/>
    <col min="94" max="16384" width="9.33203125" hidden="1"/>
  </cols>
  <sheetData>
    <row r="1" spans="1:93" ht="18" x14ac:dyDescent="0.25">
      <c r="A1" s="55" t="s">
        <v>310</v>
      </c>
      <c r="B1" s="2"/>
      <c r="C1" s="3"/>
      <c r="D1" s="68"/>
      <c r="E1" s="5"/>
      <c r="F1" s="5"/>
      <c r="G1" s="3"/>
      <c r="H1" s="6"/>
      <c r="I1" s="6"/>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row>
    <row r="2" spans="1:93" ht="13.5" thickBot="1" x14ac:dyDescent="0.25">
      <c r="A2" s="56"/>
      <c r="B2" s="9"/>
      <c r="C2" s="8"/>
      <c r="D2" s="69"/>
      <c r="E2" s="11" t="s">
        <v>44</v>
      </c>
      <c r="F2" s="12"/>
      <c r="G2" s="12" t="s">
        <v>257</v>
      </c>
      <c r="H2" s="12" t="s">
        <v>46</v>
      </c>
      <c r="I2" s="12" t="s">
        <v>258</v>
      </c>
      <c r="J2" s="13"/>
      <c r="K2" s="21" t="str">
        <f xml:space="preserve"> InpS!K2</f>
        <v>2021-22</v>
      </c>
      <c r="L2" s="21" t="str">
        <f xml:space="preserve"> InpS!L2</f>
        <v>2022-23</v>
      </c>
      <c r="M2" s="21" t="str">
        <f xml:space="preserve"> InpS!M2</f>
        <v>2023-24</v>
      </c>
      <c r="N2" s="21" t="str">
        <f xml:space="preserve"> InpS!N2</f>
        <v>2024-25</v>
      </c>
      <c r="O2" s="21" t="str">
        <f xml:space="preserve"> InpS!O2</f>
        <v>2025-26</v>
      </c>
      <c r="P2" s="21" t="str">
        <f xml:space="preserve"> InpS!P2</f>
        <v>2026-27</v>
      </c>
      <c r="Q2" s="21" t="str">
        <f xml:space="preserve"> InpS!Q2</f>
        <v>2027-28</v>
      </c>
      <c r="R2" s="21" t="str">
        <f xml:space="preserve"> InpS!R2</f>
        <v>2028-29</v>
      </c>
      <c r="S2" s="21" t="str">
        <f xml:space="preserve"> InpS!S2</f>
        <v>2029-30</v>
      </c>
      <c r="T2" s="21" t="str">
        <f xml:space="preserve"> InpS!T2</f>
        <v>2030-31</v>
      </c>
      <c r="U2" s="21" t="str">
        <f xml:space="preserve"> InpS!U2</f>
        <v>2031-32</v>
      </c>
      <c r="V2" s="21" t="str">
        <f xml:space="preserve"> InpS!V2</f>
        <v>2032-33</v>
      </c>
      <c r="W2" s="21" t="str">
        <f xml:space="preserve"> InpS!W2</f>
        <v>2033-34</v>
      </c>
      <c r="X2" s="21" t="str">
        <f xml:space="preserve"> InpS!X2</f>
        <v>2034-35</v>
      </c>
      <c r="Y2" s="21" t="str">
        <f xml:space="preserve"> InpS!Y2</f>
        <v>2035-36</v>
      </c>
      <c r="Z2" s="21" t="str">
        <f xml:space="preserve"> InpS!Z2</f>
        <v>2036-37</v>
      </c>
      <c r="AA2" s="21" t="str">
        <f xml:space="preserve"> InpS!AA2</f>
        <v>2037-38</v>
      </c>
      <c r="AB2" s="21" t="str">
        <f xml:space="preserve"> InpS!AB2</f>
        <v>2038-39</v>
      </c>
      <c r="AC2" s="21" t="str">
        <f xml:space="preserve"> InpS!AC2</f>
        <v>2039-40</v>
      </c>
      <c r="AD2" s="21" t="str">
        <f xml:space="preserve"> InpS!AD2</f>
        <v>2040-41</v>
      </c>
      <c r="AE2" s="21" t="str">
        <f xml:space="preserve"> InpS!AE2</f>
        <v>2041-42</v>
      </c>
      <c r="AF2" s="21" t="str">
        <f xml:space="preserve"> InpS!AF2</f>
        <v>2042-43</v>
      </c>
      <c r="AG2" s="21" t="str">
        <f xml:space="preserve"> InpS!AG2</f>
        <v>2043-44</v>
      </c>
      <c r="AH2" s="21" t="str">
        <f xml:space="preserve"> InpS!AH2</f>
        <v>2044-45</v>
      </c>
      <c r="AI2" s="21" t="str">
        <f xml:space="preserve"> InpS!AI2</f>
        <v>2045-46</v>
      </c>
      <c r="AJ2" s="21" t="str">
        <f xml:space="preserve"> InpS!AJ2</f>
        <v>2046-47</v>
      </c>
      <c r="AK2" s="21" t="str">
        <f xml:space="preserve"> InpS!AK2</f>
        <v>2047-48</v>
      </c>
      <c r="AL2" s="21" t="str">
        <f xml:space="preserve"> InpS!AL2</f>
        <v>2048-49</v>
      </c>
      <c r="AM2" s="21" t="str">
        <f xml:space="preserve"> InpS!AM2</f>
        <v>2049-50</v>
      </c>
      <c r="AN2" s="21" t="str">
        <f xml:space="preserve"> InpS!AN2</f>
        <v>2050-51</v>
      </c>
      <c r="AO2" s="21" t="str">
        <f xml:space="preserve"> InpS!AO2</f>
        <v>2051-52</v>
      </c>
      <c r="AP2" s="21" t="str">
        <f xml:space="preserve"> InpS!AP2</f>
        <v>2052-53</v>
      </c>
      <c r="AQ2" s="21" t="str">
        <f xml:space="preserve"> InpS!AQ2</f>
        <v>2053-54</v>
      </c>
      <c r="AR2" s="21" t="str">
        <f xml:space="preserve"> InpS!AR2</f>
        <v>2054-55</v>
      </c>
      <c r="AS2" s="21" t="str">
        <f xml:space="preserve"> InpS!AS2</f>
        <v>2055-56</v>
      </c>
      <c r="AT2" s="21" t="str">
        <f xml:space="preserve"> InpS!AT2</f>
        <v>2056-57</v>
      </c>
      <c r="AU2" s="21" t="str">
        <f xml:space="preserve"> InpS!AU2</f>
        <v>2057-58</v>
      </c>
      <c r="AV2" s="21" t="str">
        <f xml:space="preserve"> InpS!AV2</f>
        <v>2058-59</v>
      </c>
      <c r="AW2" s="21" t="str">
        <f xml:space="preserve"> InpS!AW2</f>
        <v>2059-60</v>
      </c>
      <c r="AX2" s="21" t="str">
        <f xml:space="preserve"> InpS!AX2</f>
        <v>2060-61</v>
      </c>
      <c r="AY2" s="21" t="str">
        <f xml:space="preserve"> InpS!AY2</f>
        <v>2061-62</v>
      </c>
      <c r="AZ2" s="21" t="str">
        <f xml:space="preserve"> InpS!AZ2</f>
        <v>2062-63</v>
      </c>
      <c r="BA2" s="21" t="str">
        <f xml:space="preserve"> InpS!BA2</f>
        <v>2063-64</v>
      </c>
      <c r="BB2" s="21" t="str">
        <f xml:space="preserve"> InpS!BB2</f>
        <v>2064-65</v>
      </c>
      <c r="BC2" s="21" t="str">
        <f xml:space="preserve"> InpS!BC2</f>
        <v>2065-66</v>
      </c>
      <c r="BD2" s="21" t="str">
        <f xml:space="preserve"> InpS!BD2</f>
        <v>2066-67</v>
      </c>
      <c r="BE2" s="21" t="str">
        <f xml:space="preserve"> InpS!BE2</f>
        <v>2067-68</v>
      </c>
      <c r="BF2" s="21" t="str">
        <f xml:space="preserve"> InpS!BF2</f>
        <v>2068-69</v>
      </c>
      <c r="BG2" s="21" t="str">
        <f xml:space="preserve"> InpS!BG2</f>
        <v>2069-70</v>
      </c>
      <c r="BH2" s="21" t="str">
        <f xml:space="preserve"> InpS!BH2</f>
        <v>2070-71</v>
      </c>
      <c r="BI2" s="21" t="str">
        <f xml:space="preserve"> InpS!BI2</f>
        <v>2071-72</v>
      </c>
      <c r="BJ2" s="21" t="str">
        <f xml:space="preserve"> InpS!BJ2</f>
        <v>2072-73</v>
      </c>
      <c r="BK2" s="21" t="str">
        <f xml:space="preserve"> InpS!BK2</f>
        <v>2073-74</v>
      </c>
      <c r="BL2" s="21" t="str">
        <f xml:space="preserve"> InpS!BL2</f>
        <v>2074-75</v>
      </c>
      <c r="BM2" s="21" t="str">
        <f xml:space="preserve"> InpS!BM2</f>
        <v>2075-76</v>
      </c>
      <c r="BN2" s="21" t="str">
        <f xml:space="preserve"> InpS!BN2</f>
        <v>2076-77</v>
      </c>
      <c r="BO2" s="21" t="str">
        <f xml:space="preserve"> InpS!BO2</f>
        <v>2077-78</v>
      </c>
      <c r="BP2" s="21" t="str">
        <f xml:space="preserve"> InpS!BP2</f>
        <v>2078-79</v>
      </c>
      <c r="BQ2" s="21" t="str">
        <f xml:space="preserve"> InpS!BQ2</f>
        <v>2079-80</v>
      </c>
      <c r="BR2" s="21" t="str">
        <f xml:space="preserve"> InpS!BR2</f>
        <v>2080-81</v>
      </c>
      <c r="BS2" s="21" t="str">
        <f xml:space="preserve"> InpS!BS2</f>
        <v>2081-82</v>
      </c>
      <c r="BT2" s="21" t="str">
        <f xml:space="preserve"> InpS!BT2</f>
        <v>2082-83</v>
      </c>
      <c r="BU2" s="21" t="str">
        <f xml:space="preserve"> InpS!BU2</f>
        <v>2083-84</v>
      </c>
      <c r="BV2" s="21" t="str">
        <f xml:space="preserve"> InpS!BV2</f>
        <v>2084-85</v>
      </c>
      <c r="BW2" s="21" t="str">
        <f xml:space="preserve"> InpS!BW2</f>
        <v>2085-86</v>
      </c>
      <c r="BX2" s="21" t="str">
        <f xml:space="preserve"> InpS!BX2</f>
        <v>2086-87</v>
      </c>
      <c r="BY2" s="21" t="str">
        <f xml:space="preserve"> InpS!BY2</f>
        <v>2087-88</v>
      </c>
      <c r="BZ2" s="21" t="str">
        <f xml:space="preserve"> InpS!BZ2</f>
        <v>2088-89</v>
      </c>
      <c r="CA2" s="21" t="str">
        <f xml:space="preserve"> InpS!CA2</f>
        <v>2089-90</v>
      </c>
      <c r="CB2" s="21" t="str">
        <f xml:space="preserve"> InpS!CB2</f>
        <v>2090-91</v>
      </c>
      <c r="CC2" s="21" t="str">
        <f xml:space="preserve"> InpS!CC2</f>
        <v>2091-92</v>
      </c>
      <c r="CD2" s="21" t="str">
        <f xml:space="preserve"> InpS!CD2</f>
        <v>2092-93</v>
      </c>
      <c r="CE2" s="21" t="str">
        <f xml:space="preserve"> InpS!CE2</f>
        <v>2093-94</v>
      </c>
      <c r="CF2" s="21" t="str">
        <f xml:space="preserve"> InpS!CF2</f>
        <v>2094-95</v>
      </c>
      <c r="CG2" s="21" t="str">
        <f xml:space="preserve"> InpS!CG2</f>
        <v>2095-96</v>
      </c>
      <c r="CH2" s="21" t="str">
        <f xml:space="preserve"> InpS!CH2</f>
        <v>2096-97</v>
      </c>
      <c r="CI2" s="21" t="str">
        <f xml:space="preserve"> InpS!CI2</f>
        <v>2097-98</v>
      </c>
      <c r="CJ2" s="21" t="str">
        <f xml:space="preserve"> InpS!CJ2</f>
        <v>2098-99</v>
      </c>
      <c r="CK2" s="21" t="str">
        <f xml:space="preserve"> InpS!CK2</f>
        <v>2099-00</v>
      </c>
      <c r="CL2" s="21" t="str">
        <f xml:space="preserve"> InpS!CL2</f>
        <v>2100-01</v>
      </c>
      <c r="CM2" s="21" t="str">
        <f xml:space="preserve"> InpS!CM2</f>
        <v>2101-02</v>
      </c>
      <c r="CN2" s="21" t="str">
        <f xml:space="preserve"> InpS!CN2</f>
        <v>2102-03</v>
      </c>
      <c r="CO2" s="21" t="str">
        <f xml:space="preserve"> InpS!CO2</f>
        <v>2103-04</v>
      </c>
    </row>
    <row r="3" spans="1:93" ht="3" customHeight="1" thickTop="1" x14ac:dyDescent="0.2">
      <c r="A3" s="14"/>
      <c r="B3" s="14"/>
      <c r="C3" s="7"/>
      <c r="D3" s="70"/>
      <c r="E3" s="16"/>
      <c r="F3" s="17"/>
      <c r="G3" s="16"/>
      <c r="H3" s="73"/>
      <c r="I3" s="198"/>
      <c r="J3" s="13"/>
      <c r="K3" s="16"/>
    </row>
    <row r="4" spans="1:93" x14ac:dyDescent="0.2">
      <c r="E4" s="18" t="str">
        <f xml:space="preserve"> InpS!E4</f>
        <v>Year end</v>
      </c>
      <c r="G4" s="24">
        <f xml:space="preserve"> InpS!G4</f>
        <v>2022</v>
      </c>
      <c r="H4" s="74"/>
      <c r="I4" s="199"/>
      <c r="J4" s="25"/>
      <c r="K4" s="24">
        <f xml:space="preserve"> InpS!K4</f>
        <v>2022</v>
      </c>
      <c r="L4" s="24">
        <f xml:space="preserve"> InpS!L4</f>
        <v>2023</v>
      </c>
      <c r="M4" s="24">
        <f xml:space="preserve"> InpS!M4</f>
        <v>2024</v>
      </c>
      <c r="N4" s="24">
        <f xml:space="preserve"> InpS!N4</f>
        <v>2025</v>
      </c>
      <c r="O4" s="24">
        <f xml:space="preserve"> InpS!O4</f>
        <v>2026</v>
      </c>
      <c r="P4" s="24">
        <f xml:space="preserve"> InpS!P4</f>
        <v>2027</v>
      </c>
      <c r="Q4" s="24">
        <f xml:space="preserve"> InpS!Q4</f>
        <v>2028</v>
      </c>
      <c r="R4" s="24">
        <f xml:space="preserve"> InpS!R4</f>
        <v>2029</v>
      </c>
      <c r="S4" s="24">
        <f xml:space="preserve"> InpS!S4</f>
        <v>2030</v>
      </c>
      <c r="T4" s="24">
        <f xml:space="preserve"> InpS!T4</f>
        <v>2031</v>
      </c>
      <c r="U4" s="24">
        <f xml:space="preserve"> InpS!U4</f>
        <v>2032</v>
      </c>
      <c r="V4" s="24">
        <f xml:space="preserve"> InpS!V4</f>
        <v>2033</v>
      </c>
      <c r="W4" s="24">
        <f xml:space="preserve"> InpS!W4</f>
        <v>2034</v>
      </c>
      <c r="X4" s="24">
        <f xml:space="preserve"> InpS!X4</f>
        <v>2035</v>
      </c>
      <c r="Y4" s="24">
        <f xml:space="preserve"> InpS!Y4</f>
        <v>2036</v>
      </c>
      <c r="Z4" s="24">
        <f xml:space="preserve"> InpS!Z4</f>
        <v>2037</v>
      </c>
      <c r="AA4" s="24">
        <f xml:space="preserve"> InpS!AA4</f>
        <v>2038</v>
      </c>
      <c r="AB4" s="24">
        <f xml:space="preserve"> InpS!AB4</f>
        <v>2039</v>
      </c>
      <c r="AC4" s="24">
        <f xml:space="preserve"> InpS!AC4</f>
        <v>2040</v>
      </c>
      <c r="AD4" s="24">
        <f xml:space="preserve"> InpS!AD4</f>
        <v>2041</v>
      </c>
      <c r="AE4" s="24">
        <f xml:space="preserve"> InpS!AE4</f>
        <v>2042</v>
      </c>
      <c r="AF4" s="24">
        <f xml:space="preserve"> InpS!AF4</f>
        <v>2043</v>
      </c>
      <c r="AG4" s="24">
        <f xml:space="preserve"> InpS!AG4</f>
        <v>2044</v>
      </c>
      <c r="AH4" s="24">
        <f xml:space="preserve"> InpS!AH4</f>
        <v>2045</v>
      </c>
      <c r="AI4" s="24">
        <f xml:space="preserve"> InpS!AI4</f>
        <v>2046</v>
      </c>
      <c r="AJ4" s="24">
        <f xml:space="preserve"> InpS!AJ4</f>
        <v>2047</v>
      </c>
      <c r="AK4" s="24">
        <f xml:space="preserve"> InpS!AK4</f>
        <v>2048</v>
      </c>
      <c r="AL4" s="24">
        <f xml:space="preserve"> InpS!AL4</f>
        <v>2049</v>
      </c>
      <c r="AM4" s="24">
        <f xml:space="preserve"> InpS!AM4</f>
        <v>2050</v>
      </c>
      <c r="AN4" s="24">
        <f xml:space="preserve"> InpS!AN4</f>
        <v>2051</v>
      </c>
      <c r="AO4" s="24">
        <f xml:space="preserve"> InpS!AO4</f>
        <v>2052</v>
      </c>
      <c r="AP4" s="24">
        <f xml:space="preserve"> InpS!AP4</f>
        <v>2053</v>
      </c>
      <c r="AQ4" s="24">
        <f xml:space="preserve"> InpS!AQ4</f>
        <v>2054</v>
      </c>
      <c r="AR4" s="24">
        <f xml:space="preserve"> InpS!AR4</f>
        <v>2055</v>
      </c>
      <c r="AS4" s="24">
        <f xml:space="preserve"> InpS!AS4</f>
        <v>2056</v>
      </c>
      <c r="AT4" s="24">
        <f xml:space="preserve"> InpS!AT4</f>
        <v>2057</v>
      </c>
      <c r="AU4" s="24">
        <f xml:space="preserve"> InpS!AU4</f>
        <v>2058</v>
      </c>
      <c r="AV4" s="24">
        <f xml:space="preserve"> InpS!AV4</f>
        <v>2059</v>
      </c>
      <c r="AW4" s="24">
        <f xml:space="preserve"> InpS!AW4</f>
        <v>2060</v>
      </c>
      <c r="AX4" s="24">
        <f xml:space="preserve"> InpS!AX4</f>
        <v>2061</v>
      </c>
      <c r="AY4" s="24">
        <f xml:space="preserve"> InpS!AY4</f>
        <v>2062</v>
      </c>
      <c r="AZ4" s="24">
        <f xml:space="preserve"> InpS!AZ4</f>
        <v>2063</v>
      </c>
      <c r="BA4" s="24">
        <f xml:space="preserve"> InpS!BA4</f>
        <v>2064</v>
      </c>
      <c r="BB4" s="24">
        <f xml:space="preserve"> InpS!BB4</f>
        <v>2065</v>
      </c>
      <c r="BC4" s="24">
        <f xml:space="preserve"> InpS!BC4</f>
        <v>2066</v>
      </c>
      <c r="BD4" s="24">
        <f xml:space="preserve"> InpS!BD4</f>
        <v>2067</v>
      </c>
      <c r="BE4" s="24">
        <f xml:space="preserve"> InpS!BE4</f>
        <v>2068</v>
      </c>
      <c r="BF4" s="24">
        <f xml:space="preserve"> InpS!BF4</f>
        <v>2069</v>
      </c>
      <c r="BG4" s="24">
        <f xml:space="preserve"> InpS!BG4</f>
        <v>2070</v>
      </c>
      <c r="BH4" s="24">
        <f xml:space="preserve"> InpS!BH4</f>
        <v>2071</v>
      </c>
      <c r="BI4" s="24">
        <f xml:space="preserve"> InpS!BI4</f>
        <v>2072</v>
      </c>
      <c r="BJ4" s="24">
        <f xml:space="preserve"> InpS!BJ4</f>
        <v>2073</v>
      </c>
      <c r="BK4" s="24">
        <f xml:space="preserve"> InpS!BK4</f>
        <v>2074</v>
      </c>
      <c r="BL4" s="24">
        <f xml:space="preserve"> InpS!BL4</f>
        <v>2075</v>
      </c>
      <c r="BM4" s="24">
        <f xml:space="preserve"> InpS!BM4</f>
        <v>2076</v>
      </c>
      <c r="BN4" s="24">
        <f xml:space="preserve"> InpS!BN4</f>
        <v>2077</v>
      </c>
      <c r="BO4" s="24">
        <f xml:space="preserve"> InpS!BO4</f>
        <v>2078</v>
      </c>
      <c r="BP4" s="24">
        <f xml:space="preserve"> InpS!BP4</f>
        <v>2079</v>
      </c>
      <c r="BQ4" s="24">
        <f xml:space="preserve"> InpS!BQ4</f>
        <v>2080</v>
      </c>
      <c r="BR4" s="24">
        <f xml:space="preserve"> InpS!BR4</f>
        <v>2081</v>
      </c>
      <c r="BS4" s="24">
        <f xml:space="preserve"> InpS!BS4</f>
        <v>2082</v>
      </c>
      <c r="BT4" s="24">
        <f xml:space="preserve"> InpS!BT4</f>
        <v>2083</v>
      </c>
      <c r="BU4" s="24">
        <f xml:space="preserve"> InpS!BU4</f>
        <v>2084</v>
      </c>
      <c r="BV4" s="24">
        <f xml:space="preserve"> InpS!BV4</f>
        <v>2085</v>
      </c>
      <c r="BW4" s="24">
        <f xml:space="preserve"> InpS!BW4</f>
        <v>2086</v>
      </c>
      <c r="BX4" s="24">
        <f xml:space="preserve"> InpS!BX4</f>
        <v>2087</v>
      </c>
      <c r="BY4" s="24">
        <f xml:space="preserve"> InpS!BY4</f>
        <v>2088</v>
      </c>
      <c r="BZ4" s="24">
        <f xml:space="preserve"> InpS!BZ4</f>
        <v>2089</v>
      </c>
      <c r="CA4" s="24">
        <f xml:space="preserve"> InpS!CA4</f>
        <v>2090</v>
      </c>
      <c r="CB4" s="24">
        <f xml:space="preserve"> InpS!CB4</f>
        <v>2091</v>
      </c>
      <c r="CC4" s="24">
        <f xml:space="preserve"> InpS!CC4</f>
        <v>2092</v>
      </c>
      <c r="CD4" s="24">
        <f xml:space="preserve"> InpS!CD4</f>
        <v>2093</v>
      </c>
      <c r="CE4" s="24">
        <f xml:space="preserve"> InpS!CE4</f>
        <v>2094</v>
      </c>
      <c r="CF4" s="24">
        <f xml:space="preserve"> InpS!CF4</f>
        <v>2095</v>
      </c>
      <c r="CG4" s="24">
        <f xml:space="preserve"> InpS!CG4</f>
        <v>2096</v>
      </c>
      <c r="CH4" s="24">
        <f xml:space="preserve"> InpS!CH4</f>
        <v>2097</v>
      </c>
      <c r="CI4" s="24">
        <f xml:space="preserve"> InpS!CI4</f>
        <v>2098</v>
      </c>
      <c r="CJ4" s="24">
        <f xml:space="preserve"> InpS!CJ4</f>
        <v>2099</v>
      </c>
      <c r="CK4" s="24">
        <f xml:space="preserve"> InpS!CK4</f>
        <v>2100</v>
      </c>
      <c r="CL4" s="24">
        <f xml:space="preserve"> InpS!CL4</f>
        <v>2101</v>
      </c>
      <c r="CM4" s="24">
        <f xml:space="preserve"> InpS!CM4</f>
        <v>2102</v>
      </c>
      <c r="CN4" s="24">
        <f xml:space="preserve"> InpS!CN4</f>
        <v>2103</v>
      </c>
      <c r="CO4" s="24">
        <f xml:space="preserve"> InpS!CO4</f>
        <v>2104</v>
      </c>
    </row>
    <row r="5" spans="1:93" x14ac:dyDescent="0.2">
      <c r="E5" s="72" t="str">
        <f xml:space="preserve"> InpS!E$7</f>
        <v>CPIH (Financial Year Average)</v>
      </c>
      <c r="F5" s="72"/>
      <c r="G5" s="72">
        <f xml:space="preserve"> InpS!G$7</f>
        <v>0</v>
      </c>
      <c r="H5" s="125" t="str">
        <f xml:space="preserve"> InpS!H$7</f>
        <v>%</v>
      </c>
      <c r="I5" s="200">
        <f xml:space="preserve"> InpS!I$7</f>
        <v>0</v>
      </c>
      <c r="J5" s="72">
        <f xml:space="preserve"> InpS!J$7</f>
        <v>0</v>
      </c>
      <c r="K5" s="78">
        <f xml:space="preserve"> InpS!K$7</f>
        <v>3.4378770929279545E-2</v>
      </c>
      <c r="L5" s="58">
        <f xml:space="preserve"> InpS!L$7</f>
        <v>3.3112786831103191E-2</v>
      </c>
      <c r="M5" s="58">
        <f xml:space="preserve"> InpS!M$7</f>
        <v>1.6603530163914693E-2</v>
      </c>
      <c r="N5" s="58">
        <f xml:space="preserve"> InpS!N$7</f>
        <v>1.9722528875444123E-2</v>
      </c>
      <c r="O5" s="58">
        <f xml:space="preserve"> InpS!O$7</f>
        <v>1.943910345134725E-2</v>
      </c>
      <c r="P5" s="58">
        <f xml:space="preserve"> InpS!P$7</f>
        <v>1.9470884839084768E-2</v>
      </c>
      <c r="Q5" s="58">
        <f xml:space="preserve"> InpS!Q$7</f>
        <v>1.9665738877506334E-2</v>
      </c>
      <c r="R5" s="58">
        <f xml:space="preserve"> InpS!R$7</f>
        <v>1.9996805127965978E-2</v>
      </c>
      <c r="S5" s="58">
        <f xml:space="preserve"> InpS!S$7</f>
        <v>1.9996805127965978E-2</v>
      </c>
      <c r="T5" s="58">
        <f xml:space="preserve"> InpS!T$7</f>
        <v>1.9996805127966422E-2</v>
      </c>
      <c r="U5" s="58">
        <f xml:space="preserve"> InpS!U$7</f>
        <v>1.9996805127966422E-2</v>
      </c>
      <c r="V5" s="58">
        <f xml:space="preserve"> InpS!V$7</f>
        <v>1.9996805127966422E-2</v>
      </c>
      <c r="W5" s="58">
        <f xml:space="preserve"> InpS!W$7</f>
        <v>1.9996805127966422E-2</v>
      </c>
      <c r="X5" s="58">
        <f xml:space="preserve"> InpS!X$7</f>
        <v>1.9996805127966422E-2</v>
      </c>
      <c r="Y5" s="58">
        <f xml:space="preserve"> InpS!Y$7</f>
        <v>1.9996805127966422E-2</v>
      </c>
      <c r="Z5" s="58">
        <f xml:space="preserve"> InpS!Z$7</f>
        <v>1.9996805127966422E-2</v>
      </c>
      <c r="AA5" s="58">
        <f xml:space="preserve"> InpS!AA$7</f>
        <v>1.9996805127966422E-2</v>
      </c>
      <c r="AB5" s="58">
        <f xml:space="preserve"> InpS!AB$7</f>
        <v>1.9996805127966422E-2</v>
      </c>
      <c r="AC5" s="58">
        <f xml:space="preserve"> InpS!AC$7</f>
        <v>1.9996805127966422E-2</v>
      </c>
      <c r="AD5" s="58">
        <f xml:space="preserve"> InpS!AD$7</f>
        <v>1.9996805127966422E-2</v>
      </c>
      <c r="AE5" s="58">
        <f xml:space="preserve"> InpS!AE$7</f>
        <v>1.9996805127966422E-2</v>
      </c>
      <c r="AF5" s="58">
        <f xml:space="preserve"> InpS!AF$7</f>
        <v>1.9996805127966422E-2</v>
      </c>
      <c r="AG5" s="58">
        <f xml:space="preserve"> InpS!AG$7</f>
        <v>1.9996805127966422E-2</v>
      </c>
      <c r="AH5" s="58">
        <f xml:space="preserve"> InpS!AH$7</f>
        <v>1.9996805127966422E-2</v>
      </c>
      <c r="AI5" s="58">
        <f xml:space="preserve"> InpS!AI$7</f>
        <v>1.9996805127966422E-2</v>
      </c>
      <c r="AJ5" s="58">
        <f xml:space="preserve"> InpS!AJ$7</f>
        <v>1.9996805127966422E-2</v>
      </c>
      <c r="AK5" s="58">
        <f xml:space="preserve"> InpS!AK$7</f>
        <v>1.9996805127966422E-2</v>
      </c>
      <c r="AL5" s="58">
        <f xml:space="preserve"> InpS!AL$7</f>
        <v>1.9996805127966422E-2</v>
      </c>
      <c r="AM5" s="58">
        <f xml:space="preserve"> InpS!AM$7</f>
        <v>1.9996805127966422E-2</v>
      </c>
      <c r="AN5" s="58">
        <f xml:space="preserve"> InpS!AN$7</f>
        <v>1.9996805127966422E-2</v>
      </c>
      <c r="AO5" s="58">
        <f xml:space="preserve"> InpS!AO$7</f>
        <v>1.9996805127966422E-2</v>
      </c>
      <c r="AP5" s="58">
        <f xml:space="preserve"> InpS!AP$7</f>
        <v>1.9996805127966422E-2</v>
      </c>
      <c r="AQ5" s="58">
        <f xml:space="preserve"> InpS!AQ$7</f>
        <v>1.9996805127966422E-2</v>
      </c>
      <c r="AR5" s="58">
        <f xml:space="preserve"> InpS!AR$7</f>
        <v>1.9996805127966422E-2</v>
      </c>
      <c r="AS5" s="58">
        <f xml:space="preserve"> InpS!AS$7</f>
        <v>1.9996805127966422E-2</v>
      </c>
      <c r="AT5" s="58">
        <f xml:space="preserve"> InpS!AT$7</f>
        <v>1.9996805127966422E-2</v>
      </c>
      <c r="AU5" s="58">
        <f xml:space="preserve"> InpS!AU$7</f>
        <v>1.9996805127966422E-2</v>
      </c>
      <c r="AV5" s="58">
        <f xml:space="preserve"> InpS!AV$7</f>
        <v>1.9996805127966422E-2</v>
      </c>
      <c r="AW5" s="58">
        <f xml:space="preserve"> InpS!AW$7</f>
        <v>1.9996805127966422E-2</v>
      </c>
      <c r="AX5" s="58">
        <f xml:space="preserve"> InpS!AX$7</f>
        <v>1.9996805127966422E-2</v>
      </c>
      <c r="AY5" s="58">
        <f xml:space="preserve"> InpS!AY$7</f>
        <v>1.9996805127966422E-2</v>
      </c>
      <c r="AZ5" s="58">
        <f xml:space="preserve"> InpS!AZ$7</f>
        <v>1.9996805127966422E-2</v>
      </c>
      <c r="BA5" s="58">
        <f xml:space="preserve"> InpS!BA$7</f>
        <v>1.9996805127966422E-2</v>
      </c>
      <c r="BB5" s="58">
        <f xml:space="preserve"> InpS!BB$7</f>
        <v>1.9996805127966422E-2</v>
      </c>
      <c r="BC5" s="58">
        <f xml:space="preserve"> InpS!BC$7</f>
        <v>1.9996805127966422E-2</v>
      </c>
      <c r="BD5" s="58">
        <f xml:space="preserve"> InpS!BD$7</f>
        <v>1.9996805127966422E-2</v>
      </c>
      <c r="BE5" s="58">
        <f xml:space="preserve"> InpS!BE$7</f>
        <v>1.9996805127966422E-2</v>
      </c>
      <c r="BF5" s="58">
        <f xml:space="preserve"> InpS!BF$7</f>
        <v>1.9996805127966422E-2</v>
      </c>
      <c r="BG5" s="58">
        <f xml:space="preserve"> InpS!BG$7</f>
        <v>1.9996805127966422E-2</v>
      </c>
      <c r="BH5" s="58">
        <f xml:space="preserve"> InpS!BH$7</f>
        <v>1.9996805127966422E-2</v>
      </c>
      <c r="BI5" s="58">
        <f xml:space="preserve"> InpS!BI$7</f>
        <v>1.9996805127966422E-2</v>
      </c>
      <c r="BJ5" s="58">
        <f xml:space="preserve"> InpS!BJ$7</f>
        <v>1.9996805127966422E-2</v>
      </c>
      <c r="BK5" s="58">
        <f xml:space="preserve"> InpS!BK$7</f>
        <v>1.9996805127966422E-2</v>
      </c>
      <c r="BL5" s="58">
        <f xml:space="preserve"> InpS!BL$7</f>
        <v>1.9996805127966422E-2</v>
      </c>
      <c r="BM5" s="58">
        <f xml:space="preserve"> InpS!BM$7</f>
        <v>1.9996805127966422E-2</v>
      </c>
      <c r="BN5" s="58">
        <f xml:space="preserve"> InpS!BN$7</f>
        <v>1.9996805127966422E-2</v>
      </c>
      <c r="BO5" s="58">
        <f xml:space="preserve"> InpS!BO$7</f>
        <v>1.9996805127966422E-2</v>
      </c>
      <c r="BP5" s="58">
        <f xml:space="preserve"> InpS!BP$7</f>
        <v>1.9996805127966422E-2</v>
      </c>
      <c r="BQ5" s="58">
        <f xml:space="preserve"> InpS!BQ$7</f>
        <v>1.9996805127966422E-2</v>
      </c>
      <c r="BR5" s="58">
        <f xml:space="preserve"> InpS!BR$7</f>
        <v>1.9996805127966422E-2</v>
      </c>
      <c r="BS5" s="58">
        <f xml:space="preserve"> InpS!BS$7</f>
        <v>1.9996805127966422E-2</v>
      </c>
      <c r="BT5" s="58">
        <f xml:space="preserve"> InpS!BT$7</f>
        <v>1.9996805127966422E-2</v>
      </c>
      <c r="BU5" s="58">
        <f xml:space="preserve"> InpS!BU$7</f>
        <v>1.9996805127966422E-2</v>
      </c>
      <c r="BV5" s="58">
        <f xml:space="preserve"> InpS!BV$7</f>
        <v>1.9996805127966422E-2</v>
      </c>
      <c r="BW5" s="58">
        <f xml:space="preserve"> InpS!BW$7</f>
        <v>1.9996805127966422E-2</v>
      </c>
      <c r="BX5" s="58">
        <f xml:space="preserve"> InpS!BX$7</f>
        <v>1.9996805127966422E-2</v>
      </c>
      <c r="BY5" s="58">
        <f xml:space="preserve"> InpS!BY$7</f>
        <v>1.9996805127966422E-2</v>
      </c>
      <c r="BZ5" s="58">
        <f xml:space="preserve"> InpS!BZ$7</f>
        <v>1.9996805127966422E-2</v>
      </c>
      <c r="CA5" s="58">
        <f xml:space="preserve"> InpS!CA$7</f>
        <v>1.9996805127966422E-2</v>
      </c>
      <c r="CB5" s="58">
        <f xml:space="preserve"> InpS!CB$7</f>
        <v>1.9996805127966422E-2</v>
      </c>
      <c r="CC5" s="58">
        <f xml:space="preserve"> InpS!CC$7</f>
        <v>1.9996805127966422E-2</v>
      </c>
      <c r="CD5" s="58">
        <f xml:space="preserve"> InpS!CD$7</f>
        <v>1.9996805127966422E-2</v>
      </c>
      <c r="CE5" s="58">
        <f xml:space="preserve"> InpS!CE$7</f>
        <v>1.9996805127966422E-2</v>
      </c>
      <c r="CF5" s="58">
        <f xml:space="preserve"> InpS!CF$7</f>
        <v>1.9996805127966422E-2</v>
      </c>
      <c r="CG5" s="58">
        <f xml:space="preserve"> InpS!CG$7</f>
        <v>1.9996805127966422E-2</v>
      </c>
      <c r="CH5" s="58">
        <f xml:space="preserve"> InpS!CH$7</f>
        <v>1.9996805127966422E-2</v>
      </c>
      <c r="CI5" s="58">
        <f xml:space="preserve"> InpS!CI$7</f>
        <v>1.9996805127966422E-2</v>
      </c>
      <c r="CJ5" s="58">
        <f xml:space="preserve"> InpS!CJ$7</f>
        <v>1.9996805127966422E-2</v>
      </c>
      <c r="CK5" s="58">
        <f xml:space="preserve"> InpS!CK$7</f>
        <v>1.9996805127966422E-2</v>
      </c>
      <c r="CL5" s="58">
        <f xml:space="preserve"> InpS!CL$7</f>
        <v>1.9996805127966422E-2</v>
      </c>
      <c r="CM5" s="58">
        <f xml:space="preserve"> InpS!CM$7</f>
        <v>1.9996805127966422E-2</v>
      </c>
      <c r="CN5" s="58">
        <f xml:space="preserve"> InpS!CN$7</f>
        <v>1.9996805127966422E-2</v>
      </c>
      <c r="CO5" s="58">
        <f xml:space="preserve"> InpS!CO$7</f>
        <v>1.9996805127966422E-2</v>
      </c>
    </row>
    <row r="6" spans="1:93" x14ac:dyDescent="0.2">
      <c r="E6" t="s">
        <v>311</v>
      </c>
      <c r="H6" s="75" t="s">
        <v>312</v>
      </c>
      <c r="I6" s="201"/>
      <c r="K6" s="342">
        <f t="shared" ref="K6:AP6" si="0">IF( J6 = "", 1, J6 * ( 1 + K5 ) )</f>
        <v>1</v>
      </c>
      <c r="L6" s="342">
        <f t="shared" si="0"/>
        <v>1.0331127868311032</v>
      </c>
      <c r="M6" s="342">
        <f t="shared" si="0"/>
        <v>1.0502661061499794</v>
      </c>
      <c r="N6" s="342">
        <f t="shared" si="0"/>
        <v>1.0709800097554227</v>
      </c>
      <c r="O6" s="342">
        <f t="shared" si="0"/>
        <v>1.0917989009593834</v>
      </c>
      <c r="P6" s="342">
        <f t="shared" si="0"/>
        <v>1.1130571916274028</v>
      </c>
      <c r="Q6" s="342">
        <f t="shared" si="0"/>
        <v>1.1349462837136779</v>
      </c>
      <c r="R6" s="342">
        <f t="shared" si="0"/>
        <v>1.1576415833798095</v>
      </c>
      <c r="S6" s="342">
        <f t="shared" si="0"/>
        <v>1.1807907165306855</v>
      </c>
      <c r="T6" s="342">
        <f t="shared" si="0"/>
        <v>1.2044027583860615</v>
      </c>
      <c r="U6" s="342">
        <f t="shared" si="0"/>
        <v>1.2284869656410928</v>
      </c>
      <c r="V6" s="342">
        <f t="shared" si="0"/>
        <v>1.2530527800952644</v>
      </c>
      <c r="W6" s="342">
        <f t="shared" si="0"/>
        <v>1.278109832353886</v>
      </c>
      <c r="X6" s="342">
        <f t="shared" si="0"/>
        <v>1.3036679456036044</v>
      </c>
      <c r="Y6" s="342">
        <f t="shared" si="0"/>
        <v>1.3297371394634161</v>
      </c>
      <c r="Z6" s="342">
        <f t="shared" si="0"/>
        <v>1.3563276339126855</v>
      </c>
      <c r="AA6" s="342">
        <f t="shared" si="0"/>
        <v>1.3834498532977133</v>
      </c>
      <c r="AB6" s="342">
        <f t="shared" si="0"/>
        <v>1.4111144304184213</v>
      </c>
      <c r="AC6" s="342">
        <f t="shared" si="0"/>
        <v>1.4393322106967599</v>
      </c>
      <c r="AD6" s="342">
        <f t="shared" si="0"/>
        <v>1.4681142564284682</v>
      </c>
      <c r="AE6" s="342">
        <f t="shared" si="0"/>
        <v>1.4974718511198575</v>
      </c>
      <c r="AF6" s="342">
        <f t="shared" si="0"/>
        <v>1.5274165039113163</v>
      </c>
      <c r="AG6" s="342">
        <f t="shared" si="0"/>
        <v>1.5579599540892708</v>
      </c>
      <c r="AH6" s="342">
        <f t="shared" si="0"/>
        <v>1.5891141756883695</v>
      </c>
      <c r="AI6" s="342">
        <f t="shared" si="0"/>
        <v>1.6208913821856989</v>
      </c>
      <c r="AJ6" s="342">
        <f t="shared" si="0"/>
        <v>1.6533040312888665</v>
      </c>
      <c r="AK6" s="342">
        <f t="shared" si="0"/>
        <v>1.6863648298198313</v>
      </c>
      <c r="AL6" s="342">
        <f t="shared" si="0"/>
        <v>1.7200867386963947</v>
      </c>
      <c r="AM6" s="342">
        <f t="shared" si="0"/>
        <v>1.7544829780133058</v>
      </c>
      <c r="AN6" s="342">
        <f t="shared" si="0"/>
        <v>1.7895670322249722</v>
      </c>
      <c r="AO6" s="342">
        <f t="shared" si="0"/>
        <v>1.825352655431808</v>
      </c>
      <c r="AP6" s="342">
        <f t="shared" si="0"/>
        <v>1.8618538767722939</v>
      </c>
      <c r="AQ6" s="342">
        <f t="shared" ref="AQ6:BV6" si="1">IF( AP6 = "", 1, AP6 * ( 1 + AQ5 ) )</f>
        <v>1.8990850059228581</v>
      </c>
      <c r="AR6" s="342">
        <f t="shared" si="1"/>
        <v>1.9370606387077405</v>
      </c>
      <c r="AS6" s="342">
        <f t="shared" si="1"/>
        <v>1.9757956628210334</v>
      </c>
      <c r="AT6" s="342">
        <f t="shared" si="1"/>
        <v>2.015305263663147</v>
      </c>
      <c r="AU6" s="342">
        <f t="shared" si="1"/>
        <v>2.0556049302939838</v>
      </c>
      <c r="AV6" s="342">
        <f t="shared" si="1"/>
        <v>2.0967104615051597</v>
      </c>
      <c r="AW6" s="342">
        <f t="shared" si="1"/>
        <v>2.138637972013647</v>
      </c>
      <c r="AX6" s="342">
        <f t="shared" si="1"/>
        <v>2.1814038987792732</v>
      </c>
      <c r="AY6" s="342">
        <f t="shared" si="1"/>
        <v>2.2250250074485485</v>
      </c>
      <c r="AZ6" s="342">
        <f t="shared" si="1"/>
        <v>2.2695183989273491</v>
      </c>
      <c r="BA6" s="342">
        <f t="shared" si="1"/>
        <v>2.3149015160850337</v>
      </c>
      <c r="BB6" s="342">
        <f t="shared" si="1"/>
        <v>2.3611921505926201</v>
      </c>
      <c r="BC6" s="342">
        <f t="shared" si="1"/>
        <v>2.4084084498977045</v>
      </c>
      <c r="BD6" s="342">
        <f t="shared" si="1"/>
        <v>2.4565689243388564</v>
      </c>
      <c r="BE6" s="342">
        <f t="shared" si="1"/>
        <v>2.5056924544022787</v>
      </c>
      <c r="BF6" s="342">
        <f t="shared" si="1"/>
        <v>2.5557982981235772</v>
      </c>
      <c r="BG6" s="342">
        <f t="shared" si="1"/>
        <v>2.6069060986375425</v>
      </c>
      <c r="BH6" s="342">
        <f t="shared" si="1"/>
        <v>2.6590358918789048</v>
      </c>
      <c r="BI6" s="342">
        <f t="shared" si="1"/>
        <v>2.7122081144370758</v>
      </c>
      <c r="BJ6" s="342">
        <f t="shared" si="1"/>
        <v>2.7664436115679631</v>
      </c>
      <c r="BK6" s="342">
        <f t="shared" si="1"/>
        <v>2.8217636453659956</v>
      </c>
      <c r="BL6" s="342">
        <f t="shared" si="1"/>
        <v>2.8781899030995595</v>
      </c>
      <c r="BM6" s="342">
        <f t="shared" si="1"/>
        <v>2.9357445057131217</v>
      </c>
      <c r="BN6" s="342">
        <f t="shared" si="1"/>
        <v>2.994450016499365</v>
      </c>
      <c r="BO6" s="342">
        <f t="shared" si="1"/>
        <v>3.0543294499447389</v>
      </c>
      <c r="BP6" s="342">
        <f t="shared" si="1"/>
        <v>3.1154062807518925</v>
      </c>
      <c r="BQ6" s="342">
        <f t="shared" si="1"/>
        <v>3.1777044530425309</v>
      </c>
      <c r="BR6" s="342">
        <f t="shared" si="1"/>
        <v>3.2412483897442934</v>
      </c>
      <c r="BS6" s="342">
        <f t="shared" si="1"/>
        <v>3.3060630021653452</v>
      </c>
      <c r="BT6" s="342">
        <f t="shared" si="1"/>
        <v>3.3721736997604252</v>
      </c>
      <c r="BU6" s="342">
        <f t="shared" si="1"/>
        <v>3.4396064000921882</v>
      </c>
      <c r="BV6" s="342">
        <f t="shared" si="1"/>
        <v>3.5083875389917378</v>
      </c>
      <c r="BW6" s="342">
        <f t="shared" ref="BW6:CO6" si="2">IF( BV6 = "", 1, BV6 * ( 1 + BW5 ) )</f>
        <v>3.5785440809223412</v>
      </c>
      <c r="BX6" s="342">
        <f t="shared" si="2"/>
        <v>3.6501035295503832</v>
      </c>
      <c r="BY6" s="342">
        <f t="shared" si="2"/>
        <v>3.7230939385277044</v>
      </c>
      <c r="BZ6" s="342">
        <f t="shared" si="2"/>
        <v>3.797543922489556</v>
      </c>
      <c r="CA6" s="342">
        <f t="shared" si="2"/>
        <v>3.873482668272473</v>
      </c>
      <c r="CB6" s="342">
        <f t="shared" si="2"/>
        <v>3.9509399463564732</v>
      </c>
      <c r="CC6" s="342">
        <f t="shared" si="2"/>
        <v>4.029946122536062</v>
      </c>
      <c r="CD6" s="342">
        <f t="shared" si="2"/>
        <v>4.1105321698246193</v>
      </c>
      <c r="CE6" s="342">
        <f t="shared" si="2"/>
        <v>4.1927296805968393</v>
      </c>
      <c r="CF6" s="342">
        <f t="shared" si="2"/>
        <v>4.2765708789739749</v>
      </c>
      <c r="CG6" s="342">
        <f t="shared" si="2"/>
        <v>4.3620886334567537</v>
      </c>
      <c r="CH6" s="342">
        <f t="shared" si="2"/>
        <v>4.4493164698109053</v>
      </c>
      <c r="CI6" s="342">
        <f t="shared" si="2"/>
        <v>4.5382885842103651</v>
      </c>
      <c r="CJ6" s="342">
        <f t="shared" si="2"/>
        <v>4.6290398566432946</v>
      </c>
      <c r="CK6" s="342">
        <f t="shared" si="2"/>
        <v>4.7216058645861798</v>
      </c>
      <c r="CL6" s="342">
        <f t="shared" si="2"/>
        <v>4.816022896951373</v>
      </c>
      <c r="CM6" s="342">
        <f t="shared" si="2"/>
        <v>4.9123279683135337</v>
      </c>
      <c r="CN6" s="342">
        <f t="shared" si="2"/>
        <v>5.0105588334205589</v>
      </c>
      <c r="CO6" s="342">
        <f t="shared" si="2"/>
        <v>5.1107540019946809</v>
      </c>
    </row>
    <row r="7" spans="1:93" s="127" customFormat="1" x14ac:dyDescent="0.2">
      <c r="B7" s="128"/>
      <c r="D7" s="129"/>
      <c r="E7" s="72" t="str">
        <f xml:space="preserve"> InpS!E15</f>
        <v>Cost efficiency assumptions</v>
      </c>
      <c r="F7" s="72">
        <f xml:space="preserve"> InpS!F15</f>
        <v>0</v>
      </c>
      <c r="G7" s="72">
        <f xml:space="preserve"> InpS!G15</f>
        <v>0</v>
      </c>
      <c r="H7" s="125" t="str">
        <f xml:space="preserve"> InpS!H15</f>
        <v>%</v>
      </c>
      <c r="I7" s="200">
        <f xml:space="preserve"> InpS!I15</f>
        <v>0</v>
      </c>
      <c r="J7" s="72">
        <f xml:space="preserve"> InpS!J15</f>
        <v>0</v>
      </c>
      <c r="K7" s="58">
        <f xml:space="preserve"> InpS!K15</f>
        <v>1E-3</v>
      </c>
      <c r="L7" s="58">
        <f xml:space="preserve"> InpS!L15</f>
        <v>1E-3</v>
      </c>
      <c r="M7" s="58">
        <f xml:space="preserve"> InpS!M15</f>
        <v>1E-3</v>
      </c>
      <c r="N7" s="58">
        <f xml:space="preserve"> InpS!N15</f>
        <v>1E-3</v>
      </c>
      <c r="O7" s="58">
        <f xml:space="preserve"> InpS!O15</f>
        <v>1E-3</v>
      </c>
      <c r="P7" s="58">
        <f xml:space="preserve"> InpS!P15</f>
        <v>1E-3</v>
      </c>
      <c r="Q7" s="58">
        <f xml:space="preserve"> InpS!Q15</f>
        <v>1E-3</v>
      </c>
      <c r="R7" s="58">
        <f xml:space="preserve"> InpS!R15</f>
        <v>1E-3</v>
      </c>
      <c r="S7" s="58">
        <f xml:space="preserve"> InpS!S15</f>
        <v>1E-3</v>
      </c>
      <c r="T7" s="58">
        <f xml:space="preserve"> InpS!T15</f>
        <v>1E-3</v>
      </c>
      <c r="U7" s="58">
        <f xml:space="preserve"> InpS!U15</f>
        <v>1E-3</v>
      </c>
      <c r="V7" s="58">
        <f xml:space="preserve"> InpS!V15</f>
        <v>1E-3</v>
      </c>
      <c r="W7" s="58">
        <f xml:space="preserve"> InpS!W15</f>
        <v>1E-3</v>
      </c>
      <c r="X7" s="58">
        <f xml:space="preserve"> InpS!X15</f>
        <v>1E-3</v>
      </c>
      <c r="Y7" s="58">
        <f xml:space="preserve"> InpS!Y15</f>
        <v>1E-3</v>
      </c>
      <c r="Z7" s="58">
        <f xml:space="preserve"> InpS!Z15</f>
        <v>1E-3</v>
      </c>
      <c r="AA7" s="58">
        <f xml:space="preserve"> InpS!AA15</f>
        <v>1E-3</v>
      </c>
      <c r="AB7" s="58">
        <f xml:space="preserve"> InpS!AB15</f>
        <v>1E-3</v>
      </c>
      <c r="AC7" s="58">
        <f xml:space="preserve"> InpS!AC15</f>
        <v>1E-3</v>
      </c>
      <c r="AD7" s="58">
        <f xml:space="preserve"> InpS!AD15</f>
        <v>1E-3</v>
      </c>
      <c r="AE7" s="58">
        <f xml:space="preserve"> InpS!AE15</f>
        <v>1E-3</v>
      </c>
      <c r="AF7" s="58">
        <f xml:space="preserve"> InpS!AF15</f>
        <v>1E-3</v>
      </c>
      <c r="AG7" s="58">
        <f xml:space="preserve"> InpS!AG15</f>
        <v>1E-3</v>
      </c>
      <c r="AH7" s="58">
        <f xml:space="preserve"> InpS!AH15</f>
        <v>1E-3</v>
      </c>
      <c r="AI7" s="58">
        <f xml:space="preserve"> InpS!AI15</f>
        <v>1E-3</v>
      </c>
      <c r="AJ7" s="58">
        <f xml:space="preserve"> InpS!AJ15</f>
        <v>1E-3</v>
      </c>
      <c r="AK7" s="58">
        <f xml:space="preserve"> InpS!AK15</f>
        <v>1E-3</v>
      </c>
      <c r="AL7" s="58">
        <f xml:space="preserve"> InpS!AL15</f>
        <v>1E-3</v>
      </c>
      <c r="AM7" s="58">
        <f xml:space="preserve"> InpS!AM15</f>
        <v>1E-3</v>
      </c>
      <c r="AN7" s="58">
        <f xml:space="preserve"> InpS!AN15</f>
        <v>1E-3</v>
      </c>
      <c r="AO7" s="58">
        <f xml:space="preserve"> InpS!AO15</f>
        <v>1E-3</v>
      </c>
      <c r="AP7" s="58">
        <f xml:space="preserve"> InpS!AP15</f>
        <v>1E-3</v>
      </c>
      <c r="AQ7" s="58">
        <f xml:space="preserve"> InpS!AQ15</f>
        <v>1E-3</v>
      </c>
      <c r="AR7" s="58">
        <f xml:space="preserve"> InpS!AR15</f>
        <v>1E-3</v>
      </c>
      <c r="AS7" s="58">
        <f xml:space="preserve"> InpS!AS15</f>
        <v>1E-3</v>
      </c>
      <c r="AT7" s="58">
        <f xml:space="preserve"> InpS!AT15</f>
        <v>1E-3</v>
      </c>
      <c r="AU7" s="58">
        <f xml:space="preserve"> InpS!AU15</f>
        <v>1E-3</v>
      </c>
      <c r="AV7" s="58">
        <f xml:space="preserve"> InpS!AV15</f>
        <v>1E-3</v>
      </c>
      <c r="AW7" s="58">
        <f xml:space="preserve"> InpS!AW15</f>
        <v>1E-3</v>
      </c>
      <c r="AX7" s="58">
        <f xml:space="preserve"> InpS!AX15</f>
        <v>1E-3</v>
      </c>
      <c r="AY7" s="58">
        <f xml:space="preserve"> InpS!AY15</f>
        <v>1E-3</v>
      </c>
      <c r="AZ7" s="58">
        <f xml:space="preserve"> InpS!AZ15</f>
        <v>1E-3</v>
      </c>
      <c r="BA7" s="58">
        <f xml:space="preserve"> InpS!BA15</f>
        <v>1E-3</v>
      </c>
      <c r="BB7" s="58">
        <f xml:space="preserve"> InpS!BB15</f>
        <v>1E-3</v>
      </c>
      <c r="BC7" s="58">
        <f xml:space="preserve"> InpS!BC15</f>
        <v>1E-3</v>
      </c>
      <c r="BD7" s="58">
        <f xml:space="preserve"> InpS!BD15</f>
        <v>1E-3</v>
      </c>
      <c r="BE7" s="58">
        <f xml:space="preserve"> InpS!BE15</f>
        <v>1E-3</v>
      </c>
      <c r="BF7" s="58">
        <f xml:space="preserve"> InpS!BF15</f>
        <v>1E-3</v>
      </c>
      <c r="BG7" s="58">
        <f xml:space="preserve"> InpS!BG15</f>
        <v>1E-3</v>
      </c>
      <c r="BH7" s="58">
        <f xml:space="preserve"> InpS!BH15</f>
        <v>1E-3</v>
      </c>
      <c r="BI7" s="58">
        <f xml:space="preserve"> InpS!BI15</f>
        <v>1E-3</v>
      </c>
      <c r="BJ7" s="58">
        <f xml:space="preserve"> InpS!BJ15</f>
        <v>1E-3</v>
      </c>
      <c r="BK7" s="58">
        <f xml:space="preserve"> InpS!BK15</f>
        <v>1E-3</v>
      </c>
      <c r="BL7" s="58">
        <f xml:space="preserve"> InpS!BL15</f>
        <v>1E-3</v>
      </c>
      <c r="BM7" s="58">
        <f xml:space="preserve"> InpS!BM15</f>
        <v>1E-3</v>
      </c>
      <c r="BN7" s="58">
        <f xml:space="preserve"> InpS!BN15</f>
        <v>1E-3</v>
      </c>
      <c r="BO7" s="58">
        <f xml:space="preserve"> InpS!BO15</f>
        <v>1E-3</v>
      </c>
      <c r="BP7" s="58">
        <f xml:space="preserve"> InpS!BP15</f>
        <v>1E-3</v>
      </c>
      <c r="BQ7" s="58">
        <f xml:space="preserve"> InpS!BQ15</f>
        <v>1E-3</v>
      </c>
      <c r="BR7" s="58">
        <f xml:space="preserve"> InpS!BR15</f>
        <v>1E-3</v>
      </c>
      <c r="BS7" s="58">
        <f xml:space="preserve"> InpS!BS15</f>
        <v>1E-3</v>
      </c>
      <c r="BT7" s="58">
        <f xml:space="preserve"> InpS!BT15</f>
        <v>1E-3</v>
      </c>
      <c r="BU7" s="58">
        <f xml:space="preserve"> InpS!BU15</f>
        <v>1E-3</v>
      </c>
      <c r="BV7" s="58">
        <f xml:space="preserve"> InpS!BV15</f>
        <v>1E-3</v>
      </c>
      <c r="BW7" s="58">
        <f xml:space="preserve"> InpS!BW15</f>
        <v>1E-3</v>
      </c>
      <c r="BX7" s="58">
        <f xml:space="preserve"> InpS!BX15</f>
        <v>1E-3</v>
      </c>
      <c r="BY7" s="58">
        <f xml:space="preserve"> InpS!BY15</f>
        <v>1E-3</v>
      </c>
      <c r="BZ7" s="58">
        <f xml:space="preserve"> InpS!BZ15</f>
        <v>1E-3</v>
      </c>
      <c r="CA7" s="58">
        <f xml:space="preserve"> InpS!CA15</f>
        <v>1E-3</v>
      </c>
      <c r="CB7" s="58">
        <f xml:space="preserve"> InpS!CB15</f>
        <v>1E-3</v>
      </c>
      <c r="CC7" s="58">
        <f xml:space="preserve"> InpS!CC15</f>
        <v>1E-3</v>
      </c>
      <c r="CD7" s="58">
        <f xml:space="preserve"> InpS!CD15</f>
        <v>1E-3</v>
      </c>
      <c r="CE7" s="58">
        <f xml:space="preserve"> InpS!CE15</f>
        <v>1E-3</v>
      </c>
      <c r="CF7" s="58">
        <f xml:space="preserve"> InpS!CF15</f>
        <v>1E-3</v>
      </c>
      <c r="CG7" s="58">
        <f xml:space="preserve"> InpS!CG15</f>
        <v>1E-3</v>
      </c>
      <c r="CH7" s="58">
        <f xml:space="preserve"> InpS!CH15</f>
        <v>1E-3</v>
      </c>
      <c r="CI7" s="58">
        <f xml:space="preserve"> InpS!CI15</f>
        <v>1E-3</v>
      </c>
      <c r="CJ7" s="58">
        <f xml:space="preserve"> InpS!CJ15</f>
        <v>1E-3</v>
      </c>
      <c r="CK7" s="58">
        <f xml:space="preserve"> InpS!CK15</f>
        <v>1E-3</v>
      </c>
      <c r="CL7" s="58">
        <f xml:space="preserve"> InpS!CL15</f>
        <v>1E-3</v>
      </c>
      <c r="CM7" s="58">
        <f xml:space="preserve"> InpS!CM15</f>
        <v>1E-3</v>
      </c>
      <c r="CN7" s="58">
        <f xml:space="preserve"> InpS!CN15</f>
        <v>1E-3</v>
      </c>
      <c r="CO7" s="58">
        <f xml:space="preserve"> InpS!CO15</f>
        <v>1E-3</v>
      </c>
    </row>
    <row r="8" spans="1:93" x14ac:dyDescent="0.2">
      <c r="E8" t="s">
        <v>313</v>
      </c>
      <c r="H8" s="75" t="s">
        <v>312</v>
      </c>
      <c r="I8" s="201"/>
      <c r="K8" s="343">
        <f t="shared" ref="K8:AP8" si="3">IF( J8 = "", 1, J8 * ( 1 - K7 ) )</f>
        <v>1</v>
      </c>
      <c r="L8" s="343">
        <f t="shared" si="3"/>
        <v>0.999</v>
      </c>
      <c r="M8" s="343">
        <f t="shared" si="3"/>
        <v>0.99800100000000003</v>
      </c>
      <c r="N8" s="343">
        <f t="shared" si="3"/>
        <v>0.997002999</v>
      </c>
      <c r="O8" s="343">
        <f t="shared" si="3"/>
        <v>0.99600599600100004</v>
      </c>
      <c r="P8" s="343">
        <f t="shared" si="3"/>
        <v>0.99500999000499901</v>
      </c>
      <c r="Q8" s="343">
        <f t="shared" si="3"/>
        <v>0.994014980014994</v>
      </c>
      <c r="R8" s="343">
        <f t="shared" si="3"/>
        <v>0.99302096503497905</v>
      </c>
      <c r="S8" s="343">
        <f t="shared" si="3"/>
        <v>0.9920279440699441</v>
      </c>
      <c r="T8" s="343">
        <f t="shared" si="3"/>
        <v>0.99103591612587416</v>
      </c>
      <c r="U8" s="343">
        <f t="shared" si="3"/>
        <v>0.99004488020974823</v>
      </c>
      <c r="V8" s="343">
        <f t="shared" si="3"/>
        <v>0.98905483532953853</v>
      </c>
      <c r="W8" s="343">
        <f t="shared" si="3"/>
        <v>0.98806578049420901</v>
      </c>
      <c r="X8" s="343">
        <f t="shared" si="3"/>
        <v>0.98707771471371475</v>
      </c>
      <c r="Y8" s="343">
        <f t="shared" si="3"/>
        <v>0.98609063699900101</v>
      </c>
      <c r="Z8" s="343">
        <f t="shared" si="3"/>
        <v>0.98510454636200206</v>
      </c>
      <c r="AA8" s="343">
        <f t="shared" si="3"/>
        <v>0.98411944181564004</v>
      </c>
      <c r="AB8" s="343">
        <f t="shared" si="3"/>
        <v>0.98313532237382439</v>
      </c>
      <c r="AC8" s="343">
        <f t="shared" si="3"/>
        <v>0.98215218705145058</v>
      </c>
      <c r="AD8" s="343">
        <f t="shared" si="3"/>
        <v>0.98117003486439913</v>
      </c>
      <c r="AE8" s="343">
        <f t="shared" si="3"/>
        <v>0.98018886482953471</v>
      </c>
      <c r="AF8" s="343">
        <f t="shared" si="3"/>
        <v>0.97920867596470518</v>
      </c>
      <c r="AG8" s="343">
        <f t="shared" si="3"/>
        <v>0.9782294672887405</v>
      </c>
      <c r="AH8" s="343">
        <f t="shared" si="3"/>
        <v>0.97725123782145173</v>
      </c>
      <c r="AI8" s="343">
        <f t="shared" si="3"/>
        <v>0.97627398658363029</v>
      </c>
      <c r="AJ8" s="343">
        <f t="shared" si="3"/>
        <v>0.97529771259704667</v>
      </c>
      <c r="AK8" s="343">
        <f t="shared" si="3"/>
        <v>0.97432241488444959</v>
      </c>
      <c r="AL8" s="343">
        <f t="shared" si="3"/>
        <v>0.97334809246956511</v>
      </c>
      <c r="AM8" s="343">
        <f t="shared" si="3"/>
        <v>0.97237474437709559</v>
      </c>
      <c r="AN8" s="343">
        <f t="shared" si="3"/>
        <v>0.97140236963271853</v>
      </c>
      <c r="AO8" s="343">
        <f t="shared" si="3"/>
        <v>0.97043096726308586</v>
      </c>
      <c r="AP8" s="343">
        <f t="shared" si="3"/>
        <v>0.96946053629582274</v>
      </c>
      <c r="AQ8" s="343">
        <f t="shared" ref="AQ8:BV8" si="4">IF( AP8 = "", 1, AP8 * ( 1 - AQ7 ) )</f>
        <v>0.96849107575952686</v>
      </c>
      <c r="AR8" s="343">
        <f t="shared" si="4"/>
        <v>0.96752258468376728</v>
      </c>
      <c r="AS8" s="343">
        <f t="shared" si="4"/>
        <v>0.96655506209908348</v>
      </c>
      <c r="AT8" s="343">
        <f t="shared" si="4"/>
        <v>0.9655885070369844</v>
      </c>
      <c r="AU8" s="343">
        <f t="shared" si="4"/>
        <v>0.96462291852994742</v>
      </c>
      <c r="AV8" s="343">
        <f t="shared" si="4"/>
        <v>0.96365829561141747</v>
      </c>
      <c r="AW8" s="343">
        <f t="shared" si="4"/>
        <v>0.96269463731580607</v>
      </c>
      <c r="AX8" s="343">
        <f t="shared" si="4"/>
        <v>0.96173194267849027</v>
      </c>
      <c r="AY8" s="343">
        <f t="shared" si="4"/>
        <v>0.96077021073581181</v>
      </c>
      <c r="AZ8" s="343">
        <f t="shared" si="4"/>
        <v>0.959809440525076</v>
      </c>
      <c r="BA8" s="343">
        <f t="shared" si="4"/>
        <v>0.9588496310845509</v>
      </c>
      <c r="BB8" s="343">
        <f t="shared" si="4"/>
        <v>0.9578907814534664</v>
      </c>
      <c r="BC8" s="343">
        <f t="shared" si="4"/>
        <v>0.95693289067201293</v>
      </c>
      <c r="BD8" s="343">
        <f t="shared" si="4"/>
        <v>0.95597595778134092</v>
      </c>
      <c r="BE8" s="343">
        <f t="shared" si="4"/>
        <v>0.95501998182355963</v>
      </c>
      <c r="BF8" s="343">
        <f t="shared" si="4"/>
        <v>0.95406496184173606</v>
      </c>
      <c r="BG8" s="343">
        <f t="shared" si="4"/>
        <v>0.95311089687989436</v>
      </c>
      <c r="BH8" s="343">
        <f t="shared" si="4"/>
        <v>0.95215778598301448</v>
      </c>
      <c r="BI8" s="343">
        <f t="shared" si="4"/>
        <v>0.95120562819703147</v>
      </c>
      <c r="BJ8" s="343">
        <f t="shared" si="4"/>
        <v>0.95025442256883441</v>
      </c>
      <c r="BK8" s="343">
        <f t="shared" si="4"/>
        <v>0.94930416814626561</v>
      </c>
      <c r="BL8" s="343">
        <f t="shared" si="4"/>
        <v>0.9483548639781193</v>
      </c>
      <c r="BM8" s="343">
        <f t="shared" si="4"/>
        <v>0.94740650911414115</v>
      </c>
      <c r="BN8" s="343">
        <f t="shared" si="4"/>
        <v>0.94645910260502697</v>
      </c>
      <c r="BO8" s="343">
        <f t="shared" si="4"/>
        <v>0.94551264350242192</v>
      </c>
      <c r="BP8" s="343">
        <f t="shared" si="4"/>
        <v>0.94456713085891952</v>
      </c>
      <c r="BQ8" s="343">
        <f t="shared" si="4"/>
        <v>0.94362256372806064</v>
      </c>
      <c r="BR8" s="343">
        <f t="shared" si="4"/>
        <v>0.9426789411643326</v>
      </c>
      <c r="BS8" s="343">
        <f t="shared" si="4"/>
        <v>0.94173626222316831</v>
      </c>
      <c r="BT8" s="343">
        <f t="shared" si="4"/>
        <v>0.94079452596094515</v>
      </c>
      <c r="BU8" s="343">
        <f t="shared" si="4"/>
        <v>0.93985373143498419</v>
      </c>
      <c r="BV8" s="343">
        <f t="shared" si="4"/>
        <v>0.93891387770354917</v>
      </c>
      <c r="BW8" s="343">
        <f t="shared" ref="BW8:CO8" si="5">IF( BV8 = "", 1, BV8 * ( 1 - BW7 ) )</f>
        <v>0.93797496382584566</v>
      </c>
      <c r="BX8" s="343">
        <f t="shared" si="5"/>
        <v>0.9370369888620198</v>
      </c>
      <c r="BY8" s="343">
        <f t="shared" si="5"/>
        <v>0.93609995187315775</v>
      </c>
      <c r="BZ8" s="343">
        <f t="shared" si="5"/>
        <v>0.93516385192128459</v>
      </c>
      <c r="CA8" s="343">
        <f t="shared" si="5"/>
        <v>0.93422868806936332</v>
      </c>
      <c r="CB8" s="343">
        <f t="shared" si="5"/>
        <v>0.93329445938129396</v>
      </c>
      <c r="CC8" s="343">
        <f t="shared" si="5"/>
        <v>0.93236116492191268</v>
      </c>
      <c r="CD8" s="343">
        <f t="shared" si="5"/>
        <v>0.93142880375699078</v>
      </c>
      <c r="CE8" s="343">
        <f t="shared" si="5"/>
        <v>0.93049737495323381</v>
      </c>
      <c r="CF8" s="343">
        <f t="shared" si="5"/>
        <v>0.9295668775782806</v>
      </c>
      <c r="CG8" s="343">
        <f t="shared" si="5"/>
        <v>0.92863731070070232</v>
      </c>
      <c r="CH8" s="343">
        <f t="shared" si="5"/>
        <v>0.92770867339000163</v>
      </c>
      <c r="CI8" s="343">
        <f t="shared" si="5"/>
        <v>0.92678096471661164</v>
      </c>
      <c r="CJ8" s="343">
        <f t="shared" si="5"/>
        <v>0.92585418375189499</v>
      </c>
      <c r="CK8" s="343">
        <f t="shared" si="5"/>
        <v>0.92492832956814308</v>
      </c>
      <c r="CL8" s="343">
        <f t="shared" si="5"/>
        <v>0.92400340123857494</v>
      </c>
      <c r="CM8" s="343">
        <f t="shared" si="5"/>
        <v>0.92307939783733639</v>
      </c>
      <c r="CN8" s="343">
        <f t="shared" si="5"/>
        <v>0.92215631843949908</v>
      </c>
      <c r="CO8" s="343">
        <f t="shared" si="5"/>
        <v>0.92123416212105957</v>
      </c>
    </row>
    <row r="9" spans="1:93" ht="3" customHeight="1" x14ac:dyDescent="0.2">
      <c r="A9" s="14"/>
      <c r="B9" s="14"/>
      <c r="C9" s="7"/>
      <c r="D9" s="70"/>
      <c r="E9" s="16"/>
      <c r="F9" s="17"/>
      <c r="G9" s="16"/>
      <c r="H9" s="73"/>
      <c r="I9" s="198"/>
      <c r="J9" s="7"/>
      <c r="K9" s="16"/>
      <c r="L9" t="s">
        <v>314</v>
      </c>
    </row>
    <row r="10" spans="1:93" x14ac:dyDescent="0.2">
      <c r="I10" s="201"/>
    </row>
    <row r="11" spans="1:93" ht="13.5" thickBot="1" x14ac:dyDescent="0.25">
      <c r="A11" s="56" t="s">
        <v>315</v>
      </c>
      <c r="B11" s="9"/>
      <c r="C11" s="8"/>
      <c r="D11" s="69"/>
      <c r="E11" s="11"/>
      <c r="F11" s="12"/>
      <c r="G11" s="12"/>
      <c r="H11" s="12"/>
      <c r="I11" s="21"/>
      <c r="J11" s="13"/>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row>
    <row r="12" spans="1:93" ht="3" customHeight="1" outlineLevel="1" thickTop="1" x14ac:dyDescent="0.2">
      <c r="A12" s="14"/>
      <c r="B12" s="14"/>
      <c r="C12" s="7"/>
      <c r="D12" s="70"/>
      <c r="E12" s="16"/>
      <c r="F12" s="17"/>
      <c r="G12" s="16"/>
      <c r="H12" s="73"/>
      <c r="I12" s="198"/>
      <c r="J12" s="13"/>
      <c r="K12" s="16"/>
    </row>
    <row r="13" spans="1:93" outlineLevel="1" x14ac:dyDescent="0.2">
      <c r="B13" s="59" t="s">
        <v>316</v>
      </c>
      <c r="I13" s="201"/>
    </row>
    <row r="14" spans="1:93" outlineLevel="1" x14ac:dyDescent="0.2">
      <c r="E14" s="18" t="str">
        <f xml:space="preserve"> UserInput!E16</f>
        <v>Length of mains per plot (including comm pipe)</v>
      </c>
      <c r="F14" s="18">
        <f xml:space="preserve"> UserInput!F16</f>
        <v>0</v>
      </c>
      <c r="G14" s="19">
        <f xml:space="preserve"> UserInput!G16</f>
        <v>8</v>
      </c>
      <c r="H14" s="77" t="str">
        <f xml:space="preserve"> UserInput!H16</f>
        <v>m/plot</v>
      </c>
      <c r="I14" s="201"/>
    </row>
    <row r="15" spans="1:93" outlineLevel="1" x14ac:dyDescent="0.2">
      <c r="E15" s="18" t="str">
        <f xml:space="preserve"> UserInput!E11</f>
        <v>Fewer than 10 plots - no boundary meter</v>
      </c>
      <c r="G15" s="197" t="b">
        <f xml:space="preserve"> UserInput!G11</f>
        <v>0</v>
      </c>
      <c r="H15" s="77" t="str">
        <f xml:space="preserve"> UserInput!H11</f>
        <v>Boolean</v>
      </c>
      <c r="I15" s="205"/>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row>
    <row r="16" spans="1:93" outlineLevel="1" x14ac:dyDescent="0.2">
      <c r="E16" s="18" t="str">
        <f xml:space="preserve"> UserInput!E17</f>
        <v>Comm pipe length</v>
      </c>
      <c r="G16" s="19">
        <f xml:space="preserve"> UserInput!G17</f>
        <v>4</v>
      </c>
      <c r="H16" s="77" t="str">
        <f xml:space="preserve"> UserInput!H17</f>
        <v>m</v>
      </c>
      <c r="I16" s="205"/>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row>
    <row r="17" spans="2:10" outlineLevel="1" x14ac:dyDescent="0.2">
      <c r="E17" s="45" t="str">
        <f xml:space="preserve"> InpC!E25</f>
        <v>Water: mains cost per metre</v>
      </c>
      <c r="G17" s="19">
        <f xml:space="preserve"> InpC!G25</f>
        <v>97.81</v>
      </c>
      <c r="H17" s="223" t="str">
        <f xml:space="preserve"> InpC!H25</f>
        <v>£/m</v>
      </c>
      <c r="I17" s="201"/>
    </row>
    <row r="18" spans="2:10" outlineLevel="1" x14ac:dyDescent="0.2">
      <c r="E18" s="18" t="str">
        <f xml:space="preserve"> InpC!E$40</f>
        <v>Overhead rate</v>
      </c>
      <c r="G18" s="58">
        <f xml:space="preserve"> InpC!G$40</f>
        <v>5.1900000000000002E-2</v>
      </c>
      <c r="H18" s="77" t="str">
        <f xml:space="preserve"> InpC!H$40</f>
        <v>%</v>
      </c>
      <c r="I18" s="202"/>
    </row>
    <row r="19" spans="2:10" outlineLevel="1" x14ac:dyDescent="0.2">
      <c r="E19" t="s">
        <v>317</v>
      </c>
      <c r="G19" s="85">
        <f xml:space="preserve"> G17 * ( 1 + G18 )</f>
        <v>102.88633900000001</v>
      </c>
      <c r="H19" s="77" t="str">
        <f xml:space="preserve"> InpC!H27</f>
        <v>£/m</v>
      </c>
      <c r="I19" s="201"/>
    </row>
    <row r="20" spans="2:10" outlineLevel="1" x14ac:dyDescent="0.2">
      <c r="E20" t="s">
        <v>318</v>
      </c>
      <c r="G20" s="54">
        <f xml:space="preserve"> IF( G15, G16, G14 )</f>
        <v>8</v>
      </c>
      <c r="H20" s="77" t="str">
        <f xml:space="preserve"> InpC!H28</f>
        <v>£/m</v>
      </c>
      <c r="I20" s="201"/>
    </row>
    <row r="21" spans="2:10" outlineLevel="1" x14ac:dyDescent="0.2">
      <c r="I21" s="201"/>
    </row>
    <row r="22" spans="2:10" outlineLevel="1" x14ac:dyDescent="0.2">
      <c r="B22" s="59" t="s">
        <v>319</v>
      </c>
      <c r="I22" s="201"/>
    </row>
    <row r="23" spans="2:10" outlineLevel="1" x14ac:dyDescent="0.2">
      <c r="E23" s="18" t="str">
        <f xml:space="preserve"> UserInput!E$22</f>
        <v>Flats</v>
      </c>
      <c r="F23" s="18"/>
      <c r="G23" s="19">
        <f xml:space="preserve"> UserInput!G$22</f>
        <v>96</v>
      </c>
      <c r="H23" s="77" t="str">
        <f xml:space="preserve"> UserInput!H$22</f>
        <v>Properties</v>
      </c>
      <c r="I23" s="203"/>
      <c r="J23" t="s">
        <v>314</v>
      </c>
    </row>
    <row r="24" spans="2:10" outlineLevel="1" x14ac:dyDescent="0.2">
      <c r="E24" s="18" t="str">
        <f xml:space="preserve"> UserInput!E$23</f>
        <v>Terraced houses</v>
      </c>
      <c r="F24" s="18"/>
      <c r="G24" s="19">
        <f xml:space="preserve"> UserInput!G$23</f>
        <v>146</v>
      </c>
      <c r="H24" s="77" t="str">
        <f xml:space="preserve"> UserInput!H$23</f>
        <v>Properties</v>
      </c>
      <c r="I24" s="203"/>
    </row>
    <row r="25" spans="2:10" outlineLevel="1" x14ac:dyDescent="0.2">
      <c r="E25" s="18" t="str">
        <f xml:space="preserve"> UserInput!E$24</f>
        <v>Semi-detached houses</v>
      </c>
      <c r="F25" s="18"/>
      <c r="G25" s="53">
        <f xml:space="preserve"> UserInput!G$24</f>
        <v>139</v>
      </c>
      <c r="H25" s="77" t="str">
        <f xml:space="preserve"> UserInput!H$24</f>
        <v>Properties</v>
      </c>
      <c r="I25" s="203"/>
    </row>
    <row r="26" spans="2:10" outlineLevel="1" x14ac:dyDescent="0.2">
      <c r="E26" s="18" t="str">
        <f xml:space="preserve"> UserInput!E$25</f>
        <v>Detached houses</v>
      </c>
      <c r="F26" s="18"/>
      <c r="G26" s="53">
        <f xml:space="preserve"> UserInput!G$25</f>
        <v>119</v>
      </c>
      <c r="H26" s="77" t="str">
        <f xml:space="preserve"> UserInput!H$25</f>
        <v>Properties</v>
      </c>
      <c r="I26" s="203"/>
    </row>
    <row r="27" spans="2:10" outlineLevel="1" x14ac:dyDescent="0.2">
      <c r="E27" s="18" t="str">
        <f xml:space="preserve"> UserInput!E44</f>
        <v>Number of standard users</v>
      </c>
      <c r="F27" s="18"/>
      <c r="G27" s="53">
        <f xml:space="preserve"> UserInput!G44</f>
        <v>0</v>
      </c>
      <c r="H27" s="77" t="str">
        <f xml:space="preserve"> UserInput!H44</f>
        <v>Properties</v>
      </c>
      <c r="I27" s="203"/>
    </row>
    <row r="28" spans="2:10" outlineLevel="1" x14ac:dyDescent="0.2">
      <c r="E28" s="18" t="str">
        <f xml:space="preserve"> UserInput!E45</f>
        <v>Number of intermediate users</v>
      </c>
      <c r="F28" s="18"/>
      <c r="G28" s="53">
        <f xml:space="preserve"> UserInput!G45</f>
        <v>0</v>
      </c>
      <c r="H28" s="77" t="str">
        <f xml:space="preserve"> UserInput!H45</f>
        <v>Properties</v>
      </c>
      <c r="I28" s="203"/>
    </row>
    <row r="29" spans="2:10" outlineLevel="1" x14ac:dyDescent="0.2">
      <c r="E29" s="18" t="str">
        <f xml:space="preserve"> UserInput!E46</f>
        <v>Number of large users</v>
      </c>
      <c r="F29" s="18"/>
      <c r="G29" s="53">
        <f xml:space="preserve"> UserInput!G46</f>
        <v>0</v>
      </c>
      <c r="H29" s="77" t="str">
        <f xml:space="preserve"> UserInput!H46</f>
        <v>Properties</v>
      </c>
      <c r="I29" s="203"/>
    </row>
    <row r="30" spans="2:10" outlineLevel="1" x14ac:dyDescent="0.2">
      <c r="E30" s="174" t="s">
        <v>320</v>
      </c>
      <c r="F30" s="174"/>
      <c r="G30" s="413">
        <f>SUM(G23:G29)</f>
        <v>500</v>
      </c>
      <c r="H30" s="228" t="s">
        <v>72</v>
      </c>
      <c r="I30" s="203"/>
    </row>
    <row r="31" spans="2:10" outlineLevel="1" x14ac:dyDescent="0.2">
      <c r="I31" s="201"/>
    </row>
    <row r="32" spans="2:10" outlineLevel="1" x14ac:dyDescent="0.2">
      <c r="E32" s="18" t="str">
        <f xml:space="preserve"> UserInput!E$22</f>
        <v>Flats</v>
      </c>
      <c r="F32" s="18"/>
      <c r="G32" s="63">
        <f xml:space="preserve"> InpC!G9</f>
        <v>2.04</v>
      </c>
      <c r="H32" s="77" t="str">
        <f xml:space="preserve"> InpC!H9</f>
        <v>People</v>
      </c>
      <c r="I32" s="203"/>
      <c r="J32" t="s">
        <v>314</v>
      </c>
    </row>
    <row r="33" spans="5:93" outlineLevel="1" x14ac:dyDescent="0.2">
      <c r="E33" s="18" t="str">
        <f xml:space="preserve"> UserInput!E$23</f>
        <v>Terraced houses</v>
      </c>
      <c r="F33" s="18"/>
      <c r="G33" s="63">
        <f xml:space="preserve"> InpC!G10</f>
        <v>2.4</v>
      </c>
      <c r="H33" s="77" t="str">
        <f xml:space="preserve"> InpC!H10</f>
        <v>People</v>
      </c>
      <c r="I33" s="203"/>
    </row>
    <row r="34" spans="5:93" outlineLevel="1" x14ac:dyDescent="0.2">
      <c r="E34" s="18" t="str">
        <f xml:space="preserve"> UserInput!E$24</f>
        <v>Semi-detached houses</v>
      </c>
      <c r="F34" s="18"/>
      <c r="G34" s="63">
        <f xml:space="preserve"> InpC!G11</f>
        <v>2.4300000000000002</v>
      </c>
      <c r="H34" s="77" t="str">
        <f xml:space="preserve"> InpC!H11</f>
        <v>People</v>
      </c>
      <c r="I34" s="203"/>
    </row>
    <row r="35" spans="5:93" outlineLevel="1" x14ac:dyDescent="0.2">
      <c r="E35" s="18" t="str">
        <f xml:space="preserve"> UserInput!E$25</f>
        <v>Detached houses</v>
      </c>
      <c r="F35" s="18"/>
      <c r="G35" s="63">
        <f xml:space="preserve"> InpC!G12</f>
        <v>2.64</v>
      </c>
      <c r="H35" s="77" t="str">
        <f xml:space="preserve"> InpC!H12</f>
        <v>People</v>
      </c>
      <c r="I35" s="203"/>
    </row>
    <row r="36" spans="5:93" outlineLevel="1" x14ac:dyDescent="0.2">
      <c r="G36" s="79"/>
      <c r="I36" s="201"/>
    </row>
    <row r="37" spans="5:93" outlineLevel="1" x14ac:dyDescent="0.2">
      <c r="E37" t="s">
        <v>321</v>
      </c>
      <c r="G37" s="91">
        <f xml:space="preserve"> SUMPRODUCT( G23:G26, G32:G35 )</f>
        <v>1198.17</v>
      </c>
      <c r="H37" s="75" t="s">
        <v>152</v>
      </c>
      <c r="I37" s="201"/>
    </row>
    <row r="38" spans="5:93" outlineLevel="1" x14ac:dyDescent="0.2">
      <c r="G38" s="79"/>
      <c r="I38" s="201"/>
    </row>
    <row r="39" spans="5:93" outlineLevel="1" x14ac:dyDescent="0.2">
      <c r="E39" s="18" t="str">
        <f xml:space="preserve"> UserInput!E$26</f>
        <v>Number of flats to each plot</v>
      </c>
      <c r="F39" s="18">
        <f xml:space="preserve"> UserInput!F$26</f>
        <v>0</v>
      </c>
      <c r="G39" s="19">
        <f xml:space="preserve"> UserInput!G$26</f>
        <v>4</v>
      </c>
      <c r="H39" s="77" t="str">
        <f xml:space="preserve"> UserInput!H$26</f>
        <v>Properties</v>
      </c>
      <c r="I39" s="203"/>
    </row>
    <row r="40" spans="5:93" outlineLevel="1" x14ac:dyDescent="0.2">
      <c r="E40" t="s">
        <v>322</v>
      </c>
      <c r="G40" s="123">
        <f xml:space="preserve"> G23 / MAX( 1, G39 ) + SUM( G24:G29 )</f>
        <v>428</v>
      </c>
      <c r="H40" s="75" t="s">
        <v>323</v>
      </c>
      <c r="I40" s="201"/>
    </row>
    <row r="41" spans="5:93" outlineLevel="1" x14ac:dyDescent="0.2">
      <c r="G41" s="79"/>
      <c r="I41" s="201"/>
    </row>
    <row r="42" spans="5:93" outlineLevel="1" x14ac:dyDescent="0.2">
      <c r="E42" s="18" t="str">
        <f xml:space="preserve"> UserInput!E$8</f>
        <v>Pre-AMP7 NAV</v>
      </c>
      <c r="G42" s="19" t="b">
        <f xml:space="preserve"> UserInput!G$8</f>
        <v>0</v>
      </c>
      <c r="H42" s="45" t="str">
        <f xml:space="preserve"> UserInput!H$8</f>
        <v>Boolean</v>
      </c>
      <c r="I42" s="201"/>
    </row>
    <row r="43" spans="5:93" outlineLevel="1" x14ac:dyDescent="0.2">
      <c r="E43" s="20" t="s">
        <v>324</v>
      </c>
      <c r="G43" s="19" t="b">
        <f xml:space="preserve"> NOT( UserInput!G6 )</f>
        <v>1</v>
      </c>
      <c r="H43" s="132" t="s">
        <v>48</v>
      </c>
      <c r="I43" s="201"/>
    </row>
    <row r="44" spans="5:93" outlineLevel="1" x14ac:dyDescent="0.2">
      <c r="E44" s="18" t="str">
        <f xml:space="preserve"> InpC!E82</f>
        <v>Mains application design and agreement</v>
      </c>
      <c r="G44" s="19">
        <f xml:space="preserve"> InpC!G82 * OR( $G$42, $G$43 )</f>
        <v>1197.05</v>
      </c>
      <c r="H44" s="77" t="str">
        <f xml:space="preserve"> InpC!H82</f>
        <v>£</v>
      </c>
      <c r="I44" s="204">
        <f xml:space="preserve"> SUM( K44:CO44 )</f>
        <v>1197.05</v>
      </c>
      <c r="K44" s="54">
        <f t="shared" ref="K44:AP44" si="6" xml:space="preserve"> IF( J44 = "", $G44, 0 )</f>
        <v>1197.05</v>
      </c>
      <c r="L44" s="54">
        <f t="shared" si="6"/>
        <v>0</v>
      </c>
      <c r="M44" s="54">
        <f t="shared" si="6"/>
        <v>0</v>
      </c>
      <c r="N44" s="54">
        <f t="shared" si="6"/>
        <v>0</v>
      </c>
      <c r="O44" s="54">
        <f t="shared" si="6"/>
        <v>0</v>
      </c>
      <c r="P44" s="54">
        <f t="shared" si="6"/>
        <v>0</v>
      </c>
      <c r="Q44" s="54">
        <f t="shared" si="6"/>
        <v>0</v>
      </c>
      <c r="R44" s="54">
        <f t="shared" si="6"/>
        <v>0</v>
      </c>
      <c r="S44" s="54">
        <f t="shared" si="6"/>
        <v>0</v>
      </c>
      <c r="T44" s="54">
        <f t="shared" si="6"/>
        <v>0</v>
      </c>
      <c r="U44" s="54">
        <f t="shared" si="6"/>
        <v>0</v>
      </c>
      <c r="V44" s="54">
        <f t="shared" si="6"/>
        <v>0</v>
      </c>
      <c r="W44" s="54">
        <f t="shared" si="6"/>
        <v>0</v>
      </c>
      <c r="X44" s="54">
        <f t="shared" si="6"/>
        <v>0</v>
      </c>
      <c r="Y44" s="54">
        <f t="shared" si="6"/>
        <v>0</v>
      </c>
      <c r="Z44" s="54">
        <f t="shared" si="6"/>
        <v>0</v>
      </c>
      <c r="AA44" s="54">
        <f t="shared" si="6"/>
        <v>0</v>
      </c>
      <c r="AB44" s="54">
        <f t="shared" si="6"/>
        <v>0</v>
      </c>
      <c r="AC44" s="54">
        <f t="shared" si="6"/>
        <v>0</v>
      </c>
      <c r="AD44" s="54">
        <f t="shared" si="6"/>
        <v>0</v>
      </c>
      <c r="AE44" s="54">
        <f t="shared" si="6"/>
        <v>0</v>
      </c>
      <c r="AF44" s="54">
        <f t="shared" si="6"/>
        <v>0</v>
      </c>
      <c r="AG44" s="54">
        <f t="shared" si="6"/>
        <v>0</v>
      </c>
      <c r="AH44" s="54">
        <f t="shared" si="6"/>
        <v>0</v>
      </c>
      <c r="AI44" s="54">
        <f t="shared" si="6"/>
        <v>0</v>
      </c>
      <c r="AJ44" s="54">
        <f t="shared" si="6"/>
        <v>0</v>
      </c>
      <c r="AK44" s="54">
        <f t="shared" si="6"/>
        <v>0</v>
      </c>
      <c r="AL44" s="54">
        <f t="shared" si="6"/>
        <v>0</v>
      </c>
      <c r="AM44" s="54">
        <f t="shared" si="6"/>
        <v>0</v>
      </c>
      <c r="AN44" s="54">
        <f t="shared" si="6"/>
        <v>0</v>
      </c>
      <c r="AO44" s="54">
        <f t="shared" si="6"/>
        <v>0</v>
      </c>
      <c r="AP44" s="54">
        <f t="shared" si="6"/>
        <v>0</v>
      </c>
      <c r="AQ44" s="54">
        <f t="shared" ref="AQ44:BV44" si="7" xml:space="preserve"> IF( AP44 = "", $G44, 0 )</f>
        <v>0</v>
      </c>
      <c r="AR44" s="54">
        <f t="shared" si="7"/>
        <v>0</v>
      </c>
      <c r="AS44" s="54">
        <f t="shared" si="7"/>
        <v>0</v>
      </c>
      <c r="AT44" s="54">
        <f t="shared" si="7"/>
        <v>0</v>
      </c>
      <c r="AU44" s="54">
        <f t="shared" si="7"/>
        <v>0</v>
      </c>
      <c r="AV44" s="54">
        <f t="shared" si="7"/>
        <v>0</v>
      </c>
      <c r="AW44" s="54">
        <f t="shared" si="7"/>
        <v>0</v>
      </c>
      <c r="AX44" s="54">
        <f t="shared" si="7"/>
        <v>0</v>
      </c>
      <c r="AY44" s="54">
        <f t="shared" si="7"/>
        <v>0</v>
      </c>
      <c r="AZ44" s="54">
        <f t="shared" si="7"/>
        <v>0</v>
      </c>
      <c r="BA44" s="54">
        <f t="shared" si="7"/>
        <v>0</v>
      </c>
      <c r="BB44" s="54">
        <f t="shared" si="7"/>
        <v>0</v>
      </c>
      <c r="BC44" s="54">
        <f t="shared" si="7"/>
        <v>0</v>
      </c>
      <c r="BD44" s="54">
        <f t="shared" si="7"/>
        <v>0</v>
      </c>
      <c r="BE44" s="54">
        <f t="shared" si="7"/>
        <v>0</v>
      </c>
      <c r="BF44" s="54">
        <f t="shared" si="7"/>
        <v>0</v>
      </c>
      <c r="BG44" s="54">
        <f t="shared" si="7"/>
        <v>0</v>
      </c>
      <c r="BH44" s="54">
        <f t="shared" si="7"/>
        <v>0</v>
      </c>
      <c r="BI44" s="54">
        <f t="shared" si="7"/>
        <v>0</v>
      </c>
      <c r="BJ44" s="54">
        <f t="shared" si="7"/>
        <v>0</v>
      </c>
      <c r="BK44" s="54">
        <f t="shared" si="7"/>
        <v>0</v>
      </c>
      <c r="BL44" s="54">
        <f t="shared" si="7"/>
        <v>0</v>
      </c>
      <c r="BM44" s="54">
        <f t="shared" si="7"/>
        <v>0</v>
      </c>
      <c r="BN44" s="54">
        <f t="shared" si="7"/>
        <v>0</v>
      </c>
      <c r="BO44" s="54">
        <f t="shared" si="7"/>
        <v>0</v>
      </c>
      <c r="BP44" s="54">
        <f t="shared" si="7"/>
        <v>0</v>
      </c>
      <c r="BQ44" s="54">
        <f t="shared" si="7"/>
        <v>0</v>
      </c>
      <c r="BR44" s="54">
        <f t="shared" si="7"/>
        <v>0</v>
      </c>
      <c r="BS44" s="54">
        <f t="shared" si="7"/>
        <v>0</v>
      </c>
      <c r="BT44" s="54">
        <f t="shared" si="7"/>
        <v>0</v>
      </c>
      <c r="BU44" s="54">
        <f t="shared" si="7"/>
        <v>0</v>
      </c>
      <c r="BV44" s="54">
        <f t="shared" si="7"/>
        <v>0</v>
      </c>
      <c r="BW44" s="54">
        <f t="shared" ref="BW44:CO44" si="8" xml:space="preserve"> IF( BV44 = "", $G44, 0 )</f>
        <v>0</v>
      </c>
      <c r="BX44" s="54">
        <f t="shared" si="8"/>
        <v>0</v>
      </c>
      <c r="BY44" s="54">
        <f t="shared" si="8"/>
        <v>0</v>
      </c>
      <c r="BZ44" s="54">
        <f t="shared" si="8"/>
        <v>0</v>
      </c>
      <c r="CA44" s="54">
        <f t="shared" si="8"/>
        <v>0</v>
      </c>
      <c r="CB44" s="54">
        <f t="shared" si="8"/>
        <v>0</v>
      </c>
      <c r="CC44" s="54">
        <f t="shared" si="8"/>
        <v>0</v>
      </c>
      <c r="CD44" s="54">
        <f t="shared" si="8"/>
        <v>0</v>
      </c>
      <c r="CE44" s="54">
        <f t="shared" si="8"/>
        <v>0</v>
      </c>
      <c r="CF44" s="54">
        <f t="shared" si="8"/>
        <v>0</v>
      </c>
      <c r="CG44" s="54">
        <f t="shared" si="8"/>
        <v>0</v>
      </c>
      <c r="CH44" s="54">
        <f t="shared" si="8"/>
        <v>0</v>
      </c>
      <c r="CI44" s="54">
        <f t="shared" si="8"/>
        <v>0</v>
      </c>
      <c r="CJ44" s="54">
        <f t="shared" si="8"/>
        <v>0</v>
      </c>
      <c r="CK44" s="54">
        <f t="shared" si="8"/>
        <v>0</v>
      </c>
      <c r="CL44" s="54">
        <f t="shared" si="8"/>
        <v>0</v>
      </c>
      <c r="CM44" s="54">
        <f t="shared" si="8"/>
        <v>0</v>
      </c>
      <c r="CN44" s="54">
        <f t="shared" si="8"/>
        <v>0</v>
      </c>
      <c r="CO44" s="54">
        <f t="shared" si="8"/>
        <v>0</v>
      </c>
    </row>
    <row r="45" spans="5:93" outlineLevel="1" x14ac:dyDescent="0.2">
      <c r="G45" s="79"/>
      <c r="I45" s="201"/>
    </row>
    <row r="46" spans="5:93" outlineLevel="1" x14ac:dyDescent="0.2">
      <c r="E46" t="s">
        <v>325</v>
      </c>
      <c r="G46" s="126">
        <f xml:space="preserve"> G19 * G40 * G20 * OR( $G$42, $G$43 )</f>
        <v>352282.82473600004</v>
      </c>
      <c r="H46" s="75" t="s">
        <v>125</v>
      </c>
      <c r="I46" s="206">
        <f xml:space="preserve"> SUM( K46:CO46 )</f>
        <v>352282.82473600004</v>
      </c>
      <c r="K46" s="85">
        <f xml:space="preserve"> IF( J46 = "", $G46, 0 )</f>
        <v>352282.82473600004</v>
      </c>
      <c r="L46" s="85">
        <f t="shared" ref="L46:BW48" si="9" xml:space="preserve"> IF( K46 = "", $G46, 0 )</f>
        <v>0</v>
      </c>
      <c r="M46" s="85">
        <f t="shared" si="9"/>
        <v>0</v>
      </c>
      <c r="N46" s="85">
        <f t="shared" si="9"/>
        <v>0</v>
      </c>
      <c r="O46" s="85">
        <f t="shared" si="9"/>
        <v>0</v>
      </c>
      <c r="P46" s="85">
        <f t="shared" si="9"/>
        <v>0</v>
      </c>
      <c r="Q46" s="85">
        <f t="shared" si="9"/>
        <v>0</v>
      </c>
      <c r="R46" s="85">
        <f t="shared" si="9"/>
        <v>0</v>
      </c>
      <c r="S46" s="85">
        <f t="shared" si="9"/>
        <v>0</v>
      </c>
      <c r="T46" s="85">
        <f t="shared" si="9"/>
        <v>0</v>
      </c>
      <c r="U46" s="85">
        <f t="shared" si="9"/>
        <v>0</v>
      </c>
      <c r="V46" s="85">
        <f t="shared" si="9"/>
        <v>0</v>
      </c>
      <c r="W46" s="85">
        <f t="shared" si="9"/>
        <v>0</v>
      </c>
      <c r="X46" s="85">
        <f t="shared" si="9"/>
        <v>0</v>
      </c>
      <c r="Y46" s="85">
        <f t="shared" si="9"/>
        <v>0</v>
      </c>
      <c r="Z46" s="85">
        <f t="shared" si="9"/>
        <v>0</v>
      </c>
      <c r="AA46" s="85">
        <f t="shared" si="9"/>
        <v>0</v>
      </c>
      <c r="AB46" s="85">
        <f t="shared" si="9"/>
        <v>0</v>
      </c>
      <c r="AC46" s="85">
        <f t="shared" si="9"/>
        <v>0</v>
      </c>
      <c r="AD46" s="85">
        <f t="shared" si="9"/>
        <v>0</v>
      </c>
      <c r="AE46" s="85">
        <f t="shared" si="9"/>
        <v>0</v>
      </c>
      <c r="AF46" s="85">
        <f t="shared" si="9"/>
        <v>0</v>
      </c>
      <c r="AG46" s="85">
        <f t="shared" si="9"/>
        <v>0</v>
      </c>
      <c r="AH46" s="85">
        <f t="shared" si="9"/>
        <v>0</v>
      </c>
      <c r="AI46" s="85">
        <f t="shared" si="9"/>
        <v>0</v>
      </c>
      <c r="AJ46" s="85">
        <f t="shared" si="9"/>
        <v>0</v>
      </c>
      <c r="AK46" s="85">
        <f t="shared" si="9"/>
        <v>0</v>
      </c>
      <c r="AL46" s="85">
        <f t="shared" si="9"/>
        <v>0</v>
      </c>
      <c r="AM46" s="85">
        <f t="shared" si="9"/>
        <v>0</v>
      </c>
      <c r="AN46" s="85">
        <f t="shared" si="9"/>
        <v>0</v>
      </c>
      <c r="AO46" s="85">
        <f t="shared" si="9"/>
        <v>0</v>
      </c>
      <c r="AP46" s="85">
        <f t="shared" si="9"/>
        <v>0</v>
      </c>
      <c r="AQ46" s="85">
        <f t="shared" si="9"/>
        <v>0</v>
      </c>
      <c r="AR46" s="85">
        <f t="shared" si="9"/>
        <v>0</v>
      </c>
      <c r="AS46" s="85">
        <f t="shared" si="9"/>
        <v>0</v>
      </c>
      <c r="AT46" s="85">
        <f t="shared" si="9"/>
        <v>0</v>
      </c>
      <c r="AU46" s="85">
        <f t="shared" si="9"/>
        <v>0</v>
      </c>
      <c r="AV46" s="85">
        <f t="shared" si="9"/>
        <v>0</v>
      </c>
      <c r="AW46" s="85">
        <f t="shared" si="9"/>
        <v>0</v>
      </c>
      <c r="AX46" s="85">
        <f t="shared" si="9"/>
        <v>0</v>
      </c>
      <c r="AY46" s="85">
        <f t="shared" si="9"/>
        <v>0</v>
      </c>
      <c r="AZ46" s="85">
        <f t="shared" si="9"/>
        <v>0</v>
      </c>
      <c r="BA46" s="85">
        <f t="shared" si="9"/>
        <v>0</v>
      </c>
      <c r="BB46" s="85">
        <f t="shared" si="9"/>
        <v>0</v>
      </c>
      <c r="BC46" s="85">
        <f t="shared" si="9"/>
        <v>0</v>
      </c>
      <c r="BD46" s="85">
        <f t="shared" si="9"/>
        <v>0</v>
      </c>
      <c r="BE46" s="85">
        <f t="shared" si="9"/>
        <v>0</v>
      </c>
      <c r="BF46" s="85">
        <f t="shared" si="9"/>
        <v>0</v>
      </c>
      <c r="BG46" s="85">
        <f t="shared" si="9"/>
        <v>0</v>
      </c>
      <c r="BH46" s="85">
        <f t="shared" si="9"/>
        <v>0</v>
      </c>
      <c r="BI46" s="85">
        <f t="shared" si="9"/>
        <v>0</v>
      </c>
      <c r="BJ46" s="85">
        <f t="shared" si="9"/>
        <v>0</v>
      </c>
      <c r="BK46" s="85">
        <f t="shared" si="9"/>
        <v>0</v>
      </c>
      <c r="BL46" s="85">
        <f t="shared" si="9"/>
        <v>0</v>
      </c>
      <c r="BM46" s="85">
        <f t="shared" si="9"/>
        <v>0</v>
      </c>
      <c r="BN46" s="85">
        <f t="shared" si="9"/>
        <v>0</v>
      </c>
      <c r="BO46" s="85">
        <f t="shared" si="9"/>
        <v>0</v>
      </c>
      <c r="BP46" s="85">
        <f t="shared" si="9"/>
        <v>0</v>
      </c>
      <c r="BQ46" s="85">
        <f t="shared" si="9"/>
        <v>0</v>
      </c>
      <c r="BR46" s="85">
        <f t="shared" si="9"/>
        <v>0</v>
      </c>
      <c r="BS46" s="85">
        <f t="shared" si="9"/>
        <v>0</v>
      </c>
      <c r="BT46" s="85">
        <f t="shared" si="9"/>
        <v>0</v>
      </c>
      <c r="BU46" s="85">
        <f t="shared" si="9"/>
        <v>0</v>
      </c>
      <c r="BV46" s="85">
        <f t="shared" si="9"/>
        <v>0</v>
      </c>
      <c r="BW46" s="85">
        <f t="shared" si="9"/>
        <v>0</v>
      </c>
      <c r="BX46" s="85">
        <f t="shared" ref="BX46:CO48" si="10" xml:space="preserve"> IF( BW46 = "", $G46, 0 )</f>
        <v>0</v>
      </c>
      <c r="BY46" s="85">
        <f t="shared" si="10"/>
        <v>0</v>
      </c>
      <c r="BZ46" s="85">
        <f t="shared" si="10"/>
        <v>0</v>
      </c>
      <c r="CA46" s="85">
        <f t="shared" si="10"/>
        <v>0</v>
      </c>
      <c r="CB46" s="85">
        <f t="shared" si="10"/>
        <v>0</v>
      </c>
      <c r="CC46" s="85">
        <f t="shared" si="10"/>
        <v>0</v>
      </c>
      <c r="CD46" s="85">
        <f t="shared" si="10"/>
        <v>0</v>
      </c>
      <c r="CE46" s="85">
        <f t="shared" si="10"/>
        <v>0</v>
      </c>
      <c r="CF46" s="85">
        <f t="shared" si="10"/>
        <v>0</v>
      </c>
      <c r="CG46" s="85">
        <f t="shared" si="10"/>
        <v>0</v>
      </c>
      <c r="CH46" s="85">
        <f t="shared" si="10"/>
        <v>0</v>
      </c>
      <c r="CI46" s="85">
        <f t="shared" si="10"/>
        <v>0</v>
      </c>
      <c r="CJ46" s="85">
        <f t="shared" si="10"/>
        <v>0</v>
      </c>
      <c r="CK46" s="85">
        <f t="shared" si="10"/>
        <v>0</v>
      </c>
      <c r="CL46" s="85">
        <f t="shared" si="10"/>
        <v>0</v>
      </c>
      <c r="CM46" s="85">
        <f t="shared" si="10"/>
        <v>0</v>
      </c>
      <c r="CN46" s="85">
        <f t="shared" si="10"/>
        <v>0</v>
      </c>
      <c r="CO46" s="85">
        <f t="shared" si="10"/>
        <v>0</v>
      </c>
    </row>
    <row r="47" spans="5:93" outlineLevel="1" x14ac:dyDescent="0.2">
      <c r="E47" t="str">
        <f xml:space="preserve"> E44</f>
        <v>Mains application design and agreement</v>
      </c>
      <c r="F47">
        <f t="shared" ref="F47:H47" si="11" xml:space="preserve"> F44</f>
        <v>0</v>
      </c>
      <c r="G47" s="54">
        <f t="shared" si="11"/>
        <v>1197.05</v>
      </c>
      <c r="H47" s="183" t="str">
        <f t="shared" si="11"/>
        <v>£</v>
      </c>
      <c r="I47" s="206">
        <f xml:space="preserve"> SUM( K47:CO47 )</f>
        <v>1197.05</v>
      </c>
      <c r="K47" s="54">
        <f xml:space="preserve"> IF( $G$15, 0, K44 )</f>
        <v>1197.05</v>
      </c>
      <c r="L47" s="54">
        <f t="shared" ref="L47:BW47" si="12" xml:space="preserve"> IF( $G$15, 0, L44 )</f>
        <v>0</v>
      </c>
      <c r="M47" s="54">
        <f t="shared" si="12"/>
        <v>0</v>
      </c>
      <c r="N47" s="54">
        <f t="shared" si="12"/>
        <v>0</v>
      </c>
      <c r="O47" s="54">
        <f t="shared" si="12"/>
        <v>0</v>
      </c>
      <c r="P47" s="54">
        <f t="shared" si="12"/>
        <v>0</v>
      </c>
      <c r="Q47" s="54">
        <f t="shared" si="12"/>
        <v>0</v>
      </c>
      <c r="R47" s="54">
        <f t="shared" si="12"/>
        <v>0</v>
      </c>
      <c r="S47" s="54">
        <f t="shared" si="12"/>
        <v>0</v>
      </c>
      <c r="T47" s="54">
        <f t="shared" si="12"/>
        <v>0</v>
      </c>
      <c r="U47" s="54">
        <f t="shared" si="12"/>
        <v>0</v>
      </c>
      <c r="V47" s="54">
        <f t="shared" si="12"/>
        <v>0</v>
      </c>
      <c r="W47" s="54">
        <f t="shared" si="12"/>
        <v>0</v>
      </c>
      <c r="X47" s="54">
        <f t="shared" si="12"/>
        <v>0</v>
      </c>
      <c r="Y47" s="54">
        <f t="shared" si="12"/>
        <v>0</v>
      </c>
      <c r="Z47" s="54">
        <f t="shared" si="12"/>
        <v>0</v>
      </c>
      <c r="AA47" s="54">
        <f t="shared" si="12"/>
        <v>0</v>
      </c>
      <c r="AB47" s="54">
        <f t="shared" si="12"/>
        <v>0</v>
      </c>
      <c r="AC47" s="54">
        <f t="shared" si="12"/>
        <v>0</v>
      </c>
      <c r="AD47" s="54">
        <f t="shared" si="12"/>
        <v>0</v>
      </c>
      <c r="AE47" s="54">
        <f t="shared" si="12"/>
        <v>0</v>
      </c>
      <c r="AF47" s="54">
        <f t="shared" si="12"/>
        <v>0</v>
      </c>
      <c r="AG47" s="54">
        <f t="shared" si="12"/>
        <v>0</v>
      </c>
      <c r="AH47" s="54">
        <f t="shared" si="12"/>
        <v>0</v>
      </c>
      <c r="AI47" s="54">
        <f t="shared" si="12"/>
        <v>0</v>
      </c>
      <c r="AJ47" s="54">
        <f t="shared" si="12"/>
        <v>0</v>
      </c>
      <c r="AK47" s="54">
        <f t="shared" si="12"/>
        <v>0</v>
      </c>
      <c r="AL47" s="54">
        <f t="shared" si="12"/>
        <v>0</v>
      </c>
      <c r="AM47" s="54">
        <f t="shared" si="12"/>
        <v>0</v>
      </c>
      <c r="AN47" s="54">
        <f t="shared" si="12"/>
        <v>0</v>
      </c>
      <c r="AO47" s="54">
        <f t="shared" si="12"/>
        <v>0</v>
      </c>
      <c r="AP47" s="54">
        <f t="shared" si="12"/>
        <v>0</v>
      </c>
      <c r="AQ47" s="54">
        <f t="shared" si="12"/>
        <v>0</v>
      </c>
      <c r="AR47" s="54">
        <f t="shared" si="12"/>
        <v>0</v>
      </c>
      <c r="AS47" s="54">
        <f t="shared" si="12"/>
        <v>0</v>
      </c>
      <c r="AT47" s="54">
        <f t="shared" si="12"/>
        <v>0</v>
      </c>
      <c r="AU47" s="54">
        <f t="shared" si="12"/>
        <v>0</v>
      </c>
      <c r="AV47" s="54">
        <f t="shared" si="12"/>
        <v>0</v>
      </c>
      <c r="AW47" s="54">
        <f t="shared" si="12"/>
        <v>0</v>
      </c>
      <c r="AX47" s="54">
        <f t="shared" si="12"/>
        <v>0</v>
      </c>
      <c r="AY47" s="54">
        <f t="shared" si="12"/>
        <v>0</v>
      </c>
      <c r="AZ47" s="54">
        <f t="shared" si="12"/>
        <v>0</v>
      </c>
      <c r="BA47" s="54">
        <f t="shared" si="12"/>
        <v>0</v>
      </c>
      <c r="BB47" s="54">
        <f t="shared" si="12"/>
        <v>0</v>
      </c>
      <c r="BC47" s="54">
        <f t="shared" si="12"/>
        <v>0</v>
      </c>
      <c r="BD47" s="54">
        <f t="shared" si="12"/>
        <v>0</v>
      </c>
      <c r="BE47" s="54">
        <f t="shared" si="12"/>
        <v>0</v>
      </c>
      <c r="BF47" s="54">
        <f t="shared" si="12"/>
        <v>0</v>
      </c>
      <c r="BG47" s="54">
        <f t="shared" si="12"/>
        <v>0</v>
      </c>
      <c r="BH47" s="54">
        <f t="shared" si="12"/>
        <v>0</v>
      </c>
      <c r="BI47" s="54">
        <f t="shared" si="12"/>
        <v>0</v>
      </c>
      <c r="BJ47" s="54">
        <f t="shared" si="12"/>
        <v>0</v>
      </c>
      <c r="BK47" s="54">
        <f t="shared" si="12"/>
        <v>0</v>
      </c>
      <c r="BL47" s="54">
        <f t="shared" si="12"/>
        <v>0</v>
      </c>
      <c r="BM47" s="54">
        <f t="shared" si="12"/>
        <v>0</v>
      </c>
      <c r="BN47" s="54">
        <f t="shared" si="12"/>
        <v>0</v>
      </c>
      <c r="BO47" s="54">
        <f t="shared" si="12"/>
        <v>0</v>
      </c>
      <c r="BP47" s="54">
        <f t="shared" si="12"/>
        <v>0</v>
      </c>
      <c r="BQ47" s="54">
        <f t="shared" si="12"/>
        <v>0</v>
      </c>
      <c r="BR47" s="54">
        <f t="shared" si="12"/>
        <v>0</v>
      </c>
      <c r="BS47" s="54">
        <f t="shared" si="12"/>
        <v>0</v>
      </c>
      <c r="BT47" s="54">
        <f t="shared" si="12"/>
        <v>0</v>
      </c>
      <c r="BU47" s="54">
        <f t="shared" si="12"/>
        <v>0</v>
      </c>
      <c r="BV47" s="54">
        <f t="shared" si="12"/>
        <v>0</v>
      </c>
      <c r="BW47" s="54">
        <f t="shared" si="12"/>
        <v>0</v>
      </c>
      <c r="BX47" s="54">
        <f t="shared" ref="BX47:CO47" si="13" xml:space="preserve"> IF( $G$15, 0, BX44 )</f>
        <v>0</v>
      </c>
      <c r="BY47" s="54">
        <f t="shared" si="13"/>
        <v>0</v>
      </c>
      <c r="BZ47" s="54">
        <f t="shared" si="13"/>
        <v>0</v>
      </c>
      <c r="CA47" s="54">
        <f t="shared" si="13"/>
        <v>0</v>
      </c>
      <c r="CB47" s="54">
        <f t="shared" si="13"/>
        <v>0</v>
      </c>
      <c r="CC47" s="54">
        <f t="shared" si="13"/>
        <v>0</v>
      </c>
      <c r="CD47" s="54">
        <f t="shared" si="13"/>
        <v>0</v>
      </c>
      <c r="CE47" s="54">
        <f t="shared" si="13"/>
        <v>0</v>
      </c>
      <c r="CF47" s="54">
        <f t="shared" si="13"/>
        <v>0</v>
      </c>
      <c r="CG47" s="54">
        <f t="shared" si="13"/>
        <v>0</v>
      </c>
      <c r="CH47" s="54">
        <f t="shared" si="13"/>
        <v>0</v>
      </c>
      <c r="CI47" s="54">
        <f t="shared" si="13"/>
        <v>0</v>
      </c>
      <c r="CJ47" s="54">
        <f t="shared" si="13"/>
        <v>0</v>
      </c>
      <c r="CK47" s="54">
        <f t="shared" si="13"/>
        <v>0</v>
      </c>
      <c r="CL47" s="54">
        <f t="shared" si="13"/>
        <v>0</v>
      </c>
      <c r="CM47" s="54">
        <f t="shared" si="13"/>
        <v>0</v>
      </c>
      <c r="CN47" s="54">
        <f t="shared" si="13"/>
        <v>0</v>
      </c>
      <c r="CO47" s="54">
        <f t="shared" si="13"/>
        <v>0</v>
      </c>
    </row>
    <row r="48" spans="5:93" outlineLevel="1" x14ac:dyDescent="0.2">
      <c r="E48" s="45" t="str">
        <f xml:space="preserve"> ComSum!E130</f>
        <v>Contribution required from developer</v>
      </c>
      <c r="G48" s="197">
        <f xml:space="preserve"> ComSum!G130</f>
        <v>0</v>
      </c>
      <c r="H48" s="223" t="str">
        <f xml:space="preserve"> ComSum!H130</f>
        <v>£</v>
      </c>
      <c r="I48" s="207">
        <f xml:space="preserve"> SUM( K48:CO48 )</f>
        <v>0</v>
      </c>
      <c r="K48" s="130">
        <f xml:space="preserve"> IF( J48 = "", $G48, 0 )</f>
        <v>0</v>
      </c>
      <c r="L48" s="123">
        <f t="shared" si="9"/>
        <v>0</v>
      </c>
      <c r="M48" s="123">
        <f t="shared" si="9"/>
        <v>0</v>
      </c>
      <c r="N48" s="123">
        <f t="shared" si="9"/>
        <v>0</v>
      </c>
      <c r="O48" s="123">
        <f t="shared" si="9"/>
        <v>0</v>
      </c>
      <c r="P48" s="123">
        <f t="shared" si="9"/>
        <v>0</v>
      </c>
      <c r="Q48" s="123">
        <f t="shared" si="9"/>
        <v>0</v>
      </c>
      <c r="R48" s="123">
        <f t="shared" si="9"/>
        <v>0</v>
      </c>
      <c r="S48" s="123">
        <f t="shared" si="9"/>
        <v>0</v>
      </c>
      <c r="T48" s="123">
        <f t="shared" si="9"/>
        <v>0</v>
      </c>
      <c r="U48" s="123">
        <f t="shared" si="9"/>
        <v>0</v>
      </c>
      <c r="V48" s="123">
        <f t="shared" si="9"/>
        <v>0</v>
      </c>
      <c r="W48" s="123">
        <f t="shared" si="9"/>
        <v>0</v>
      </c>
      <c r="X48" s="123">
        <f t="shared" si="9"/>
        <v>0</v>
      </c>
      <c r="Y48" s="123">
        <f t="shared" si="9"/>
        <v>0</v>
      </c>
      <c r="Z48" s="123">
        <f t="shared" si="9"/>
        <v>0</v>
      </c>
      <c r="AA48" s="123">
        <f t="shared" si="9"/>
        <v>0</v>
      </c>
      <c r="AB48" s="123">
        <f t="shared" si="9"/>
        <v>0</v>
      </c>
      <c r="AC48" s="123">
        <f t="shared" si="9"/>
        <v>0</v>
      </c>
      <c r="AD48" s="123">
        <f t="shared" si="9"/>
        <v>0</v>
      </c>
      <c r="AE48" s="123">
        <f t="shared" si="9"/>
        <v>0</v>
      </c>
      <c r="AF48" s="123">
        <f t="shared" si="9"/>
        <v>0</v>
      </c>
      <c r="AG48" s="123">
        <f t="shared" si="9"/>
        <v>0</v>
      </c>
      <c r="AH48" s="123">
        <f t="shared" si="9"/>
        <v>0</v>
      </c>
      <c r="AI48" s="123">
        <f t="shared" si="9"/>
        <v>0</v>
      </c>
      <c r="AJ48" s="123">
        <f t="shared" si="9"/>
        <v>0</v>
      </c>
      <c r="AK48" s="123">
        <f t="shared" si="9"/>
        <v>0</v>
      </c>
      <c r="AL48" s="123">
        <f t="shared" si="9"/>
        <v>0</v>
      </c>
      <c r="AM48" s="123">
        <f t="shared" si="9"/>
        <v>0</v>
      </c>
      <c r="AN48" s="123">
        <f t="shared" si="9"/>
        <v>0</v>
      </c>
      <c r="AO48" s="123">
        <f t="shared" si="9"/>
        <v>0</v>
      </c>
      <c r="AP48" s="123">
        <f t="shared" si="9"/>
        <v>0</v>
      </c>
      <c r="AQ48" s="123">
        <f t="shared" si="9"/>
        <v>0</v>
      </c>
      <c r="AR48" s="123">
        <f t="shared" si="9"/>
        <v>0</v>
      </c>
      <c r="AS48" s="123">
        <f t="shared" si="9"/>
        <v>0</v>
      </c>
      <c r="AT48" s="123">
        <f t="shared" si="9"/>
        <v>0</v>
      </c>
      <c r="AU48" s="123">
        <f t="shared" si="9"/>
        <v>0</v>
      </c>
      <c r="AV48" s="123">
        <f t="shared" si="9"/>
        <v>0</v>
      </c>
      <c r="AW48" s="123">
        <f t="shared" si="9"/>
        <v>0</v>
      </c>
      <c r="AX48" s="123">
        <f t="shared" si="9"/>
        <v>0</v>
      </c>
      <c r="AY48" s="123">
        <f t="shared" si="9"/>
        <v>0</v>
      </c>
      <c r="AZ48" s="123">
        <f t="shared" si="9"/>
        <v>0</v>
      </c>
      <c r="BA48" s="123">
        <f t="shared" si="9"/>
        <v>0</v>
      </c>
      <c r="BB48" s="123">
        <f t="shared" si="9"/>
        <v>0</v>
      </c>
      <c r="BC48" s="123">
        <f t="shared" si="9"/>
        <v>0</v>
      </c>
      <c r="BD48" s="123">
        <f t="shared" si="9"/>
        <v>0</v>
      </c>
      <c r="BE48" s="123">
        <f t="shared" si="9"/>
        <v>0</v>
      </c>
      <c r="BF48" s="123">
        <f t="shared" si="9"/>
        <v>0</v>
      </c>
      <c r="BG48" s="123">
        <f t="shared" si="9"/>
        <v>0</v>
      </c>
      <c r="BH48" s="123">
        <f t="shared" si="9"/>
        <v>0</v>
      </c>
      <c r="BI48" s="123">
        <f t="shared" si="9"/>
        <v>0</v>
      </c>
      <c r="BJ48" s="123">
        <f t="shared" si="9"/>
        <v>0</v>
      </c>
      <c r="BK48" s="123">
        <f t="shared" si="9"/>
        <v>0</v>
      </c>
      <c r="BL48" s="123">
        <f t="shared" si="9"/>
        <v>0</v>
      </c>
      <c r="BM48" s="123">
        <f t="shared" si="9"/>
        <v>0</v>
      </c>
      <c r="BN48" s="123">
        <f t="shared" si="9"/>
        <v>0</v>
      </c>
      <c r="BO48" s="123">
        <f t="shared" si="9"/>
        <v>0</v>
      </c>
      <c r="BP48" s="123">
        <f t="shared" si="9"/>
        <v>0</v>
      </c>
      <c r="BQ48" s="123">
        <f t="shared" si="9"/>
        <v>0</v>
      </c>
      <c r="BR48" s="123">
        <f t="shared" si="9"/>
        <v>0</v>
      </c>
      <c r="BS48" s="123">
        <f t="shared" si="9"/>
        <v>0</v>
      </c>
      <c r="BT48" s="123">
        <f t="shared" si="9"/>
        <v>0</v>
      </c>
      <c r="BU48" s="123">
        <f t="shared" si="9"/>
        <v>0</v>
      </c>
      <c r="BV48" s="123">
        <f t="shared" si="9"/>
        <v>0</v>
      </c>
      <c r="BW48" s="123">
        <f t="shared" si="9"/>
        <v>0</v>
      </c>
      <c r="BX48" s="123">
        <f t="shared" si="10"/>
        <v>0</v>
      </c>
      <c r="BY48" s="123">
        <f t="shared" si="10"/>
        <v>0</v>
      </c>
      <c r="BZ48" s="123">
        <f t="shared" si="10"/>
        <v>0</v>
      </c>
      <c r="CA48" s="123">
        <f t="shared" si="10"/>
        <v>0</v>
      </c>
      <c r="CB48" s="123">
        <f t="shared" si="10"/>
        <v>0</v>
      </c>
      <c r="CC48" s="123">
        <f t="shared" si="10"/>
        <v>0</v>
      </c>
      <c r="CD48" s="123">
        <f t="shared" si="10"/>
        <v>0</v>
      </c>
      <c r="CE48" s="123">
        <f t="shared" si="10"/>
        <v>0</v>
      </c>
      <c r="CF48" s="123">
        <f t="shared" si="10"/>
        <v>0</v>
      </c>
      <c r="CG48" s="123">
        <f t="shared" si="10"/>
        <v>0</v>
      </c>
      <c r="CH48" s="123">
        <f t="shared" si="10"/>
        <v>0</v>
      </c>
      <c r="CI48" s="123">
        <f t="shared" si="10"/>
        <v>0</v>
      </c>
      <c r="CJ48" s="123">
        <f t="shared" si="10"/>
        <v>0</v>
      </c>
      <c r="CK48" s="123">
        <f t="shared" si="10"/>
        <v>0</v>
      </c>
      <c r="CL48" s="123">
        <f t="shared" si="10"/>
        <v>0</v>
      </c>
      <c r="CM48" s="123">
        <f t="shared" si="10"/>
        <v>0</v>
      </c>
      <c r="CN48" s="123">
        <f t="shared" si="10"/>
        <v>0</v>
      </c>
      <c r="CO48" s="123">
        <f t="shared" si="10"/>
        <v>0</v>
      </c>
    </row>
    <row r="49" spans="2:93" s="174" customFormat="1" outlineLevel="1" x14ac:dyDescent="0.2">
      <c r="B49" s="175"/>
      <c r="D49" s="176"/>
      <c r="E49" s="121" t="s">
        <v>326</v>
      </c>
      <c r="G49" s="196">
        <f xml:space="preserve"> G46 + G47 - G48</f>
        <v>353479.87473600003</v>
      </c>
      <c r="H49" s="172" t="s">
        <v>125</v>
      </c>
      <c r="I49" s="219">
        <f xml:space="preserve"> SUM( K49:CO49 )</f>
        <v>353479.87473600003</v>
      </c>
      <c r="K49" s="196">
        <f xml:space="preserve"> K46 + K47 - K48</f>
        <v>353479.87473600003</v>
      </c>
      <c r="L49" s="196">
        <f t="shared" ref="L49:BW49" si="14" xml:space="preserve"> L46 + L47 - L48</f>
        <v>0</v>
      </c>
      <c r="M49" s="196">
        <f t="shared" si="14"/>
        <v>0</v>
      </c>
      <c r="N49" s="196">
        <f t="shared" si="14"/>
        <v>0</v>
      </c>
      <c r="O49" s="196">
        <f t="shared" si="14"/>
        <v>0</v>
      </c>
      <c r="P49" s="196">
        <f t="shared" si="14"/>
        <v>0</v>
      </c>
      <c r="Q49" s="196">
        <f t="shared" si="14"/>
        <v>0</v>
      </c>
      <c r="R49" s="196">
        <f t="shared" si="14"/>
        <v>0</v>
      </c>
      <c r="S49" s="196">
        <f t="shared" si="14"/>
        <v>0</v>
      </c>
      <c r="T49" s="196">
        <f t="shared" si="14"/>
        <v>0</v>
      </c>
      <c r="U49" s="196">
        <f t="shared" si="14"/>
        <v>0</v>
      </c>
      <c r="V49" s="196">
        <f t="shared" si="14"/>
        <v>0</v>
      </c>
      <c r="W49" s="196">
        <f t="shared" si="14"/>
        <v>0</v>
      </c>
      <c r="X49" s="196">
        <f t="shared" si="14"/>
        <v>0</v>
      </c>
      <c r="Y49" s="196">
        <f t="shared" si="14"/>
        <v>0</v>
      </c>
      <c r="Z49" s="196">
        <f t="shared" si="14"/>
        <v>0</v>
      </c>
      <c r="AA49" s="196">
        <f t="shared" si="14"/>
        <v>0</v>
      </c>
      <c r="AB49" s="196">
        <f t="shared" si="14"/>
        <v>0</v>
      </c>
      <c r="AC49" s="196">
        <f t="shared" si="14"/>
        <v>0</v>
      </c>
      <c r="AD49" s="196">
        <f t="shared" si="14"/>
        <v>0</v>
      </c>
      <c r="AE49" s="196">
        <f t="shared" si="14"/>
        <v>0</v>
      </c>
      <c r="AF49" s="196">
        <f t="shared" si="14"/>
        <v>0</v>
      </c>
      <c r="AG49" s="196">
        <f t="shared" si="14"/>
        <v>0</v>
      </c>
      <c r="AH49" s="196">
        <f t="shared" si="14"/>
        <v>0</v>
      </c>
      <c r="AI49" s="196">
        <f t="shared" si="14"/>
        <v>0</v>
      </c>
      <c r="AJ49" s="196">
        <f t="shared" si="14"/>
        <v>0</v>
      </c>
      <c r="AK49" s="196">
        <f t="shared" si="14"/>
        <v>0</v>
      </c>
      <c r="AL49" s="196">
        <f t="shared" si="14"/>
        <v>0</v>
      </c>
      <c r="AM49" s="196">
        <f t="shared" si="14"/>
        <v>0</v>
      </c>
      <c r="AN49" s="196">
        <f t="shared" si="14"/>
        <v>0</v>
      </c>
      <c r="AO49" s="196">
        <f t="shared" si="14"/>
        <v>0</v>
      </c>
      <c r="AP49" s="196">
        <f t="shared" si="14"/>
        <v>0</v>
      </c>
      <c r="AQ49" s="196">
        <f t="shared" si="14"/>
        <v>0</v>
      </c>
      <c r="AR49" s="196">
        <f t="shared" si="14"/>
        <v>0</v>
      </c>
      <c r="AS49" s="196">
        <f t="shared" si="14"/>
        <v>0</v>
      </c>
      <c r="AT49" s="196">
        <f t="shared" si="14"/>
        <v>0</v>
      </c>
      <c r="AU49" s="196">
        <f t="shared" si="14"/>
        <v>0</v>
      </c>
      <c r="AV49" s="196">
        <f t="shared" si="14"/>
        <v>0</v>
      </c>
      <c r="AW49" s="196">
        <f t="shared" si="14"/>
        <v>0</v>
      </c>
      <c r="AX49" s="196">
        <f t="shared" si="14"/>
        <v>0</v>
      </c>
      <c r="AY49" s="196">
        <f t="shared" si="14"/>
        <v>0</v>
      </c>
      <c r="AZ49" s="196">
        <f t="shared" si="14"/>
        <v>0</v>
      </c>
      <c r="BA49" s="196">
        <f t="shared" si="14"/>
        <v>0</v>
      </c>
      <c r="BB49" s="196">
        <f t="shared" si="14"/>
        <v>0</v>
      </c>
      <c r="BC49" s="196">
        <f t="shared" si="14"/>
        <v>0</v>
      </c>
      <c r="BD49" s="196">
        <f t="shared" si="14"/>
        <v>0</v>
      </c>
      <c r="BE49" s="196">
        <f t="shared" si="14"/>
        <v>0</v>
      </c>
      <c r="BF49" s="196">
        <f t="shared" si="14"/>
        <v>0</v>
      </c>
      <c r="BG49" s="196">
        <f t="shared" si="14"/>
        <v>0</v>
      </c>
      <c r="BH49" s="196">
        <f t="shared" si="14"/>
        <v>0</v>
      </c>
      <c r="BI49" s="196">
        <f t="shared" si="14"/>
        <v>0</v>
      </c>
      <c r="BJ49" s="196">
        <f t="shared" si="14"/>
        <v>0</v>
      </c>
      <c r="BK49" s="196">
        <f t="shared" si="14"/>
        <v>0</v>
      </c>
      <c r="BL49" s="196">
        <f t="shared" si="14"/>
        <v>0</v>
      </c>
      <c r="BM49" s="196">
        <f t="shared" si="14"/>
        <v>0</v>
      </c>
      <c r="BN49" s="196">
        <f t="shared" si="14"/>
        <v>0</v>
      </c>
      <c r="BO49" s="196">
        <f t="shared" si="14"/>
        <v>0</v>
      </c>
      <c r="BP49" s="196">
        <f t="shared" si="14"/>
        <v>0</v>
      </c>
      <c r="BQ49" s="196">
        <f t="shared" si="14"/>
        <v>0</v>
      </c>
      <c r="BR49" s="196">
        <f t="shared" si="14"/>
        <v>0</v>
      </c>
      <c r="BS49" s="196">
        <f t="shared" si="14"/>
        <v>0</v>
      </c>
      <c r="BT49" s="196">
        <f t="shared" si="14"/>
        <v>0</v>
      </c>
      <c r="BU49" s="196">
        <f t="shared" si="14"/>
        <v>0</v>
      </c>
      <c r="BV49" s="196">
        <f t="shared" si="14"/>
        <v>0</v>
      </c>
      <c r="BW49" s="196">
        <f t="shared" si="14"/>
        <v>0</v>
      </c>
      <c r="BX49" s="196">
        <f t="shared" ref="BX49:CO49" si="15" xml:space="preserve"> BX46 + BX47 - BX48</f>
        <v>0</v>
      </c>
      <c r="BY49" s="196">
        <f t="shared" si="15"/>
        <v>0</v>
      </c>
      <c r="BZ49" s="196">
        <f t="shared" si="15"/>
        <v>0</v>
      </c>
      <c r="CA49" s="196">
        <f t="shared" si="15"/>
        <v>0</v>
      </c>
      <c r="CB49" s="196">
        <f t="shared" si="15"/>
        <v>0</v>
      </c>
      <c r="CC49" s="196">
        <f t="shared" si="15"/>
        <v>0</v>
      </c>
      <c r="CD49" s="196">
        <f t="shared" si="15"/>
        <v>0</v>
      </c>
      <c r="CE49" s="196">
        <f t="shared" si="15"/>
        <v>0</v>
      </c>
      <c r="CF49" s="196">
        <f t="shared" si="15"/>
        <v>0</v>
      </c>
      <c r="CG49" s="196">
        <f t="shared" si="15"/>
        <v>0</v>
      </c>
      <c r="CH49" s="196">
        <f t="shared" si="15"/>
        <v>0</v>
      </c>
      <c r="CI49" s="196">
        <f t="shared" si="15"/>
        <v>0</v>
      </c>
      <c r="CJ49" s="196">
        <f t="shared" si="15"/>
        <v>0</v>
      </c>
      <c r="CK49" s="196">
        <f t="shared" si="15"/>
        <v>0</v>
      </c>
      <c r="CL49" s="196">
        <f t="shared" si="15"/>
        <v>0</v>
      </c>
      <c r="CM49" s="196">
        <f t="shared" si="15"/>
        <v>0</v>
      </c>
      <c r="CN49" s="196">
        <f t="shared" si="15"/>
        <v>0</v>
      </c>
      <c r="CO49" s="196">
        <f t="shared" si="15"/>
        <v>0</v>
      </c>
    </row>
    <row r="50" spans="2:93" ht="6.75" customHeight="1" outlineLevel="1" x14ac:dyDescent="0.2">
      <c r="I50" s="201"/>
    </row>
    <row r="51" spans="2:93" outlineLevel="1" x14ac:dyDescent="0.2">
      <c r="E51" t="s">
        <v>327</v>
      </c>
      <c r="H51" s="75" t="s">
        <v>125</v>
      </c>
      <c r="K51" s="54">
        <f xml:space="preserve"> K49 / $G$40</f>
        <v>825.88755779439259</v>
      </c>
    </row>
    <row r="52" spans="2:93" outlineLevel="1" x14ac:dyDescent="0.2">
      <c r="I52" s="201"/>
    </row>
    <row r="53" spans="2:93" outlineLevel="1" x14ac:dyDescent="0.2">
      <c r="B53" s="59" t="s">
        <v>328</v>
      </c>
      <c r="I53" s="201"/>
    </row>
    <row r="54" spans="2:93" outlineLevel="1" x14ac:dyDescent="0.2">
      <c r="E54" s="18" t="str">
        <f xml:space="preserve"> InpC!E27</f>
        <v>Water: Infra repairs coefficient</v>
      </c>
      <c r="G54" s="97">
        <f xml:space="preserve"> InpC!G27</f>
        <v>1.3523768440821229E-2</v>
      </c>
      <c r="H54" s="77" t="str">
        <f xml:space="preserve"> InpC!H27</f>
        <v>£/m</v>
      </c>
      <c r="I54" s="201"/>
    </row>
    <row r="55" spans="2:93" outlineLevel="1" x14ac:dyDescent="0.2">
      <c r="E55" s="18" t="str">
        <f xml:space="preserve"> InpC!E28</f>
        <v>Water: Infra repairs intercept</v>
      </c>
      <c r="G55" s="97">
        <f xml:space="preserve"> InpC!G28</f>
        <v>0.85684342879636488</v>
      </c>
      <c r="H55" s="77" t="str">
        <f xml:space="preserve"> InpC!H28</f>
        <v>£/m</v>
      </c>
      <c r="I55" s="201"/>
    </row>
    <row r="56" spans="2:93" s="20" customFormat="1" outlineLevel="1" x14ac:dyDescent="0.2">
      <c r="B56" s="34"/>
      <c r="D56" s="84"/>
      <c r="E56" s="20" t="s">
        <v>329</v>
      </c>
      <c r="G56" s="224"/>
      <c r="H56" s="94" t="s">
        <v>139</v>
      </c>
      <c r="I56" s="209"/>
      <c r="K56" s="163">
        <f t="shared" ref="K56:AP56" si="16" xml:space="preserve"> K4 - $G4</f>
        <v>0</v>
      </c>
      <c r="L56" s="91">
        <f t="shared" si="16"/>
        <v>1</v>
      </c>
      <c r="M56" s="91">
        <f t="shared" si="16"/>
        <v>2</v>
      </c>
      <c r="N56" s="91">
        <f t="shared" si="16"/>
        <v>3</v>
      </c>
      <c r="O56" s="91">
        <f t="shared" si="16"/>
        <v>4</v>
      </c>
      <c r="P56" s="91">
        <f t="shared" si="16"/>
        <v>5</v>
      </c>
      <c r="Q56" s="91">
        <f t="shared" si="16"/>
        <v>6</v>
      </c>
      <c r="R56" s="91">
        <f t="shared" si="16"/>
        <v>7</v>
      </c>
      <c r="S56" s="91">
        <f t="shared" si="16"/>
        <v>8</v>
      </c>
      <c r="T56" s="91">
        <f t="shared" si="16"/>
        <v>9</v>
      </c>
      <c r="U56" s="91">
        <f t="shared" si="16"/>
        <v>10</v>
      </c>
      <c r="V56" s="91">
        <f t="shared" si="16"/>
        <v>11</v>
      </c>
      <c r="W56" s="91">
        <f t="shared" si="16"/>
        <v>12</v>
      </c>
      <c r="X56" s="91">
        <f t="shared" si="16"/>
        <v>13</v>
      </c>
      <c r="Y56" s="91">
        <f t="shared" si="16"/>
        <v>14</v>
      </c>
      <c r="Z56" s="91">
        <f t="shared" si="16"/>
        <v>15</v>
      </c>
      <c r="AA56" s="91">
        <f t="shared" si="16"/>
        <v>16</v>
      </c>
      <c r="AB56" s="91">
        <f t="shared" si="16"/>
        <v>17</v>
      </c>
      <c r="AC56" s="91">
        <f t="shared" si="16"/>
        <v>18</v>
      </c>
      <c r="AD56" s="91">
        <f t="shared" si="16"/>
        <v>19</v>
      </c>
      <c r="AE56" s="91">
        <f t="shared" si="16"/>
        <v>20</v>
      </c>
      <c r="AF56" s="91">
        <f t="shared" si="16"/>
        <v>21</v>
      </c>
      <c r="AG56" s="91">
        <f t="shared" si="16"/>
        <v>22</v>
      </c>
      <c r="AH56" s="91">
        <f t="shared" si="16"/>
        <v>23</v>
      </c>
      <c r="AI56" s="91">
        <f t="shared" si="16"/>
        <v>24</v>
      </c>
      <c r="AJ56" s="91">
        <f t="shared" si="16"/>
        <v>25</v>
      </c>
      <c r="AK56" s="91">
        <f t="shared" si="16"/>
        <v>26</v>
      </c>
      <c r="AL56" s="91">
        <f t="shared" si="16"/>
        <v>27</v>
      </c>
      <c r="AM56" s="91">
        <f t="shared" si="16"/>
        <v>28</v>
      </c>
      <c r="AN56" s="91">
        <f t="shared" si="16"/>
        <v>29</v>
      </c>
      <c r="AO56" s="91">
        <f t="shared" si="16"/>
        <v>30</v>
      </c>
      <c r="AP56" s="91">
        <f t="shared" si="16"/>
        <v>31</v>
      </c>
      <c r="AQ56" s="91">
        <f t="shared" ref="AQ56:BV56" si="17" xml:space="preserve"> AQ4 - $G4</f>
        <v>32</v>
      </c>
      <c r="AR56" s="91">
        <f t="shared" si="17"/>
        <v>33</v>
      </c>
      <c r="AS56" s="91">
        <f t="shared" si="17"/>
        <v>34</v>
      </c>
      <c r="AT56" s="91">
        <f t="shared" si="17"/>
        <v>35</v>
      </c>
      <c r="AU56" s="91">
        <f t="shared" si="17"/>
        <v>36</v>
      </c>
      <c r="AV56" s="91">
        <f t="shared" si="17"/>
        <v>37</v>
      </c>
      <c r="AW56" s="91">
        <f t="shared" si="17"/>
        <v>38</v>
      </c>
      <c r="AX56" s="91">
        <f t="shared" si="17"/>
        <v>39</v>
      </c>
      <c r="AY56" s="91">
        <f t="shared" si="17"/>
        <v>40</v>
      </c>
      <c r="AZ56" s="91">
        <f t="shared" si="17"/>
        <v>41</v>
      </c>
      <c r="BA56" s="91">
        <f t="shared" si="17"/>
        <v>42</v>
      </c>
      <c r="BB56" s="91">
        <f t="shared" si="17"/>
        <v>43</v>
      </c>
      <c r="BC56" s="91">
        <f t="shared" si="17"/>
        <v>44</v>
      </c>
      <c r="BD56" s="91">
        <f t="shared" si="17"/>
        <v>45</v>
      </c>
      <c r="BE56" s="91">
        <f t="shared" si="17"/>
        <v>46</v>
      </c>
      <c r="BF56" s="91">
        <f t="shared" si="17"/>
        <v>47</v>
      </c>
      <c r="BG56" s="91">
        <f t="shared" si="17"/>
        <v>48</v>
      </c>
      <c r="BH56" s="91">
        <f t="shared" si="17"/>
        <v>49</v>
      </c>
      <c r="BI56" s="91">
        <f t="shared" si="17"/>
        <v>50</v>
      </c>
      <c r="BJ56" s="91">
        <f t="shared" si="17"/>
        <v>51</v>
      </c>
      <c r="BK56" s="91">
        <f t="shared" si="17"/>
        <v>52</v>
      </c>
      <c r="BL56" s="91">
        <f t="shared" si="17"/>
        <v>53</v>
      </c>
      <c r="BM56" s="91">
        <f t="shared" si="17"/>
        <v>54</v>
      </c>
      <c r="BN56" s="91">
        <f t="shared" si="17"/>
        <v>55</v>
      </c>
      <c r="BO56" s="91">
        <f t="shared" si="17"/>
        <v>56</v>
      </c>
      <c r="BP56" s="91">
        <f t="shared" si="17"/>
        <v>57</v>
      </c>
      <c r="BQ56" s="91">
        <f t="shared" si="17"/>
        <v>58</v>
      </c>
      <c r="BR56" s="91">
        <f t="shared" si="17"/>
        <v>59</v>
      </c>
      <c r="BS56" s="91">
        <f t="shared" si="17"/>
        <v>60</v>
      </c>
      <c r="BT56" s="91">
        <f t="shared" si="17"/>
        <v>61</v>
      </c>
      <c r="BU56" s="91">
        <f t="shared" si="17"/>
        <v>62</v>
      </c>
      <c r="BV56" s="91">
        <f t="shared" si="17"/>
        <v>63</v>
      </c>
      <c r="BW56" s="91">
        <f t="shared" ref="BW56:CO56" si="18" xml:space="preserve"> BW4 - $G4</f>
        <v>64</v>
      </c>
      <c r="BX56" s="91">
        <f t="shared" si="18"/>
        <v>65</v>
      </c>
      <c r="BY56" s="91">
        <f t="shared" si="18"/>
        <v>66</v>
      </c>
      <c r="BZ56" s="91">
        <f t="shared" si="18"/>
        <v>67</v>
      </c>
      <c r="CA56" s="91">
        <f t="shared" si="18"/>
        <v>68</v>
      </c>
      <c r="CB56" s="91">
        <f t="shared" si="18"/>
        <v>69</v>
      </c>
      <c r="CC56" s="91">
        <f t="shared" si="18"/>
        <v>70</v>
      </c>
      <c r="CD56" s="91">
        <f t="shared" si="18"/>
        <v>71</v>
      </c>
      <c r="CE56" s="91">
        <f t="shared" si="18"/>
        <v>72</v>
      </c>
      <c r="CF56" s="91">
        <f t="shared" si="18"/>
        <v>73</v>
      </c>
      <c r="CG56" s="91">
        <f t="shared" si="18"/>
        <v>74</v>
      </c>
      <c r="CH56" s="91">
        <f t="shared" si="18"/>
        <v>75</v>
      </c>
      <c r="CI56" s="91">
        <f t="shared" si="18"/>
        <v>76</v>
      </c>
      <c r="CJ56" s="91">
        <f t="shared" si="18"/>
        <v>77</v>
      </c>
      <c r="CK56" s="91">
        <f t="shared" si="18"/>
        <v>78</v>
      </c>
      <c r="CL56" s="91">
        <f t="shared" si="18"/>
        <v>79</v>
      </c>
      <c r="CM56" s="91">
        <f t="shared" si="18"/>
        <v>80</v>
      </c>
      <c r="CN56" s="91">
        <f t="shared" si="18"/>
        <v>81</v>
      </c>
      <c r="CO56" s="91">
        <f t="shared" si="18"/>
        <v>82</v>
      </c>
    </row>
    <row r="57" spans="2:93" s="20" customFormat="1" outlineLevel="1" x14ac:dyDescent="0.2">
      <c r="B57" s="34"/>
      <c r="D57" s="84"/>
      <c r="E57" s="20" t="s">
        <v>330</v>
      </c>
      <c r="G57" s="224"/>
      <c r="H57" s="94" t="s">
        <v>331</v>
      </c>
      <c r="I57" s="209"/>
      <c r="K57" s="225">
        <f xml:space="preserve"> K56 * $G54 + $G55</f>
        <v>0.85684342879636488</v>
      </c>
      <c r="L57" s="225">
        <f t="shared" ref="L57:BW57" si="19" xml:space="preserve"> L56 * $G54 + $G55</f>
        <v>0.87036719723718614</v>
      </c>
      <c r="M57" s="225">
        <f t="shared" si="19"/>
        <v>0.88389096567800729</v>
      </c>
      <c r="N57" s="225">
        <f t="shared" si="19"/>
        <v>0.89741473411882855</v>
      </c>
      <c r="O57" s="225">
        <f t="shared" si="19"/>
        <v>0.91093850255964981</v>
      </c>
      <c r="P57" s="225">
        <f t="shared" si="19"/>
        <v>0.92446227100047107</v>
      </c>
      <c r="Q57" s="225">
        <f t="shared" si="19"/>
        <v>0.93798603944129222</v>
      </c>
      <c r="R57" s="225">
        <f t="shared" si="19"/>
        <v>0.95150980788211348</v>
      </c>
      <c r="S57" s="225">
        <f t="shared" si="19"/>
        <v>0.96503357632293474</v>
      </c>
      <c r="T57" s="225">
        <f t="shared" si="19"/>
        <v>0.97855734476375589</v>
      </c>
      <c r="U57" s="225">
        <f t="shared" si="19"/>
        <v>0.99208111320457715</v>
      </c>
      <c r="V57" s="225">
        <f t="shared" si="19"/>
        <v>1.0056048816453984</v>
      </c>
      <c r="W57" s="225">
        <f t="shared" si="19"/>
        <v>1.0191286500862196</v>
      </c>
      <c r="X57" s="225">
        <f t="shared" si="19"/>
        <v>1.0326524185270409</v>
      </c>
      <c r="Y57" s="225">
        <f t="shared" si="19"/>
        <v>1.0461761869678621</v>
      </c>
      <c r="Z57" s="225">
        <f t="shared" si="19"/>
        <v>1.0596999554086832</v>
      </c>
      <c r="AA57" s="225">
        <f t="shared" si="19"/>
        <v>1.0732237238495046</v>
      </c>
      <c r="AB57" s="225">
        <f t="shared" si="19"/>
        <v>1.0867474922903257</v>
      </c>
      <c r="AC57" s="225">
        <f t="shared" si="19"/>
        <v>1.1002712607311471</v>
      </c>
      <c r="AD57" s="225">
        <f t="shared" si="19"/>
        <v>1.1137950291719683</v>
      </c>
      <c r="AE57" s="225">
        <f t="shared" si="19"/>
        <v>1.1273187976127894</v>
      </c>
      <c r="AF57" s="225">
        <f t="shared" si="19"/>
        <v>1.1408425660536108</v>
      </c>
      <c r="AG57" s="225">
        <f t="shared" si="19"/>
        <v>1.1543663344944319</v>
      </c>
      <c r="AH57" s="225">
        <f t="shared" si="19"/>
        <v>1.1678901029352531</v>
      </c>
      <c r="AI57" s="225">
        <f t="shared" si="19"/>
        <v>1.1814138713760745</v>
      </c>
      <c r="AJ57" s="225">
        <f t="shared" si="19"/>
        <v>1.1949376398168956</v>
      </c>
      <c r="AK57" s="225">
        <f t="shared" si="19"/>
        <v>1.2084614082577168</v>
      </c>
      <c r="AL57" s="225">
        <f t="shared" si="19"/>
        <v>1.2219851766985381</v>
      </c>
      <c r="AM57" s="225">
        <f t="shared" si="19"/>
        <v>1.2355089451393593</v>
      </c>
      <c r="AN57" s="225">
        <f t="shared" si="19"/>
        <v>1.2490327135801804</v>
      </c>
      <c r="AO57" s="225">
        <f t="shared" si="19"/>
        <v>1.2625564820210018</v>
      </c>
      <c r="AP57" s="225">
        <f t="shared" si="19"/>
        <v>1.2760802504618229</v>
      </c>
      <c r="AQ57" s="225">
        <f t="shared" si="19"/>
        <v>1.2896040189026441</v>
      </c>
      <c r="AR57" s="225">
        <f t="shared" si="19"/>
        <v>1.3031277873434655</v>
      </c>
      <c r="AS57" s="225">
        <f t="shared" si="19"/>
        <v>1.3166515557842866</v>
      </c>
      <c r="AT57" s="225">
        <f t="shared" si="19"/>
        <v>1.3301753242251078</v>
      </c>
      <c r="AU57" s="225">
        <f t="shared" si="19"/>
        <v>1.3436990926659291</v>
      </c>
      <c r="AV57" s="225">
        <f t="shared" si="19"/>
        <v>1.3572228611067505</v>
      </c>
      <c r="AW57" s="225">
        <f t="shared" si="19"/>
        <v>1.3707466295475714</v>
      </c>
      <c r="AX57" s="225">
        <f t="shared" si="19"/>
        <v>1.3842703979883928</v>
      </c>
      <c r="AY57" s="225">
        <f t="shared" si="19"/>
        <v>1.3977941664292142</v>
      </c>
      <c r="AZ57" s="225">
        <f t="shared" si="19"/>
        <v>1.4113179348700351</v>
      </c>
      <c r="BA57" s="225">
        <f t="shared" si="19"/>
        <v>1.4248417033108565</v>
      </c>
      <c r="BB57" s="225">
        <f t="shared" si="19"/>
        <v>1.4383654717516778</v>
      </c>
      <c r="BC57" s="225">
        <f t="shared" si="19"/>
        <v>1.451889240192499</v>
      </c>
      <c r="BD57" s="225">
        <f t="shared" si="19"/>
        <v>1.4654130086333201</v>
      </c>
      <c r="BE57" s="225">
        <f t="shared" si="19"/>
        <v>1.4789367770741415</v>
      </c>
      <c r="BF57" s="225">
        <f t="shared" si="19"/>
        <v>1.4924605455149627</v>
      </c>
      <c r="BG57" s="225">
        <f t="shared" si="19"/>
        <v>1.5059843139557838</v>
      </c>
      <c r="BH57" s="225">
        <f t="shared" si="19"/>
        <v>1.5195080823966052</v>
      </c>
      <c r="BI57" s="225">
        <f t="shared" si="19"/>
        <v>1.5330318508374263</v>
      </c>
      <c r="BJ57" s="225">
        <f t="shared" si="19"/>
        <v>1.5465556192782475</v>
      </c>
      <c r="BK57" s="225">
        <f t="shared" si="19"/>
        <v>1.5600793877190688</v>
      </c>
      <c r="BL57" s="225">
        <f t="shared" si="19"/>
        <v>1.57360315615989</v>
      </c>
      <c r="BM57" s="225">
        <f t="shared" si="19"/>
        <v>1.5871269246007111</v>
      </c>
      <c r="BN57" s="225">
        <f t="shared" si="19"/>
        <v>1.6006506930415325</v>
      </c>
      <c r="BO57" s="225">
        <f t="shared" si="19"/>
        <v>1.6141744614823537</v>
      </c>
      <c r="BP57" s="225">
        <f t="shared" si="19"/>
        <v>1.6276982299231748</v>
      </c>
      <c r="BQ57" s="225">
        <f t="shared" si="19"/>
        <v>1.6412219983639962</v>
      </c>
      <c r="BR57" s="225">
        <f t="shared" si="19"/>
        <v>1.6547457668048173</v>
      </c>
      <c r="BS57" s="225">
        <f t="shared" si="19"/>
        <v>1.6682695352456385</v>
      </c>
      <c r="BT57" s="225">
        <f t="shared" si="19"/>
        <v>1.6817933036864599</v>
      </c>
      <c r="BU57" s="225">
        <f t="shared" si="19"/>
        <v>1.6953170721272812</v>
      </c>
      <c r="BV57" s="225">
        <f t="shared" si="19"/>
        <v>1.7088408405681021</v>
      </c>
      <c r="BW57" s="225">
        <f t="shared" si="19"/>
        <v>1.7223646090089235</v>
      </c>
      <c r="BX57" s="225">
        <f t="shared" ref="BX57:CO57" si="20" xml:space="preserve"> BX56 * $G54 + $G55</f>
        <v>1.7358883774497449</v>
      </c>
      <c r="BY57" s="225">
        <f t="shared" si="20"/>
        <v>1.7494121458905658</v>
      </c>
      <c r="BZ57" s="225">
        <f t="shared" si="20"/>
        <v>1.7629359143313872</v>
      </c>
      <c r="CA57" s="225">
        <f t="shared" si="20"/>
        <v>1.7764596827722086</v>
      </c>
      <c r="CB57" s="225">
        <f t="shared" si="20"/>
        <v>1.7899834512130297</v>
      </c>
      <c r="CC57" s="225">
        <f t="shared" si="20"/>
        <v>1.8035072196538509</v>
      </c>
      <c r="CD57" s="225">
        <f t="shared" si="20"/>
        <v>1.8170309880946722</v>
      </c>
      <c r="CE57" s="225">
        <f t="shared" si="20"/>
        <v>1.8305547565354934</v>
      </c>
      <c r="CF57" s="225">
        <f t="shared" si="20"/>
        <v>1.8440785249763145</v>
      </c>
      <c r="CG57" s="225">
        <f t="shared" si="20"/>
        <v>1.8576022934171359</v>
      </c>
      <c r="CH57" s="225">
        <f t="shared" si="20"/>
        <v>1.871126061857957</v>
      </c>
      <c r="CI57" s="225">
        <f t="shared" si="20"/>
        <v>1.8846498302987782</v>
      </c>
      <c r="CJ57" s="225">
        <f t="shared" si="20"/>
        <v>1.8981735987395996</v>
      </c>
      <c r="CK57" s="225">
        <f t="shared" si="20"/>
        <v>1.9116973671804207</v>
      </c>
      <c r="CL57" s="225">
        <f t="shared" si="20"/>
        <v>1.9252211356212419</v>
      </c>
      <c r="CM57" s="225">
        <f t="shared" si="20"/>
        <v>1.9387449040620632</v>
      </c>
      <c r="CN57" s="225">
        <f t="shared" si="20"/>
        <v>1.9522686725028844</v>
      </c>
      <c r="CO57" s="225">
        <f t="shared" si="20"/>
        <v>1.9657924409437055</v>
      </c>
    </row>
    <row r="58" spans="2:93" outlineLevel="1" x14ac:dyDescent="0.2">
      <c r="I58" s="201"/>
    </row>
    <row r="59" spans="2:93" outlineLevel="1" x14ac:dyDescent="0.2">
      <c r="E59" s="18" t="str">
        <f xml:space="preserve"> InpS!E$13</f>
        <v>Water: Infrastructure Maintenance (override)</v>
      </c>
      <c r="F59" s="18"/>
      <c r="G59" s="18"/>
      <c r="H59" s="77" t="str">
        <f xml:space="preserve"> InpS!H$13</f>
        <v>£/m</v>
      </c>
      <c r="I59" s="207">
        <f xml:space="preserve"> SUM( K59:CO59 )</f>
        <v>12.963325894818022</v>
      </c>
      <c r="J59" s="18">
        <f xml:space="preserve"> InpS!J$13</f>
        <v>0</v>
      </c>
      <c r="K59" s="63">
        <f xml:space="preserve"> InpS!K$13</f>
        <v>2.9572294536492842</v>
      </c>
      <c r="L59" s="63">
        <f xml:space="preserve"> InpS!L$13</f>
        <v>2.9426024653150806</v>
      </c>
      <c r="M59" s="63">
        <f xml:space="preserve"> InpS!M$13</f>
        <v>2.9321979182511764</v>
      </c>
      <c r="N59" s="63">
        <f xml:space="preserve"> InpS!N$13</f>
        <v>0.33704189183230437</v>
      </c>
      <c r="O59" s="63">
        <f xml:space="preserve"> InpS!O$13</f>
        <v>0.37697453341682347</v>
      </c>
      <c r="P59" s="63">
        <f xml:space="preserve"> InpS!P$13</f>
        <v>0.45442538713458203</v>
      </c>
      <c r="Q59" s="63">
        <f xml:space="preserve"> InpS!Q$13</f>
        <v>0.54783433366932999</v>
      </c>
      <c r="R59" s="63">
        <f xml:space="preserve"> InpS!R$13</f>
        <v>0.66037876606149992</v>
      </c>
      <c r="S59" s="63">
        <f xml:space="preserve"> InpS!S$13</f>
        <v>0.79575590125454243</v>
      </c>
      <c r="T59" s="63">
        <f xml:space="preserve"> InpS!T$13</f>
        <v>0.95888524423339505</v>
      </c>
      <c r="U59" s="63">
        <f xml:space="preserve"> InpS!U$13</f>
        <v>0</v>
      </c>
      <c r="V59" s="63">
        <f xml:space="preserve"> InpS!V$13</f>
        <v>0</v>
      </c>
      <c r="W59" s="63">
        <f xml:space="preserve"> InpS!W$13</f>
        <v>0</v>
      </c>
      <c r="X59" s="63">
        <f xml:space="preserve"> InpS!X$13</f>
        <v>0</v>
      </c>
      <c r="Y59" s="63">
        <f xml:space="preserve"> InpS!Y$13</f>
        <v>0</v>
      </c>
      <c r="Z59" s="63">
        <f xml:space="preserve"> InpS!Z$13</f>
        <v>0</v>
      </c>
      <c r="AA59" s="63">
        <f xml:space="preserve"> InpS!AA$13</f>
        <v>0</v>
      </c>
      <c r="AB59" s="63">
        <f xml:space="preserve"> InpS!AB$13</f>
        <v>0</v>
      </c>
      <c r="AC59" s="63">
        <f xml:space="preserve"> InpS!AC$13</f>
        <v>0</v>
      </c>
      <c r="AD59" s="63">
        <f xml:space="preserve"> InpS!AD$13</f>
        <v>0</v>
      </c>
      <c r="AE59" s="63">
        <f xml:space="preserve"> InpS!AE$13</f>
        <v>0</v>
      </c>
      <c r="AF59" s="63">
        <f xml:space="preserve"> InpS!AF$13</f>
        <v>0</v>
      </c>
      <c r="AG59" s="63">
        <f xml:space="preserve"> InpS!AG$13</f>
        <v>0</v>
      </c>
      <c r="AH59" s="63">
        <f xml:space="preserve"> InpS!AH$13</f>
        <v>0</v>
      </c>
      <c r="AI59" s="63">
        <f xml:space="preserve"> InpS!AI$13</f>
        <v>0</v>
      </c>
      <c r="AJ59" s="63">
        <f xml:space="preserve"> InpS!AJ$13</f>
        <v>0</v>
      </c>
      <c r="AK59" s="63">
        <f xml:space="preserve"> InpS!AK$13</f>
        <v>0</v>
      </c>
      <c r="AL59" s="63">
        <f xml:space="preserve"> InpS!AL$13</f>
        <v>0</v>
      </c>
      <c r="AM59" s="63">
        <f xml:space="preserve"> InpS!AM$13</f>
        <v>0</v>
      </c>
      <c r="AN59" s="63">
        <f xml:space="preserve"> InpS!AN$13</f>
        <v>0</v>
      </c>
      <c r="AO59" s="63">
        <f xml:space="preserve"> InpS!AO$13</f>
        <v>0</v>
      </c>
      <c r="AP59" s="63">
        <f xml:space="preserve"> InpS!AP$13</f>
        <v>0</v>
      </c>
      <c r="AQ59" s="63">
        <f xml:space="preserve"> InpS!AQ$13</f>
        <v>0</v>
      </c>
      <c r="AR59" s="63">
        <f xml:space="preserve"> InpS!AR$13</f>
        <v>0</v>
      </c>
      <c r="AS59" s="63">
        <f xml:space="preserve"> InpS!AS$13</f>
        <v>0</v>
      </c>
      <c r="AT59" s="63">
        <f xml:space="preserve"> InpS!AT$13</f>
        <v>0</v>
      </c>
      <c r="AU59" s="63">
        <f xml:space="preserve"> InpS!AU$13</f>
        <v>0</v>
      </c>
      <c r="AV59" s="63">
        <f xml:space="preserve"> InpS!AV$13</f>
        <v>0</v>
      </c>
      <c r="AW59" s="63">
        <f xml:space="preserve"> InpS!AW$13</f>
        <v>0</v>
      </c>
      <c r="AX59" s="63">
        <f xml:space="preserve"> InpS!AX$13</f>
        <v>0</v>
      </c>
      <c r="AY59" s="63">
        <f xml:space="preserve"> InpS!AY$13</f>
        <v>0</v>
      </c>
      <c r="AZ59" s="63">
        <f xml:space="preserve"> InpS!AZ$13</f>
        <v>0</v>
      </c>
      <c r="BA59" s="63">
        <f xml:space="preserve"> InpS!BA$13</f>
        <v>0</v>
      </c>
      <c r="BB59" s="63">
        <f xml:space="preserve"> InpS!BB$13</f>
        <v>0</v>
      </c>
      <c r="BC59" s="63">
        <f xml:space="preserve"> InpS!BC$13</f>
        <v>0</v>
      </c>
      <c r="BD59" s="63">
        <f xml:space="preserve"> InpS!BD$13</f>
        <v>0</v>
      </c>
      <c r="BE59" s="63">
        <f xml:space="preserve"> InpS!BE$13</f>
        <v>0</v>
      </c>
      <c r="BF59" s="63">
        <f xml:space="preserve"> InpS!BF$13</f>
        <v>0</v>
      </c>
      <c r="BG59" s="63">
        <f xml:space="preserve"> InpS!BG$13</f>
        <v>0</v>
      </c>
      <c r="BH59" s="63">
        <f xml:space="preserve"> InpS!BH$13</f>
        <v>0</v>
      </c>
      <c r="BI59" s="63">
        <f xml:space="preserve"> InpS!BI$13</f>
        <v>0</v>
      </c>
      <c r="BJ59" s="63">
        <f xml:space="preserve"> InpS!BJ$13</f>
        <v>0</v>
      </c>
      <c r="BK59" s="63">
        <f xml:space="preserve"> InpS!BK$13</f>
        <v>0</v>
      </c>
      <c r="BL59" s="63">
        <f xml:space="preserve"> InpS!BL$13</f>
        <v>0</v>
      </c>
      <c r="BM59" s="63">
        <f xml:space="preserve"> InpS!BM$13</f>
        <v>0</v>
      </c>
      <c r="BN59" s="63">
        <f xml:space="preserve"> InpS!BN$13</f>
        <v>0</v>
      </c>
      <c r="BO59" s="63">
        <f xml:space="preserve"> InpS!BO$13</f>
        <v>0</v>
      </c>
      <c r="BP59" s="63">
        <f xml:space="preserve"> InpS!BP$13</f>
        <v>0</v>
      </c>
      <c r="BQ59" s="63">
        <f xml:space="preserve"> InpS!BQ$13</f>
        <v>0</v>
      </c>
      <c r="BR59" s="63">
        <f xml:space="preserve"> InpS!BR$13</f>
        <v>0</v>
      </c>
      <c r="BS59" s="63">
        <f xml:space="preserve"> InpS!BS$13</f>
        <v>0</v>
      </c>
      <c r="BT59" s="63">
        <f xml:space="preserve"> InpS!BT$13</f>
        <v>0</v>
      </c>
      <c r="BU59" s="63">
        <f xml:space="preserve"> InpS!BU$13</f>
        <v>0</v>
      </c>
      <c r="BV59" s="63">
        <f xml:space="preserve"> InpS!BV$13</f>
        <v>0</v>
      </c>
      <c r="BW59" s="63">
        <f xml:space="preserve"> InpS!BW$13</f>
        <v>0</v>
      </c>
      <c r="BX59" s="63">
        <f xml:space="preserve"> InpS!BX$13</f>
        <v>0</v>
      </c>
      <c r="BY59" s="63">
        <f xml:space="preserve"> InpS!BY$13</f>
        <v>0</v>
      </c>
      <c r="BZ59" s="63">
        <f xml:space="preserve"> InpS!BZ$13</f>
        <v>0</v>
      </c>
      <c r="CA59" s="63">
        <f xml:space="preserve"> InpS!CA$13</f>
        <v>0</v>
      </c>
      <c r="CB59" s="63">
        <f xml:space="preserve"> InpS!CB$13</f>
        <v>0</v>
      </c>
      <c r="CC59" s="63">
        <f xml:space="preserve"> InpS!CC$13</f>
        <v>0</v>
      </c>
      <c r="CD59" s="63">
        <f xml:space="preserve"> InpS!CD$13</f>
        <v>0</v>
      </c>
      <c r="CE59" s="63">
        <f xml:space="preserve"> InpS!CE$13</f>
        <v>0</v>
      </c>
      <c r="CF59" s="63">
        <f xml:space="preserve"> InpS!CF$13</f>
        <v>0</v>
      </c>
      <c r="CG59" s="63">
        <f xml:space="preserve"> InpS!CG$13</f>
        <v>0</v>
      </c>
      <c r="CH59" s="63">
        <f xml:space="preserve"> InpS!CH$13</f>
        <v>0</v>
      </c>
      <c r="CI59" s="63">
        <f xml:space="preserve"> InpS!CI$13</f>
        <v>0</v>
      </c>
      <c r="CJ59" s="63">
        <f xml:space="preserve"> InpS!CJ$13</f>
        <v>0</v>
      </c>
      <c r="CK59" s="63">
        <f xml:space="preserve"> InpS!CK$13</f>
        <v>0</v>
      </c>
      <c r="CL59" s="63">
        <f xml:space="preserve"> InpS!CL$13</f>
        <v>0</v>
      </c>
      <c r="CM59" s="63">
        <f xml:space="preserve"> InpS!CM$13</f>
        <v>0</v>
      </c>
      <c r="CN59" s="63">
        <f xml:space="preserve"> InpS!CN$13</f>
        <v>0</v>
      </c>
      <c r="CO59" s="63">
        <f xml:space="preserve"> InpS!CO$13</f>
        <v>0</v>
      </c>
    </row>
    <row r="60" spans="2:93" s="20" customFormat="1" outlineLevel="1" x14ac:dyDescent="0.2">
      <c r="B60" s="34"/>
      <c r="D60" s="84"/>
      <c r="E60" s="20" t="s">
        <v>332</v>
      </c>
      <c r="H60" s="94" t="s">
        <v>168</v>
      </c>
      <c r="I60" s="233">
        <f xml:space="preserve"> SUM( K60:CO60 )</f>
        <v>120.92571062123035</v>
      </c>
      <c r="K60" s="232">
        <f xml:space="preserve"> IF( K59 &lt;&gt; 0, K59, K57 )</f>
        <v>2.9572294536492842</v>
      </c>
      <c r="L60" s="232">
        <f t="shared" ref="L60:BW60" si="21" xml:space="preserve"> IF( L59 &lt;&gt; 0, L59, L57 )</f>
        <v>2.9426024653150806</v>
      </c>
      <c r="M60" s="232">
        <f t="shared" si="21"/>
        <v>2.9321979182511764</v>
      </c>
      <c r="N60" s="232">
        <f t="shared" si="21"/>
        <v>0.33704189183230437</v>
      </c>
      <c r="O60" s="232">
        <f t="shared" si="21"/>
        <v>0.37697453341682347</v>
      </c>
      <c r="P60" s="232">
        <f t="shared" si="21"/>
        <v>0.45442538713458203</v>
      </c>
      <c r="Q60" s="232">
        <f t="shared" si="21"/>
        <v>0.54783433366932999</v>
      </c>
      <c r="R60" s="232">
        <f t="shared" si="21"/>
        <v>0.66037876606149992</v>
      </c>
      <c r="S60" s="232">
        <f t="shared" si="21"/>
        <v>0.79575590125454243</v>
      </c>
      <c r="T60" s="232">
        <f t="shared" si="21"/>
        <v>0.95888524423339505</v>
      </c>
      <c r="U60" s="232">
        <f t="shared" si="21"/>
        <v>0.99208111320457715</v>
      </c>
      <c r="V60" s="232">
        <f t="shared" si="21"/>
        <v>1.0056048816453984</v>
      </c>
      <c r="W60" s="232">
        <f t="shared" si="21"/>
        <v>1.0191286500862196</v>
      </c>
      <c r="X60" s="232">
        <f t="shared" si="21"/>
        <v>1.0326524185270409</v>
      </c>
      <c r="Y60" s="232">
        <f t="shared" si="21"/>
        <v>1.0461761869678621</v>
      </c>
      <c r="Z60" s="232">
        <f t="shared" si="21"/>
        <v>1.0596999554086832</v>
      </c>
      <c r="AA60" s="232">
        <f t="shared" si="21"/>
        <v>1.0732237238495046</v>
      </c>
      <c r="AB60" s="232">
        <f t="shared" si="21"/>
        <v>1.0867474922903257</v>
      </c>
      <c r="AC60" s="232">
        <f t="shared" si="21"/>
        <v>1.1002712607311471</v>
      </c>
      <c r="AD60" s="232">
        <f t="shared" si="21"/>
        <v>1.1137950291719683</v>
      </c>
      <c r="AE60" s="232">
        <f t="shared" si="21"/>
        <v>1.1273187976127894</v>
      </c>
      <c r="AF60" s="232">
        <f t="shared" si="21"/>
        <v>1.1408425660536108</v>
      </c>
      <c r="AG60" s="232">
        <f t="shared" si="21"/>
        <v>1.1543663344944319</v>
      </c>
      <c r="AH60" s="232">
        <f t="shared" si="21"/>
        <v>1.1678901029352531</v>
      </c>
      <c r="AI60" s="232">
        <f t="shared" si="21"/>
        <v>1.1814138713760745</v>
      </c>
      <c r="AJ60" s="232">
        <f t="shared" si="21"/>
        <v>1.1949376398168956</v>
      </c>
      <c r="AK60" s="232">
        <f t="shared" si="21"/>
        <v>1.2084614082577168</v>
      </c>
      <c r="AL60" s="232">
        <f t="shared" si="21"/>
        <v>1.2219851766985381</v>
      </c>
      <c r="AM60" s="232">
        <f t="shared" si="21"/>
        <v>1.2355089451393593</v>
      </c>
      <c r="AN60" s="232">
        <f t="shared" si="21"/>
        <v>1.2490327135801804</v>
      </c>
      <c r="AO60" s="232">
        <f t="shared" si="21"/>
        <v>1.2625564820210018</v>
      </c>
      <c r="AP60" s="232">
        <f t="shared" si="21"/>
        <v>1.2760802504618229</v>
      </c>
      <c r="AQ60" s="232">
        <f t="shared" si="21"/>
        <v>1.2896040189026441</v>
      </c>
      <c r="AR60" s="232">
        <f t="shared" si="21"/>
        <v>1.3031277873434655</v>
      </c>
      <c r="AS60" s="232">
        <f t="shared" si="21"/>
        <v>1.3166515557842866</v>
      </c>
      <c r="AT60" s="232">
        <f t="shared" si="21"/>
        <v>1.3301753242251078</v>
      </c>
      <c r="AU60" s="232">
        <f t="shared" si="21"/>
        <v>1.3436990926659291</v>
      </c>
      <c r="AV60" s="232">
        <f t="shared" si="21"/>
        <v>1.3572228611067505</v>
      </c>
      <c r="AW60" s="232">
        <f t="shared" si="21"/>
        <v>1.3707466295475714</v>
      </c>
      <c r="AX60" s="232">
        <f t="shared" si="21"/>
        <v>1.3842703979883928</v>
      </c>
      <c r="AY60" s="232">
        <f t="shared" si="21"/>
        <v>1.3977941664292142</v>
      </c>
      <c r="AZ60" s="232">
        <f t="shared" si="21"/>
        <v>1.4113179348700351</v>
      </c>
      <c r="BA60" s="232">
        <f t="shared" si="21"/>
        <v>1.4248417033108565</v>
      </c>
      <c r="BB60" s="232">
        <f t="shared" si="21"/>
        <v>1.4383654717516778</v>
      </c>
      <c r="BC60" s="232">
        <f t="shared" si="21"/>
        <v>1.451889240192499</v>
      </c>
      <c r="BD60" s="232">
        <f t="shared" si="21"/>
        <v>1.4654130086333201</v>
      </c>
      <c r="BE60" s="232">
        <f t="shared" si="21"/>
        <v>1.4789367770741415</v>
      </c>
      <c r="BF60" s="232">
        <f t="shared" si="21"/>
        <v>1.4924605455149627</v>
      </c>
      <c r="BG60" s="232">
        <f t="shared" si="21"/>
        <v>1.5059843139557838</v>
      </c>
      <c r="BH60" s="232">
        <f t="shared" si="21"/>
        <v>1.5195080823966052</v>
      </c>
      <c r="BI60" s="232">
        <f t="shared" si="21"/>
        <v>1.5330318508374263</v>
      </c>
      <c r="BJ60" s="232">
        <f t="shared" si="21"/>
        <v>1.5465556192782475</v>
      </c>
      <c r="BK60" s="232">
        <f t="shared" si="21"/>
        <v>1.5600793877190688</v>
      </c>
      <c r="BL60" s="232">
        <f t="shared" si="21"/>
        <v>1.57360315615989</v>
      </c>
      <c r="BM60" s="232">
        <f t="shared" si="21"/>
        <v>1.5871269246007111</v>
      </c>
      <c r="BN60" s="232">
        <f t="shared" si="21"/>
        <v>1.6006506930415325</v>
      </c>
      <c r="BO60" s="232">
        <f t="shared" si="21"/>
        <v>1.6141744614823537</v>
      </c>
      <c r="BP60" s="232">
        <f t="shared" si="21"/>
        <v>1.6276982299231748</v>
      </c>
      <c r="BQ60" s="232">
        <f t="shared" si="21"/>
        <v>1.6412219983639962</v>
      </c>
      <c r="BR60" s="232">
        <f t="shared" si="21"/>
        <v>1.6547457668048173</v>
      </c>
      <c r="BS60" s="232">
        <f t="shared" si="21"/>
        <v>1.6682695352456385</v>
      </c>
      <c r="BT60" s="232">
        <f t="shared" si="21"/>
        <v>1.6817933036864599</v>
      </c>
      <c r="BU60" s="232">
        <f t="shared" si="21"/>
        <v>1.6953170721272812</v>
      </c>
      <c r="BV60" s="232">
        <f t="shared" si="21"/>
        <v>1.7088408405681021</v>
      </c>
      <c r="BW60" s="232">
        <f t="shared" si="21"/>
        <v>1.7223646090089235</v>
      </c>
      <c r="BX60" s="232">
        <f t="shared" ref="BX60:CO60" si="22" xml:space="preserve"> IF( BX59 &lt;&gt; 0, BX59, BX57 )</f>
        <v>1.7358883774497449</v>
      </c>
      <c r="BY60" s="232">
        <f t="shared" si="22"/>
        <v>1.7494121458905658</v>
      </c>
      <c r="BZ60" s="232">
        <f t="shared" si="22"/>
        <v>1.7629359143313872</v>
      </c>
      <c r="CA60" s="232">
        <f t="shared" si="22"/>
        <v>1.7764596827722086</v>
      </c>
      <c r="CB60" s="232">
        <f t="shared" si="22"/>
        <v>1.7899834512130297</v>
      </c>
      <c r="CC60" s="232">
        <f t="shared" si="22"/>
        <v>1.8035072196538509</v>
      </c>
      <c r="CD60" s="232">
        <f t="shared" si="22"/>
        <v>1.8170309880946722</v>
      </c>
      <c r="CE60" s="232">
        <f t="shared" si="22"/>
        <v>1.8305547565354934</v>
      </c>
      <c r="CF60" s="232">
        <f t="shared" si="22"/>
        <v>1.8440785249763145</v>
      </c>
      <c r="CG60" s="232">
        <f t="shared" si="22"/>
        <v>1.8576022934171359</v>
      </c>
      <c r="CH60" s="232">
        <f t="shared" si="22"/>
        <v>1.871126061857957</v>
      </c>
      <c r="CI60" s="232">
        <f t="shared" si="22"/>
        <v>1.8846498302987782</v>
      </c>
      <c r="CJ60" s="232">
        <f t="shared" si="22"/>
        <v>1.8981735987395996</v>
      </c>
      <c r="CK60" s="232">
        <f t="shared" si="22"/>
        <v>1.9116973671804207</v>
      </c>
      <c r="CL60" s="232">
        <f t="shared" si="22"/>
        <v>1.9252211356212419</v>
      </c>
      <c r="CM60" s="232">
        <f t="shared" si="22"/>
        <v>1.9387449040620632</v>
      </c>
      <c r="CN60" s="232">
        <f t="shared" si="22"/>
        <v>1.9522686725028844</v>
      </c>
      <c r="CO60" s="232">
        <f t="shared" si="22"/>
        <v>1.9657924409437055</v>
      </c>
    </row>
    <row r="61" spans="2:93" outlineLevel="1" x14ac:dyDescent="0.2">
      <c r="E61" t="s">
        <v>333</v>
      </c>
      <c r="H61" s="75" t="s">
        <v>168</v>
      </c>
      <c r="I61" s="207">
        <f xml:space="preserve"> SUM( K61:CO61 )</f>
        <v>313.56099428365332</v>
      </c>
      <c r="K61" s="166">
        <f xml:space="preserve"> K60 * K$6 * K$8</f>
        <v>2.9572294536492842</v>
      </c>
      <c r="L61" s="166">
        <f t="shared" ref="L61:AQ61" si="23" xml:space="preserve"> IF( L59 &lt;&gt; 0, L59, L57 ) * L$6 * L$8</f>
        <v>3.0370001932442596</v>
      </c>
      <c r="M61" s="166">
        <f t="shared" si="23"/>
        <v>3.0734319934707033</v>
      </c>
      <c r="N61" s="166">
        <f t="shared" si="23"/>
        <v>0.3598833157511605</v>
      </c>
      <c r="O61" s="166">
        <f t="shared" si="23"/>
        <v>0.40993652758544524</v>
      </c>
      <c r="P61" s="166">
        <f t="shared" si="23"/>
        <v>0.50327749094113816</v>
      </c>
      <c r="Q61" s="166">
        <f t="shared" si="23"/>
        <v>0.6180412798544207</v>
      </c>
      <c r="R61" s="166">
        <f t="shared" si="23"/>
        <v>0.75914657432142418</v>
      </c>
      <c r="S61" s="166">
        <f t="shared" si="23"/>
        <v>0.93213046821926349</v>
      </c>
      <c r="T61" s="166">
        <f t="shared" si="23"/>
        <v>1.1445315557925237</v>
      </c>
      <c r="U61" s="166">
        <f t="shared" si="23"/>
        <v>1.206625827413049</v>
      </c>
      <c r="V61" s="166">
        <f t="shared" si="23"/>
        <v>1.2462842533865803</v>
      </c>
      <c r="W61" s="166">
        <f t="shared" si="23"/>
        <v>1.28701333086331</v>
      </c>
      <c r="X61" s="166">
        <f t="shared" si="23"/>
        <v>1.3288394131771704</v>
      </c>
      <c r="Y61" s="166">
        <f t="shared" si="23"/>
        <v>1.3717894683042062</v>
      </c>
      <c r="Z61" s="166">
        <f t="shared" si="23"/>
        <v>1.4158910927001231</v>
      </c>
      <c r="AA61" s="166">
        <f t="shared" si="23"/>
        <v>1.461172525441677</v>
      </c>
      <c r="AB61" s="166">
        <f t="shared" si="23"/>
        <v>1.5076626626784495</v>
      </c>
      <c r="AC61" s="166">
        <f t="shared" si="23"/>
        <v>1.5553910724017064</v>
      </c>
      <c r="AD61" s="166">
        <f t="shared" si="23"/>
        <v>1.6043880095371565</v>
      </c>
      <c r="AE61" s="166">
        <f t="shared" si="23"/>
        <v>1.6546844313685967</v>
      </c>
      <c r="AF61" s="166">
        <f t="shared" si="23"/>
        <v>1.7063120132995604</v>
      </c>
      <c r="AG61" s="166">
        <f t="shared" si="23"/>
        <v>1.759303164960244</v>
      </c>
      <c r="AH61" s="166">
        <f t="shared" si="23"/>
        <v>1.8136910466671416</v>
      </c>
      <c r="AI61" s="166">
        <f t="shared" si="23"/>
        <v>1.8695095862429738</v>
      </c>
      <c r="AJ61" s="166">
        <f t="shared" si="23"/>
        <v>1.9267934962046556</v>
      </c>
      <c r="AK61" s="166">
        <f t="shared" si="23"/>
        <v>1.9855782913272166</v>
      </c>
      <c r="AL61" s="166">
        <f t="shared" si="23"/>
        <v>2.0459003065917547</v>
      </c>
      <c r="AM61" s="166">
        <f t="shared" si="23"/>
        <v>2.1077967155256645</v>
      </c>
      <c r="AN61" s="166">
        <f t="shared" si="23"/>
        <v>2.1713055489435793</v>
      </c>
      <c r="AO61" s="166">
        <f t="shared" si="23"/>
        <v>2.2364657140976161</v>
      </c>
      <c r="AP61" s="166">
        <f t="shared" si="23"/>
        <v>2.3033170142457213</v>
      </c>
      <c r="AQ61" s="166">
        <f t="shared" si="23"/>
        <v>2.3719001686470835</v>
      </c>
      <c r="AR61" s="166">
        <f t="shared" ref="AR61:BW61" si="24" xml:space="preserve"> IF( AR59 &lt;&gt; 0, AR59, AR57 ) * AR$6 * AR$8</f>
        <v>2.4422568329937708</v>
      </c>
      <c r="AS61" s="166">
        <f t="shared" si="24"/>
        <v>2.5144296202879559</v>
      </c>
      <c r="AT61" s="166">
        <f t="shared" si="24"/>
        <v>2.588462122174283</v>
      </c>
      <c r="AU61" s="166">
        <f t="shared" si="24"/>
        <v>2.6643989307371245</v>
      </c>
      <c r="AV61" s="166">
        <f t="shared" si="24"/>
        <v>2.7422856607726969</v>
      </c>
      <c r="AW61" s="166">
        <f t="shared" si="24"/>
        <v>2.822168972546204</v>
      </c>
      <c r="AX61" s="166">
        <f t="shared" si="24"/>
        <v>2.9040965950444044</v>
      </c>
      <c r="AY61" s="166">
        <f t="shared" si="24"/>
        <v>2.9881173497341944</v>
      </c>
      <c r="AZ61" s="166">
        <f t="shared" si="24"/>
        <v>3.0742811748380552</v>
      </c>
      <c r="BA61" s="166">
        <f t="shared" si="24"/>
        <v>3.1626391501374194</v>
      </c>
      <c r="BB61" s="166">
        <f t="shared" si="24"/>
        <v>3.2532435223152412</v>
      </c>
      <c r="BC61" s="166">
        <f t="shared" si="24"/>
        <v>3.3461477308493168</v>
      </c>
      <c r="BD61" s="166">
        <f t="shared" si="24"/>
        <v>3.4414064344681332</v>
      </c>
      <c r="BE61" s="166">
        <f t="shared" si="24"/>
        <v>3.539075538181248</v>
      </c>
      <c r="BF61" s="166">
        <f t="shared" si="24"/>
        <v>3.6392122208965065</v>
      </c>
      <c r="BG61" s="166">
        <f t="shared" si="24"/>
        <v>3.7418749636366191</v>
      </c>
      <c r="BH61" s="166">
        <f t="shared" si="24"/>
        <v>3.8471235783679041</v>
      </c>
      <c r="BI61" s="166">
        <f t="shared" si="24"/>
        <v>3.955019237454267</v>
      </c>
      <c r="BJ61" s="166">
        <f t="shared" si="24"/>
        <v>4.0656245037497705</v>
      </c>
      <c r="BK61" s="166">
        <f t="shared" si="24"/>
        <v>4.1790033613434172</v>
      </c>
      <c r="BL61" s="166">
        <f t="shared" si="24"/>
        <v>4.2952212469700681</v>
      </c>
      <c r="BM61" s="166">
        <f t="shared" si="24"/>
        <v>4.4143450821017032</v>
      </c>
      <c r="BN61" s="166">
        <f t="shared" si="24"/>
        <v>4.5364433057335427</v>
      </c>
      <c r="BO61" s="166">
        <f t="shared" si="24"/>
        <v>4.6615859078798207</v>
      </c>
      <c r="BP61" s="166">
        <f t="shared" si="24"/>
        <v>4.7898444637943731</v>
      </c>
      <c r="BQ61" s="166">
        <f t="shared" si="24"/>
        <v>4.9212921689314664</v>
      </c>
      <c r="BR61" s="166">
        <f t="shared" si="24"/>
        <v>5.0560038746626246</v>
      </c>
      <c r="BS61" s="166">
        <f t="shared" si="24"/>
        <v>5.1940561247655985</v>
      </c>
      <c r="BT61" s="166">
        <f t="shared" si="24"/>
        <v>5.3355271927018739</v>
      </c>
      <c r="BU61" s="166">
        <f t="shared" si="24"/>
        <v>5.4804971196995398</v>
      </c>
      <c r="BV61" s="166">
        <f t="shared" si="24"/>
        <v>5.6290477536586438</v>
      </c>
      <c r="BW61" s="166">
        <f t="shared" si="24"/>
        <v>5.7812627888965418</v>
      </c>
      <c r="BX61" s="166">
        <f t="shared" ref="BX61:CO61" si="25" xml:space="preserve"> IF( BX59 &lt;&gt; 0, BX59, BX57 ) * BX$6 * BX$8</f>
        <v>5.9372278067511042</v>
      </c>
      <c r="BY61" s="166">
        <f t="shared" si="25"/>
        <v>6.0970303170600335</v>
      </c>
      <c r="BZ61" s="166">
        <f t="shared" si="25"/>
        <v>6.2607598005349301</v>
      </c>
      <c r="CA61" s="166">
        <f t="shared" si="25"/>
        <v>6.4285077520490885</v>
      </c>
      <c r="CB61" s="166">
        <f t="shared" si="25"/>
        <v>6.6003677248585086</v>
      </c>
      <c r="CC61" s="166">
        <f t="shared" si="25"/>
        <v>6.7764353757758915</v>
      </c>
      <c r="CD61" s="166">
        <f t="shared" si="25"/>
        <v>6.9568085113178917</v>
      </c>
      <c r="CE61" s="166">
        <f t="shared" si="25"/>
        <v>7.1415871348463025</v>
      </c>
      <c r="CF61" s="166">
        <f t="shared" si="25"/>
        <v>7.330873494724262</v>
      </c>
      <c r="CG61" s="166">
        <f t="shared" si="25"/>
        <v>7.5247721335090407</v>
      </c>
      <c r="CH61" s="166">
        <f t="shared" si="25"/>
        <v>7.7233899382033915</v>
      </c>
      <c r="CI61" s="166">
        <f t="shared" si="25"/>
        <v>7.926836191587963</v>
      </c>
      <c r="CJ61" s="166">
        <f t="shared" si="25"/>
        <v>8.1352226246576578</v>
      </c>
      <c r="CK61" s="166">
        <f t="shared" si="25"/>
        <v>8.3486634701853752</v>
      </c>
      <c r="CL61" s="166">
        <f t="shared" si="25"/>
        <v>8.5672755174370767</v>
      </c>
      <c r="CM61" s="166">
        <f t="shared" si="25"/>
        <v>8.7911781680625012</v>
      </c>
      <c r="CN61" s="166">
        <f t="shared" si="25"/>
        <v>9.0204934931865175</v>
      </c>
      <c r="CO61" s="166">
        <f t="shared" si="25"/>
        <v>9.2553462917265339</v>
      </c>
    </row>
    <row r="62" spans="2:93" outlineLevel="1" x14ac:dyDescent="0.2">
      <c r="E62" t="s">
        <v>334</v>
      </c>
      <c r="G62" s="54">
        <f xml:space="preserve"> G20 * G40</f>
        <v>3424</v>
      </c>
      <c r="H62" s="75" t="s">
        <v>68</v>
      </c>
      <c r="I62" s="226"/>
      <c r="J62" s="79"/>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227"/>
      <c r="BG62" s="227"/>
      <c r="BH62" s="227"/>
      <c r="BI62" s="227"/>
      <c r="BJ62" s="227"/>
      <c r="BK62" s="227"/>
      <c r="BL62" s="227"/>
      <c r="BM62" s="227"/>
      <c r="BN62" s="227"/>
      <c r="BO62" s="227"/>
      <c r="BP62" s="227"/>
      <c r="BQ62" s="227"/>
      <c r="BR62" s="227"/>
      <c r="BS62" s="227"/>
      <c r="BT62" s="227"/>
      <c r="BU62" s="227"/>
      <c r="BV62" s="227"/>
      <c r="BW62" s="227"/>
      <c r="BX62" s="227"/>
      <c r="BY62" s="227"/>
      <c r="BZ62" s="227"/>
      <c r="CA62" s="227"/>
      <c r="CB62" s="227"/>
      <c r="CC62" s="227"/>
      <c r="CD62" s="227"/>
      <c r="CE62" s="227"/>
      <c r="CF62" s="227"/>
      <c r="CG62" s="227"/>
      <c r="CH62" s="227"/>
      <c r="CI62" s="227"/>
      <c r="CJ62" s="227"/>
      <c r="CK62" s="227"/>
      <c r="CL62" s="227"/>
      <c r="CM62" s="227"/>
      <c r="CN62" s="227"/>
      <c r="CO62" s="227"/>
    </row>
    <row r="63" spans="2:93" outlineLevel="1" x14ac:dyDescent="0.2">
      <c r="E63" s="18" t="str">
        <f xml:space="preserve"> InpC!E$40</f>
        <v>Overhead rate</v>
      </c>
      <c r="G63" s="58">
        <f xml:space="preserve"> InpC!G$40</f>
        <v>5.1900000000000002E-2</v>
      </c>
      <c r="H63" s="76" t="str">
        <f xml:space="preserve"> InpC!H$40</f>
        <v>%</v>
      </c>
      <c r="I63" s="202"/>
    </row>
    <row r="64" spans="2:93" outlineLevel="1" x14ac:dyDescent="0.2">
      <c r="E64" t="s">
        <v>335</v>
      </c>
      <c r="H64" s="75" t="s">
        <v>125</v>
      </c>
      <c r="I64" s="207">
        <f xml:space="preserve"> SUM( K64:CO64 )</f>
        <v>1129354.389053002</v>
      </c>
      <c r="K64" s="54">
        <f xml:space="preserve"> $G62 * K61 * ( 1 + $G$63 )</f>
        <v>10651.069883693568</v>
      </c>
      <c r="L64" s="54">
        <f t="shared" ref="L64:BW64" si="26" xml:space="preserve"> $G62 * L61 * ( 1 + $G$63 )</f>
        <v>10938.380603208932</v>
      </c>
      <c r="M64" s="54">
        <f t="shared" si="26"/>
        <v>11069.597222102597</v>
      </c>
      <c r="N64" s="54">
        <f t="shared" si="26"/>
        <v>1296.1937536875232</v>
      </c>
      <c r="O64" s="54">
        <f t="shared" si="26"/>
        <v>1476.4706870490527</v>
      </c>
      <c r="P64" s="54">
        <f t="shared" si="26"/>
        <v>1812.6573574766467</v>
      </c>
      <c r="Q64" s="54">
        <f t="shared" si="26"/>
        <v>2226.0027386828347</v>
      </c>
      <c r="R64" s="54">
        <f t="shared" si="26"/>
        <v>2734.2224679542896</v>
      </c>
      <c r="S64" s="54">
        <f t="shared" si="26"/>
        <v>3357.2595273159436</v>
      </c>
      <c r="T64" s="54">
        <f t="shared" si="26"/>
        <v>4122.2657138746454</v>
      </c>
      <c r="U64" s="54">
        <f t="shared" si="26"/>
        <v>4345.9109996982115</v>
      </c>
      <c r="V64" s="54">
        <f t="shared" si="26"/>
        <v>4488.7489746142655</v>
      </c>
      <c r="W64" s="54">
        <f t="shared" si="26"/>
        <v>4635.4431210450366</v>
      </c>
      <c r="X64" s="54">
        <f t="shared" si="26"/>
        <v>4786.0883559409285</v>
      </c>
      <c r="Y64" s="54">
        <f t="shared" si="26"/>
        <v>4940.7818100122822</v>
      </c>
      <c r="Z64" s="54">
        <f t="shared" si="26"/>
        <v>5099.6228775681529</v>
      </c>
      <c r="AA64" s="54">
        <f t="shared" si="26"/>
        <v>5262.7132674494314</v>
      </c>
      <c r="AB64" s="54">
        <f t="shared" si="26"/>
        <v>5430.1570550798833</v>
      </c>
      <c r="AC64" s="54">
        <f t="shared" si="26"/>
        <v>5602.0607356592318</v>
      </c>
      <c r="AD64" s="54">
        <f t="shared" si="26"/>
        <v>5778.5332785228302</v>
      </c>
      <c r="AE64" s="54">
        <f t="shared" si="26"/>
        <v>5959.6861826930908</v>
      </c>
      <c r="AF64" s="54">
        <f t="shared" si="26"/>
        <v>6145.6335336483007</v>
      </c>
      <c r="AG64" s="54">
        <f t="shared" si="26"/>
        <v>6336.492061335035</v>
      </c>
      <c r="AH64" s="54">
        <f t="shared" si="26"/>
        <v>6532.381199450906</v>
      </c>
      <c r="AI64" s="54">
        <f t="shared" si="26"/>
        <v>6733.4231460250021</v>
      </c>
      <c r="AJ64" s="54">
        <f t="shared" si="26"/>
        <v>6939.742925323887</v>
      </c>
      <c r="AK64" s="54">
        <f t="shared" si="26"/>
        <v>7151.4684511116684</v>
      </c>
      <c r="AL64" s="54">
        <f t="shared" si="26"/>
        <v>7368.7305912932406</v>
      </c>
      <c r="AM64" s="54">
        <f t="shared" si="26"/>
        <v>7591.6632339703929</v>
      </c>
      <c r="AN64" s="54">
        <f t="shared" si="26"/>
        <v>7820.4033549411643</v>
      </c>
      <c r="AO64" s="54">
        <f t="shared" si="26"/>
        <v>8055.091086673383</v>
      </c>
      <c r="AP64" s="54">
        <f t="shared" si="26"/>
        <v>8295.8697887840954</v>
      </c>
      <c r="AQ64" s="54">
        <f t="shared" si="26"/>
        <v>8542.8861200571446</v>
      </c>
      <c r="AR64" s="54">
        <f t="shared" si="26"/>
        <v>8796.2901120319293</v>
      </c>
      <c r="AS64" s="54">
        <f t="shared" si="26"/>
        <v>9056.2352441970052</v>
      </c>
      <c r="AT64" s="54">
        <f t="shared" si="26"/>
        <v>9322.8785208229983</v>
      </c>
      <c r="AU64" s="54">
        <f t="shared" si="26"/>
        <v>9596.3805494699136</v>
      </c>
      <c r="AV64" s="54">
        <f t="shared" si="26"/>
        <v>9876.9056212047235</v>
      </c>
      <c r="AW64" s="54">
        <f t="shared" si="26"/>
        <v>10164.621792565909</v>
      </c>
      <c r="AX64" s="54">
        <f t="shared" si="26"/>
        <v>10459.700969312364</v>
      </c>
      <c r="AY64" s="54">
        <f t="shared" si="26"/>
        <v>10762.318991994805</v>
      </c>
      <c r="AZ64" s="54">
        <f t="shared" si="26"/>
        <v>11072.655723388803</v>
      </c>
      <c r="BA64" s="54">
        <f t="shared" si="26"/>
        <v>11390.895137829184</v>
      </c>
      <c r="BB64" s="54">
        <f t="shared" si="26"/>
        <v>11717.225412486529</v>
      </c>
      <c r="BC64" s="54">
        <f t="shared" si="26"/>
        <v>12051.839020627278</v>
      </c>
      <c r="BD64" s="54">
        <f t="shared" si="26"/>
        <v>12394.932826899909</v>
      </c>
      <c r="BE64" s="54">
        <f t="shared" si="26"/>
        <v>12746.708184690415</v>
      </c>
      <c r="BF64" s="54">
        <f t="shared" si="26"/>
        <v>13107.371035591386</v>
      </c>
      <c r="BG64" s="54">
        <f t="shared" si="26"/>
        <v>13477.132011029807</v>
      </c>
      <c r="BH64" s="54">
        <f t="shared" si="26"/>
        <v>13856.20653609972</v>
      </c>
      <c r="BI64" s="54">
        <f t="shared" si="26"/>
        <v>14244.814935646764</v>
      </c>
      <c r="BJ64" s="54">
        <f t="shared" si="26"/>
        <v>14643.18254265277</v>
      </c>
      <c r="BK64" s="54">
        <f t="shared" si="26"/>
        <v>15051.53980896941</v>
      </c>
      <c r="BL64" s="54">
        <f t="shared" si="26"/>
        <v>15470.122418451079</v>
      </c>
      <c r="BM64" s="54">
        <f t="shared" si="26"/>
        <v>15899.171402538164</v>
      </c>
      <c r="BN64" s="54">
        <f t="shared" si="26"/>
        <v>16338.933258343015</v>
      </c>
      <c r="BO64" s="54">
        <f t="shared" si="26"/>
        <v>16789.660069291836</v>
      </c>
      <c r="BP64" s="54">
        <f t="shared" si="26"/>
        <v>17251.609628377195</v>
      </c>
      <c r="BQ64" s="54">
        <f t="shared" si="26"/>
        <v>17725.045564076609</v>
      </c>
      <c r="BR64" s="54">
        <f t="shared" si="26"/>
        <v>18210.237468994073</v>
      </c>
      <c r="BS64" s="54">
        <f t="shared" si="26"/>
        <v>18707.461031282553</v>
      </c>
      <c r="BT64" s="54">
        <f t="shared" si="26"/>
        <v>19216.998168906619</v>
      </c>
      <c r="BU64" s="54">
        <f t="shared" si="26"/>
        <v>19739.137166805707</v>
      </c>
      <c r="BV64" s="54">
        <f t="shared" si="26"/>
        <v>20274.172817019757</v>
      </c>
      <c r="BW64" s="54">
        <f t="shared" si="26"/>
        <v>20822.406561840293</v>
      </c>
      <c r="BX64" s="54">
        <f t="shared" ref="BX64:CO64" si="27" xml:space="preserve"> $G62 * BX61 * ( 1 + $G$63 )</f>
        <v>21384.146640051171</v>
      </c>
      <c r="BY64" s="54">
        <f t="shared" si="27"/>
        <v>21959.708236324899</v>
      </c>
      <c r="BZ64" s="54">
        <f t="shared" si="27"/>
        <v>22549.413633841541</v>
      </c>
      <c r="CA64" s="54">
        <f t="shared" si="27"/>
        <v>23153.592370198618</v>
      </c>
      <c r="CB64" s="54">
        <f t="shared" si="27"/>
        <v>23772.581396682152</v>
      </c>
      <c r="CC64" s="54">
        <f t="shared" si="27"/>
        <v>24406.725240970136</v>
      </c>
      <c r="CD64" s="54">
        <f t="shared" si="27"/>
        <v>25056.376173341316</v>
      </c>
      <c r="CE64" s="54">
        <f t="shared" si="27"/>
        <v>25721.894376463883</v>
      </c>
      <c r="CF64" s="54">
        <f t="shared" si="27"/>
        <v>26403.648118839945</v>
      </c>
      <c r="CG64" s="54">
        <f t="shared" si="27"/>
        <v>27102.01393198346</v>
      </c>
      <c r="CH64" s="54">
        <f t="shared" si="27"/>
        <v>27817.37679141081</v>
      </c>
      <c r="CI64" s="54">
        <f t="shared" si="27"/>
        <v>28550.130301525041</v>
      </c>
      <c r="CJ64" s="54">
        <f t="shared" si="27"/>
        <v>29300.676884476186</v>
      </c>
      <c r="CK64" s="54">
        <f t="shared" si="27"/>
        <v>30069.4279730821</v>
      </c>
      <c r="CL64" s="54">
        <f t="shared" si="27"/>
        <v>30856.804207896017</v>
      </c>
      <c r="CM64" s="54">
        <f t="shared" si="27"/>
        <v>31663.235638508453</v>
      </c>
      <c r="CN64" s="54">
        <f t="shared" si="27"/>
        <v>32489.161929173446</v>
      </c>
      <c r="CO64" s="54">
        <f t="shared" si="27"/>
        <v>33335.032568850693</v>
      </c>
    </row>
    <row r="65" spans="1:93" outlineLevel="1" x14ac:dyDescent="0.2">
      <c r="I65" s="201"/>
    </row>
    <row r="66" spans="1:93" outlineLevel="1" x14ac:dyDescent="0.2">
      <c r="E66" t="s">
        <v>336</v>
      </c>
      <c r="G66" s="121"/>
      <c r="H66" s="75" t="s">
        <v>125</v>
      </c>
      <c r="I66" s="201"/>
      <c r="K66" s="54">
        <f xml:space="preserve"> K49 + K64</f>
        <v>364130.94461969362</v>
      </c>
      <c r="L66" s="54">
        <f t="shared" ref="L66:BW66" si="28" xml:space="preserve"> L49 + L64</f>
        <v>10938.380603208932</v>
      </c>
      <c r="M66" s="54">
        <f t="shared" si="28"/>
        <v>11069.597222102597</v>
      </c>
      <c r="N66" s="54">
        <f t="shared" si="28"/>
        <v>1296.1937536875232</v>
      </c>
      <c r="O66" s="54">
        <f t="shared" si="28"/>
        <v>1476.4706870490527</v>
      </c>
      <c r="P66" s="54">
        <f t="shared" si="28"/>
        <v>1812.6573574766467</v>
      </c>
      <c r="Q66" s="54">
        <f t="shared" si="28"/>
        <v>2226.0027386828347</v>
      </c>
      <c r="R66" s="54">
        <f t="shared" si="28"/>
        <v>2734.2224679542896</v>
      </c>
      <c r="S66" s="54">
        <f t="shared" si="28"/>
        <v>3357.2595273159436</v>
      </c>
      <c r="T66" s="54">
        <f t="shared" si="28"/>
        <v>4122.2657138746454</v>
      </c>
      <c r="U66" s="54">
        <f t="shared" si="28"/>
        <v>4345.9109996982115</v>
      </c>
      <c r="V66" s="54">
        <f t="shared" si="28"/>
        <v>4488.7489746142655</v>
      </c>
      <c r="W66" s="54">
        <f t="shared" si="28"/>
        <v>4635.4431210450366</v>
      </c>
      <c r="X66" s="54">
        <f t="shared" si="28"/>
        <v>4786.0883559409285</v>
      </c>
      <c r="Y66" s="54">
        <f t="shared" si="28"/>
        <v>4940.7818100122822</v>
      </c>
      <c r="Z66" s="54">
        <f t="shared" si="28"/>
        <v>5099.6228775681529</v>
      </c>
      <c r="AA66" s="54">
        <f t="shared" si="28"/>
        <v>5262.7132674494314</v>
      </c>
      <c r="AB66" s="54">
        <f t="shared" si="28"/>
        <v>5430.1570550798833</v>
      </c>
      <c r="AC66" s="54">
        <f t="shared" si="28"/>
        <v>5602.0607356592318</v>
      </c>
      <c r="AD66" s="54">
        <f t="shared" si="28"/>
        <v>5778.5332785228302</v>
      </c>
      <c r="AE66" s="54">
        <f t="shared" si="28"/>
        <v>5959.6861826930908</v>
      </c>
      <c r="AF66" s="54">
        <f t="shared" si="28"/>
        <v>6145.6335336483007</v>
      </c>
      <c r="AG66" s="54">
        <f t="shared" si="28"/>
        <v>6336.492061335035</v>
      </c>
      <c r="AH66" s="54">
        <f t="shared" si="28"/>
        <v>6532.381199450906</v>
      </c>
      <c r="AI66" s="54">
        <f t="shared" si="28"/>
        <v>6733.4231460250021</v>
      </c>
      <c r="AJ66" s="54">
        <f t="shared" si="28"/>
        <v>6939.742925323887</v>
      </c>
      <c r="AK66" s="54">
        <f t="shared" si="28"/>
        <v>7151.4684511116684</v>
      </c>
      <c r="AL66" s="54">
        <f t="shared" si="28"/>
        <v>7368.7305912932406</v>
      </c>
      <c r="AM66" s="54">
        <f t="shared" si="28"/>
        <v>7591.6632339703929</v>
      </c>
      <c r="AN66" s="54">
        <f t="shared" si="28"/>
        <v>7820.4033549411643</v>
      </c>
      <c r="AO66" s="54">
        <f t="shared" si="28"/>
        <v>8055.091086673383</v>
      </c>
      <c r="AP66" s="54">
        <f t="shared" si="28"/>
        <v>8295.8697887840954</v>
      </c>
      <c r="AQ66" s="54">
        <f t="shared" si="28"/>
        <v>8542.8861200571446</v>
      </c>
      <c r="AR66" s="54">
        <f t="shared" si="28"/>
        <v>8796.2901120319293</v>
      </c>
      <c r="AS66" s="54">
        <f t="shared" si="28"/>
        <v>9056.2352441970052</v>
      </c>
      <c r="AT66" s="54">
        <f t="shared" si="28"/>
        <v>9322.8785208229983</v>
      </c>
      <c r="AU66" s="54">
        <f t="shared" si="28"/>
        <v>9596.3805494699136</v>
      </c>
      <c r="AV66" s="54">
        <f t="shared" si="28"/>
        <v>9876.9056212047235</v>
      </c>
      <c r="AW66" s="54">
        <f t="shared" si="28"/>
        <v>10164.621792565909</v>
      </c>
      <c r="AX66" s="54">
        <f t="shared" si="28"/>
        <v>10459.700969312364</v>
      </c>
      <c r="AY66" s="54">
        <f t="shared" si="28"/>
        <v>10762.318991994805</v>
      </c>
      <c r="AZ66" s="54">
        <f t="shared" si="28"/>
        <v>11072.655723388803</v>
      </c>
      <c r="BA66" s="54">
        <f t="shared" si="28"/>
        <v>11390.895137829184</v>
      </c>
      <c r="BB66" s="54">
        <f t="shared" si="28"/>
        <v>11717.225412486529</v>
      </c>
      <c r="BC66" s="54">
        <f t="shared" si="28"/>
        <v>12051.839020627278</v>
      </c>
      <c r="BD66" s="54">
        <f t="shared" si="28"/>
        <v>12394.932826899909</v>
      </c>
      <c r="BE66" s="54">
        <f t="shared" si="28"/>
        <v>12746.708184690415</v>
      </c>
      <c r="BF66" s="54">
        <f t="shared" si="28"/>
        <v>13107.371035591386</v>
      </c>
      <c r="BG66" s="54">
        <f t="shared" si="28"/>
        <v>13477.132011029807</v>
      </c>
      <c r="BH66" s="54">
        <f t="shared" si="28"/>
        <v>13856.20653609972</v>
      </c>
      <c r="BI66" s="54">
        <f t="shared" si="28"/>
        <v>14244.814935646764</v>
      </c>
      <c r="BJ66" s="54">
        <f t="shared" si="28"/>
        <v>14643.18254265277</v>
      </c>
      <c r="BK66" s="54">
        <f t="shared" si="28"/>
        <v>15051.53980896941</v>
      </c>
      <c r="BL66" s="54">
        <f t="shared" si="28"/>
        <v>15470.122418451079</v>
      </c>
      <c r="BM66" s="54">
        <f t="shared" si="28"/>
        <v>15899.171402538164</v>
      </c>
      <c r="BN66" s="54">
        <f t="shared" si="28"/>
        <v>16338.933258343015</v>
      </c>
      <c r="BO66" s="54">
        <f t="shared" si="28"/>
        <v>16789.660069291836</v>
      </c>
      <c r="BP66" s="54">
        <f t="shared" si="28"/>
        <v>17251.609628377195</v>
      </c>
      <c r="BQ66" s="54">
        <f t="shared" si="28"/>
        <v>17725.045564076609</v>
      </c>
      <c r="BR66" s="54">
        <f t="shared" si="28"/>
        <v>18210.237468994073</v>
      </c>
      <c r="BS66" s="54">
        <f t="shared" si="28"/>
        <v>18707.461031282553</v>
      </c>
      <c r="BT66" s="54">
        <f t="shared" si="28"/>
        <v>19216.998168906619</v>
      </c>
      <c r="BU66" s="54">
        <f t="shared" si="28"/>
        <v>19739.137166805707</v>
      </c>
      <c r="BV66" s="54">
        <f t="shared" si="28"/>
        <v>20274.172817019757</v>
      </c>
      <c r="BW66" s="54">
        <f t="shared" si="28"/>
        <v>20822.406561840293</v>
      </c>
      <c r="BX66" s="54">
        <f t="shared" ref="BX66:CO66" si="29" xml:space="preserve"> BX49 + BX64</f>
        <v>21384.146640051171</v>
      </c>
      <c r="BY66" s="54">
        <f t="shared" si="29"/>
        <v>21959.708236324899</v>
      </c>
      <c r="BZ66" s="54">
        <f t="shared" si="29"/>
        <v>22549.413633841541</v>
      </c>
      <c r="CA66" s="54">
        <f t="shared" si="29"/>
        <v>23153.592370198618</v>
      </c>
      <c r="CB66" s="54">
        <f t="shared" si="29"/>
        <v>23772.581396682152</v>
      </c>
      <c r="CC66" s="54">
        <f t="shared" si="29"/>
        <v>24406.725240970136</v>
      </c>
      <c r="CD66" s="54">
        <f t="shared" si="29"/>
        <v>25056.376173341316</v>
      </c>
      <c r="CE66" s="54">
        <f t="shared" si="29"/>
        <v>25721.894376463883</v>
      </c>
      <c r="CF66" s="54">
        <f t="shared" si="29"/>
        <v>26403.648118839945</v>
      </c>
      <c r="CG66" s="54">
        <f t="shared" si="29"/>
        <v>27102.01393198346</v>
      </c>
      <c r="CH66" s="54">
        <f t="shared" si="29"/>
        <v>27817.37679141081</v>
      </c>
      <c r="CI66" s="54">
        <f t="shared" si="29"/>
        <v>28550.130301525041</v>
      </c>
      <c r="CJ66" s="54">
        <f t="shared" si="29"/>
        <v>29300.676884476186</v>
      </c>
      <c r="CK66" s="54">
        <f t="shared" si="29"/>
        <v>30069.4279730821</v>
      </c>
      <c r="CL66" s="54">
        <f t="shared" si="29"/>
        <v>30856.804207896017</v>
      </c>
      <c r="CM66" s="54">
        <f t="shared" si="29"/>
        <v>31663.235638508453</v>
      </c>
      <c r="CN66" s="54">
        <f t="shared" si="29"/>
        <v>32489.161929173446</v>
      </c>
      <c r="CO66" s="54">
        <f t="shared" si="29"/>
        <v>33335.032568850693</v>
      </c>
    </row>
    <row r="67" spans="1:93" ht="6.75" customHeight="1" outlineLevel="1" x14ac:dyDescent="0.2">
      <c r="I67" s="201"/>
    </row>
    <row r="68" spans="1:93" outlineLevel="1" x14ac:dyDescent="0.2">
      <c r="E68" t="s">
        <v>337</v>
      </c>
      <c r="H68" s="75" t="s">
        <v>125</v>
      </c>
      <c r="K68" s="54">
        <f t="shared" ref="K68:AP68" si="30" xml:space="preserve"> K66 / $G$40</f>
        <v>850.77323509274208</v>
      </c>
      <c r="L68" s="54">
        <f t="shared" si="30"/>
        <v>25.556964026189096</v>
      </c>
      <c r="M68" s="54">
        <f t="shared" si="30"/>
        <v>25.863544911454664</v>
      </c>
      <c r="N68" s="54">
        <f t="shared" si="30"/>
        <v>3.0284900787091664</v>
      </c>
      <c r="O68" s="54">
        <f t="shared" si="30"/>
        <v>3.4496978669370391</v>
      </c>
      <c r="P68" s="54">
        <f t="shared" si="30"/>
        <v>4.2351807417678664</v>
      </c>
      <c r="Q68" s="54">
        <f t="shared" si="30"/>
        <v>5.2009409782309222</v>
      </c>
      <c r="R68" s="54">
        <f t="shared" si="30"/>
        <v>6.3883702522296488</v>
      </c>
      <c r="S68" s="54">
        <f t="shared" si="30"/>
        <v>7.8440643161587467</v>
      </c>
      <c r="T68" s="54">
        <f t="shared" si="30"/>
        <v>9.6314619483052457</v>
      </c>
      <c r="U68" s="54">
        <f t="shared" si="30"/>
        <v>10.153997662846288</v>
      </c>
      <c r="V68" s="54">
        <f t="shared" si="30"/>
        <v>10.487731249098751</v>
      </c>
      <c r="W68" s="54">
        <f t="shared" si="30"/>
        <v>10.830474581880926</v>
      </c>
      <c r="X68" s="54">
        <f t="shared" si="30"/>
        <v>11.182449429768525</v>
      </c>
      <c r="Y68" s="54">
        <f t="shared" si="30"/>
        <v>11.543882733673557</v>
      </c>
      <c r="Z68" s="54">
        <f t="shared" si="30"/>
        <v>11.915006723290077</v>
      </c>
      <c r="AA68" s="54">
        <f t="shared" si="30"/>
        <v>12.296059036096802</v>
      </c>
      <c r="AB68" s="54">
        <f t="shared" si="30"/>
        <v>12.68728283897169</v>
      </c>
      <c r="AC68" s="54">
        <f t="shared" si="30"/>
        <v>13.088926952474841</v>
      </c>
      <c r="AD68" s="54">
        <f t="shared" si="30"/>
        <v>13.50124597785708</v>
      </c>
      <c r="AE68" s="54">
        <f t="shared" si="30"/>
        <v>13.924500426853015</v>
      </c>
      <c r="AF68" s="54">
        <f t="shared" si="30"/>
        <v>14.35895685431846</v>
      </c>
      <c r="AG68" s="54">
        <f t="shared" si="30"/>
        <v>14.804887993773447</v>
      </c>
      <c r="AH68" s="54">
        <f t="shared" si="30"/>
        <v>15.262572895913332</v>
      </c>
      <c r="AI68" s="54">
        <f t="shared" si="30"/>
        <v>15.732297070151875</v>
      </c>
      <c r="AJ68" s="54">
        <f t="shared" si="30"/>
        <v>16.21435262926142</v>
      </c>
      <c r="AK68" s="54">
        <f t="shared" si="30"/>
        <v>16.709038437176794</v>
      </c>
      <c r="AL68" s="54">
        <f t="shared" si="30"/>
        <v>17.216660260030935</v>
      </c>
      <c r="AM68" s="54">
        <f t="shared" si="30"/>
        <v>17.737530920491572</v>
      </c>
      <c r="AN68" s="54">
        <f t="shared" si="30"/>
        <v>18.271970455470012</v>
      </c>
      <c r="AO68" s="54">
        <f t="shared" si="30"/>
        <v>18.820306277274259</v>
      </c>
      <c r="AP68" s="54">
        <f t="shared" si="30"/>
        <v>19.382873338280596</v>
      </c>
      <c r="AQ68" s="54">
        <f t="shared" ref="AQ68:BV68" si="31" xml:space="preserve"> AQ66 / $G$40</f>
        <v>19.960014299198935</v>
      </c>
      <c r="AR68" s="54">
        <f t="shared" si="31"/>
        <v>20.55207970100918</v>
      </c>
      <c r="AS68" s="54">
        <f t="shared" si="31"/>
        <v>21.159428140647208</v>
      </c>
      <c r="AT68" s="54">
        <f t="shared" si="31"/>
        <v>21.782426450521026</v>
      </c>
      <c r="AU68" s="54">
        <f t="shared" si="31"/>
        <v>22.421449881939051</v>
      </c>
      <c r="AV68" s="54">
        <f t="shared" si="31"/>
        <v>23.0768822925344</v>
      </c>
      <c r="AW68" s="54">
        <f t="shared" si="31"/>
        <v>23.749116337770815</v>
      </c>
      <c r="AX68" s="54">
        <f t="shared" si="31"/>
        <v>24.438553666617672</v>
      </c>
      <c r="AY68" s="54">
        <f t="shared" si="31"/>
        <v>25.145605121483189</v>
      </c>
      <c r="AZ68" s="54">
        <f t="shared" si="31"/>
        <v>25.870690942497205</v>
      </c>
      <c r="BA68" s="54">
        <f t="shared" si="31"/>
        <v>26.61424097623641</v>
      </c>
      <c r="BB68" s="54">
        <f t="shared" si="31"/>
        <v>27.376694888987217</v>
      </c>
      <c r="BC68" s="54">
        <f t="shared" si="31"/>
        <v>28.158502384643171</v>
      </c>
      <c r="BD68" s="54">
        <f t="shared" si="31"/>
        <v>28.960123427336235</v>
      </c>
      <c r="BE68" s="54">
        <f t="shared" si="31"/>
        <v>29.782028468902837</v>
      </c>
      <c r="BF68" s="54">
        <f t="shared" si="31"/>
        <v>30.624698681288287</v>
      </c>
      <c r="BG68" s="54">
        <f t="shared" si="31"/>
        <v>31.488626193994879</v>
      </c>
      <c r="BH68" s="54">
        <f t="shared" si="31"/>
        <v>32.374314336681593</v>
      </c>
      <c r="BI68" s="54">
        <f t="shared" si="31"/>
        <v>33.282277887025153</v>
      </c>
      <c r="BJ68" s="54">
        <f t="shared" si="31"/>
        <v>34.21304332395507</v>
      </c>
      <c r="BK68" s="54">
        <f t="shared" si="31"/>
        <v>35.167149086377123</v>
      </c>
      <c r="BL68" s="54">
        <f t="shared" si="31"/>
        <v>36.145145837502518</v>
      </c>
      <c r="BM68" s="54">
        <f t="shared" si="31"/>
        <v>37.147596734902251</v>
      </c>
      <c r="BN68" s="54">
        <f t="shared" si="31"/>
        <v>38.175077706408914</v>
      </c>
      <c r="BO68" s="54">
        <f t="shared" si="31"/>
        <v>39.228177731990272</v>
      </c>
      <c r="BP68" s="54">
        <f t="shared" si="31"/>
        <v>40.307499131722416</v>
      </c>
      <c r="BQ68" s="54">
        <f t="shared" si="31"/>
        <v>41.413657859992078</v>
      </c>
      <c r="BR68" s="54">
        <f t="shared" si="31"/>
        <v>42.547283806060918</v>
      </c>
      <c r="BS68" s="54">
        <f t="shared" si="31"/>
        <v>43.709021101127462</v>
      </c>
      <c r="BT68" s="54">
        <f t="shared" si="31"/>
        <v>44.899528432024809</v>
      </c>
      <c r="BU68" s="54">
        <f t="shared" si="31"/>
        <v>46.119479361695575</v>
      </c>
      <c r="BV68" s="54">
        <f t="shared" si="31"/>
        <v>47.369562656588215</v>
      </c>
      <c r="BW68" s="54">
        <f t="shared" ref="BW68:CO68" si="32" xml:space="preserve"> BW66 / $G$40</f>
        <v>48.65048262112218</v>
      </c>
      <c r="BX68" s="54">
        <f t="shared" si="32"/>
        <v>49.962959439371893</v>
      </c>
      <c r="BY68" s="54">
        <f t="shared" si="32"/>
        <v>51.307729524123594</v>
      </c>
      <c r="BZ68" s="54">
        <f t="shared" si="32"/>
        <v>52.685545873461542</v>
      </c>
      <c r="CA68" s="54">
        <f t="shared" si="32"/>
        <v>54.097178435043496</v>
      </c>
      <c r="CB68" s="54">
        <f t="shared" si="32"/>
        <v>55.543414478229323</v>
      </c>
      <c r="CC68" s="54">
        <f t="shared" si="32"/>
        <v>57.025058974229289</v>
      </c>
      <c r="CD68" s="54">
        <f t="shared" si="32"/>
        <v>58.542934984442326</v>
      </c>
      <c r="CE68" s="54">
        <f t="shared" si="32"/>
        <v>60.097884057158602</v>
      </c>
      <c r="CF68" s="54">
        <f t="shared" si="32"/>
        <v>61.690766632803609</v>
      </c>
      <c r="CG68" s="54">
        <f t="shared" si="32"/>
        <v>63.322462457905281</v>
      </c>
      <c r="CH68" s="54">
        <f t="shared" si="32"/>
        <v>64.993871007969176</v>
      </c>
      <c r="CI68" s="54">
        <f t="shared" si="32"/>
        <v>66.705911919451026</v>
      </c>
      <c r="CJ68" s="54">
        <f t="shared" si="32"/>
        <v>68.459525431019131</v>
      </c>
      <c r="CK68" s="54">
        <f t="shared" si="32"/>
        <v>70.255672834303965</v>
      </c>
      <c r="CL68" s="54">
        <f t="shared" si="32"/>
        <v>72.095336934336487</v>
      </c>
      <c r="CM68" s="54">
        <f t="shared" si="32"/>
        <v>73.979522519879566</v>
      </c>
      <c r="CN68" s="54">
        <f t="shared" si="32"/>
        <v>75.90925684386319</v>
      </c>
      <c r="CO68" s="54">
        <f t="shared" si="32"/>
        <v>77.885590114137131</v>
      </c>
    </row>
    <row r="69" spans="1:93" outlineLevel="1" x14ac:dyDescent="0.2">
      <c r="G69" s="121"/>
      <c r="I69" s="201"/>
    </row>
    <row r="70" spans="1:93" outlineLevel="1" x14ac:dyDescent="0.2">
      <c r="G70" s="121"/>
      <c r="I70" s="201"/>
    </row>
    <row r="71" spans="1:93" ht="13.5" thickBot="1" x14ac:dyDescent="0.25">
      <c r="A71" s="56" t="s">
        <v>338</v>
      </c>
      <c r="B71" s="9"/>
      <c r="C71" s="8"/>
      <c r="D71" s="69"/>
      <c r="E71" s="11"/>
      <c r="F71" s="12"/>
      <c r="G71" s="12"/>
      <c r="H71" s="12"/>
      <c r="I71" s="21"/>
      <c r="J71" s="13"/>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row>
    <row r="72" spans="1:93" ht="3" customHeight="1" outlineLevel="1" thickTop="1" x14ac:dyDescent="0.2">
      <c r="A72" s="14"/>
      <c r="B72" s="14"/>
      <c r="C72" s="7"/>
      <c r="D72" s="70"/>
      <c r="E72" s="16"/>
      <c r="F72" s="17"/>
      <c r="G72" s="16"/>
      <c r="H72" s="73"/>
      <c r="I72" s="198"/>
      <c r="J72" s="13"/>
      <c r="K72" s="16"/>
    </row>
    <row r="73" spans="1:93" outlineLevel="1" x14ac:dyDescent="0.2">
      <c r="B73" s="59" t="s">
        <v>339</v>
      </c>
      <c r="I73" s="201"/>
    </row>
    <row r="74" spans="1:93" outlineLevel="1" x14ac:dyDescent="0.2">
      <c r="E74" s="18" t="str">
        <f xml:space="preserve"> UserInput!E$8</f>
        <v>Pre-AMP7 NAV</v>
      </c>
      <c r="G74" s="53" t="b">
        <f xml:space="preserve"> UserInput!G$8</f>
        <v>0</v>
      </c>
      <c r="H74" s="45" t="str">
        <f xml:space="preserve"> UserInput!H$8</f>
        <v>Boolean</v>
      </c>
      <c r="I74" s="201"/>
    </row>
    <row r="75" spans="1:93" outlineLevel="1" x14ac:dyDescent="0.2">
      <c r="E75" s="20" t="str">
        <f xml:space="preserve"> E43</f>
        <v>Wales</v>
      </c>
      <c r="G75" s="91" t="b">
        <f xml:space="preserve"> G43</f>
        <v>1</v>
      </c>
      <c r="H75" s="132" t="str">
        <f xml:space="preserve"> H43</f>
        <v>Boolean</v>
      </c>
      <c r="I75" s="201"/>
    </row>
    <row r="76" spans="1:93" outlineLevel="1" x14ac:dyDescent="0.2">
      <c r="E76" s="18" t="str">
        <f xml:space="preserve"> InpC!E$40</f>
        <v>Overhead rate</v>
      </c>
      <c r="G76" s="295">
        <f xml:space="preserve"> InpC!G$40</f>
        <v>5.1900000000000002E-2</v>
      </c>
      <c r="H76" s="76" t="str">
        <f xml:space="preserve"> InpC!H$40</f>
        <v>%</v>
      </c>
      <c r="I76" s="202"/>
    </row>
    <row r="77" spans="1:93" outlineLevel="1" x14ac:dyDescent="0.2">
      <c r="E77" s="18" t="str">
        <f xml:space="preserve"> InpC!E$18</f>
        <v>Meter capital cost - 15mm</v>
      </c>
      <c r="G77" s="19">
        <f xml:space="preserve"> InpC!G18 * OR( $G$74, $G$75 )</f>
        <v>29.95</v>
      </c>
      <c r="H77" s="77" t="str">
        <f xml:space="preserve"> InpC!H$18</f>
        <v>£</v>
      </c>
      <c r="I77" s="201"/>
      <c r="K77" s="54">
        <f t="shared" ref="K77:T78" si="33" xml:space="preserve"> $G77 * (1 + $G$76 ) * K$6 * K$8</f>
        <v>31.504405000000002</v>
      </c>
      <c r="L77" s="54">
        <f t="shared" si="33"/>
        <v>32.51505604335874</v>
      </c>
      <c r="M77" s="54">
        <f t="shared" si="33"/>
        <v>33.021865836398867</v>
      </c>
      <c r="N77" s="54">
        <f t="shared" si="33"/>
        <v>33.639467398339413</v>
      </c>
      <c r="O77" s="54">
        <f t="shared" si="33"/>
        <v>34.259095096658811</v>
      </c>
      <c r="P77" s="54">
        <f t="shared" si="33"/>
        <v>34.891223841985131</v>
      </c>
      <c r="Q77" s="54">
        <f t="shared" si="33"/>
        <v>35.54180815363906</v>
      </c>
      <c r="R77" s="54">
        <f t="shared" si="33"/>
        <v>36.216278234417743</v>
      </c>
      <c r="S77" s="54">
        <f t="shared" si="33"/>
        <v>36.90354760463886</v>
      </c>
      <c r="T77" s="54">
        <f t="shared" si="33"/>
        <v>37.603859153964841</v>
      </c>
      <c r="U77" s="54">
        <f t="shared" ref="U77:AD78" si="34" xml:space="preserve"> $G77 * (1 + $G$76 ) * U$6 * U$8</f>
        <v>38.317460381328651</v>
      </c>
      <c r="V77" s="54">
        <f t="shared" si="34"/>
        <v>39.044603482403069</v>
      </c>
      <c r="W77" s="54">
        <f t="shared" si="34"/>
        <v>39.785545438729869</v>
      </c>
      <c r="X77" s="54">
        <f t="shared" si="34"/>
        <v>40.540548108540222</v>
      </c>
      <c r="Y77" s="54">
        <f t="shared" si="34"/>
        <v>41.309878319298797</v>
      </c>
      <c r="Z77" s="54">
        <f t="shared" si="34"/>
        <v>42.093807962003915</v>
      </c>
      <c r="AA77" s="54">
        <f t="shared" si="34"/>
        <v>42.892614087277238</v>
      </c>
      <c r="AB77" s="54">
        <f t="shared" si="34"/>
        <v>43.706579003276971</v>
      </c>
      <c r="AC77" s="54">
        <f t="shared" si="34"/>
        <v>44.535990375469154</v>
      </c>
      <c r="AD77" s="54">
        <f t="shared" si="34"/>
        <v>45.381141328292216</v>
      </c>
      <c r="AE77" s="54">
        <f t="shared" ref="AE77:AN78" si="35" xml:space="preserve"> $G77 * (1 + $G$76 ) * AE$6 * AE$8</f>
        <v>46.242330548750857</v>
      </c>
      <c r="AF77" s="54">
        <f t="shared" si="35"/>
        <v>47.119862391975836</v>
      </c>
      <c r="AG77" s="54">
        <f t="shared" si="35"/>
        <v>48.014046988786887</v>
      </c>
      <c r="AH77" s="54">
        <f t="shared" si="35"/>
        <v>48.925200355296866</v>
      </c>
      <c r="AI77" s="54">
        <f t="shared" si="35"/>
        <v>49.853644504595799</v>
      </c>
      <c r="AJ77" s="54">
        <f t="shared" si="35"/>
        <v>50.799707560554445</v>
      </c>
      <c r="AK77" s="54">
        <f t="shared" si="35"/>
        <v>51.763723873787328</v>
      </c>
      <c r="AL77" s="54">
        <f t="shared" si="35"/>
        <v>52.74603413981653</v>
      </c>
      <c r="AM77" s="54">
        <f t="shared" si="35"/>
        <v>53.746985519477725</v>
      </c>
      <c r="AN77" s="54">
        <f t="shared" si="35"/>
        <v>54.766931761611232</v>
      </c>
      <c r="AO77" s="54">
        <f t="shared" ref="AO77:AX78" si="36" xml:space="preserve"> $G77 * (1 + $G$76 ) * AO$6 * AO$8</f>
        <v>55.806233328081298</v>
      </c>
      <c r="AP77" s="54">
        <f t="shared" si="36"/>
        <v>56.865257521167891</v>
      </c>
      <c r="AQ77" s="54">
        <f t="shared" si="36"/>
        <v>57.944378613375939</v>
      </c>
      <c r="AR77" s="54">
        <f t="shared" si="36"/>
        <v>59.043977979707954</v>
      </c>
      <c r="AS77" s="54">
        <f t="shared" si="36"/>
        <v>60.164444232446762</v>
      </c>
      <c r="AT77" s="54">
        <f t="shared" si="36"/>
        <v>61.306173358496011</v>
      </c>
      <c r="AU77" s="54">
        <f t="shared" si="36"/>
        <v>62.469568859326884</v>
      </c>
      <c r="AV77" s="54">
        <f t="shared" si="36"/>
        <v>63.655041893580702</v>
      </c>
      <c r="AW77" s="54">
        <f t="shared" si="36"/>
        <v>64.863011422377426</v>
      </c>
      <c r="AX77" s="54">
        <f t="shared" si="36"/>
        <v>66.093904357381973</v>
      </c>
      <c r="AY77" s="54">
        <f t="shared" ref="AY77:BH78" si="37" xml:space="preserve"> $G77 * (1 + $G$76 ) * AY$6 * AY$8</f>
        <v>67.348155711680036</v>
      </c>
      <c r="AZ77" s="54">
        <f t="shared" si="37"/>
        <v>68.626208753517261</v>
      </c>
      <c r="BA77" s="54">
        <f t="shared" si="37"/>
        <v>69.928515162955847</v>
      </c>
      <c r="BB77" s="54">
        <f t="shared" si="37"/>
        <v>71.255535191503967</v>
      </c>
      <c r="BC77" s="54">
        <f t="shared" si="37"/>
        <v>72.607737824774404</v>
      </c>
      <c r="BD77" s="54">
        <f t="shared" si="37"/>
        <v>73.985600948230058</v>
      </c>
      <c r="BE77" s="54">
        <f t="shared" si="37"/>
        <v>75.389611516074638</v>
      </c>
      <c r="BF77" s="54">
        <f t="shared" si="37"/>
        <v>76.820265723348456</v>
      </c>
      <c r="BG77" s="54">
        <f t="shared" si="37"/>
        <v>78.278069181289951</v>
      </c>
      <c r="BH77" s="54">
        <f t="shared" si="37"/>
        <v>79.763537096025175</v>
      </c>
      <c r="BI77" s="54">
        <f t="shared" ref="BI77:BR78" si="38" xml:space="preserve"> $G77 * (1 + $G$76 ) * BI$6 * BI$8</f>
        <v>81.277194450648068</v>
      </c>
      <c r="BJ77" s="54">
        <f t="shared" si="38"/>
        <v>82.819576190756081</v>
      </c>
      <c r="BK77" s="54">
        <f t="shared" si="38"/>
        <v>84.391227413506783</v>
      </c>
      <c r="BL77" s="54">
        <f t="shared" si="38"/>
        <v>85.992703560261958</v>
      </c>
      <c r="BM77" s="54">
        <f t="shared" si="38"/>
        <v>87.624570612887723</v>
      </c>
      <c r="BN77" s="54">
        <f t="shared" si="38"/>
        <v>89.2874052937795</v>
      </c>
      <c r="BO77" s="54">
        <f t="shared" si="38"/>
        <v>90.981795269683161</v>
      </c>
      <c r="BP77" s="54">
        <f t="shared" si="38"/>
        <v>92.708339359383658</v>
      </c>
      <c r="BQ77" s="54">
        <f t="shared" si="38"/>
        <v>94.467647745335356</v>
      </c>
      <c r="BR77" s="54">
        <f t="shared" si="38"/>
        <v>96.260342189308005</v>
      </c>
      <c r="BS77" s="54">
        <f t="shared" ref="BS77:CB78" si="39" xml:space="preserve"> $G77 * (1 + $G$76 ) * BS$6 * BS$8</f>
        <v>98.08705625212535</v>
      </c>
      <c r="BT77" s="54">
        <f t="shared" si="39"/>
        <v>99.948435517573401</v>
      </c>
      <c r="BU77" s="54">
        <f t="shared" si="39"/>
        <v>101.84513782055798</v>
      </c>
      <c r="BV77" s="54">
        <f t="shared" si="39"/>
        <v>103.77783347959176</v>
      </c>
      <c r="BW77" s="54">
        <f t="shared" si="39"/>
        <v>105.74720553369345</v>
      </c>
      <c r="BX77" s="54">
        <f t="shared" si="39"/>
        <v>107.75394998378214</v>
      </c>
      <c r="BY77" s="54">
        <f t="shared" si="39"/>
        <v>109.79877603865309</v>
      </c>
      <c r="BZ77" s="54">
        <f t="shared" si="39"/>
        <v>111.88240636562088</v>
      </c>
      <c r="CA77" s="54">
        <f t="shared" si="39"/>
        <v>114.00557734591919</v>
      </c>
      <c r="CB77" s="54">
        <f t="shared" si="39"/>
        <v>116.16903933494724</v>
      </c>
      <c r="CC77" s="54">
        <f t="shared" ref="CC77:CO78" si="40" xml:space="preserve"> $G77 * (1 + $G$76 ) * CC$6 * CC$8</f>
        <v>118.37355692745481</v>
      </c>
      <c r="CD77" s="54">
        <f t="shared" si="40"/>
        <v>120.61990922775975</v>
      </c>
      <c r="CE77" s="54">
        <f t="shared" si="40"/>
        <v>122.90889012509312</v>
      </c>
      <c r="CF77" s="54">
        <f t="shared" si="40"/>
        <v>125.24130857416981</v>
      </c>
      <c r="CG77" s="54">
        <f t="shared" si="40"/>
        <v>127.61798888108329</v>
      </c>
      <c r="CH77" s="54">
        <f t="shared" si="40"/>
        <v>130.03977099462574</v>
      </c>
      <c r="CI77" s="54">
        <f t="shared" si="40"/>
        <v>132.50751080313654</v>
      </c>
      <c r="CJ77" s="54">
        <f t="shared" si="40"/>
        <v>135.02208043698411</v>
      </c>
      <c r="CK77" s="54">
        <f t="shared" si="40"/>
        <v>137.58436857678763</v>
      </c>
      <c r="CL77" s="54">
        <f t="shared" si="40"/>
        <v>140.19528076748807</v>
      </c>
      <c r="CM77" s="54">
        <f t="shared" si="40"/>
        <v>142.85573973837921</v>
      </c>
      <c r="CN77" s="54">
        <f t="shared" si="40"/>
        <v>145.56668572921174</v>
      </c>
      <c r="CO77" s="54">
        <f t="shared" si="40"/>
        <v>148.32907682248589</v>
      </c>
    </row>
    <row r="78" spans="1:93" outlineLevel="1" x14ac:dyDescent="0.2">
      <c r="E78" s="18" t="str">
        <f xml:space="preserve"> InpC!E$19</f>
        <v>Meter installation full job cost</v>
      </c>
      <c r="G78" s="19">
        <f xml:space="preserve"> InpC!G19 * OR( $G$74, $G$75 )</f>
        <v>80</v>
      </c>
      <c r="H78" s="77" t="str">
        <f xml:space="preserve"> InpC!H$19</f>
        <v>£</v>
      </c>
      <c r="I78" s="201"/>
      <c r="K78" s="54">
        <f t="shared" si="33"/>
        <v>84.152000000000001</v>
      </c>
      <c r="L78" s="54">
        <f t="shared" si="33"/>
        <v>86.851568730173597</v>
      </c>
      <c r="M78" s="54">
        <f t="shared" si="33"/>
        <v>88.205317759996959</v>
      </c>
      <c r="N78" s="54">
        <f t="shared" si="33"/>
        <v>89.855004736799742</v>
      </c>
      <c r="O78" s="54">
        <f t="shared" si="33"/>
        <v>91.510103764030205</v>
      </c>
      <c r="P78" s="54">
        <f t="shared" si="33"/>
        <v>93.198594569576301</v>
      </c>
      <c r="Q78" s="54">
        <f t="shared" si="33"/>
        <v>94.936382380338046</v>
      </c>
      <c r="R78" s="54">
        <f t="shared" si="33"/>
        <v>96.73797191163338</v>
      </c>
      <c r="S78" s="54">
        <f t="shared" si="33"/>
        <v>98.573749862140531</v>
      </c>
      <c r="T78" s="54">
        <f t="shared" si="33"/>
        <v>100.4443650189378</v>
      </c>
      <c r="U78" s="54">
        <f t="shared" si="34"/>
        <v>102.35047848101141</v>
      </c>
      <c r="V78" s="54">
        <f t="shared" si="34"/>
        <v>104.29276389289635</v>
      </c>
      <c r="W78" s="54">
        <f t="shared" si="34"/>
        <v>106.27190768275089</v>
      </c>
      <c r="X78" s="54">
        <f t="shared" si="34"/>
        <v>108.28860930494882</v>
      </c>
      <c r="Y78" s="54">
        <f t="shared" si="34"/>
        <v>110.34358148727559</v>
      </c>
      <c r="Z78" s="54">
        <f t="shared" si="34"/>
        <v>112.43755048281513</v>
      </c>
      <c r="AA78" s="54">
        <f t="shared" si="34"/>
        <v>114.57125632661698</v>
      </c>
      <c r="AB78" s="54">
        <f t="shared" si="34"/>
        <v>116.74545309723398</v>
      </c>
      <c r="AC78" s="54">
        <f t="shared" si="34"/>
        <v>118.96090918322312</v>
      </c>
      <c r="AD78" s="54">
        <f t="shared" si="34"/>
        <v>121.21840755470375</v>
      </c>
      <c r="AE78" s="54">
        <f t="shared" si="35"/>
        <v>123.51874604006906</v>
      </c>
      <c r="AF78" s="54">
        <f t="shared" si="35"/>
        <v>125.86273760794882</v>
      </c>
      <c r="AG78" s="54">
        <f t="shared" si="35"/>
        <v>128.25121065452257</v>
      </c>
      <c r="AH78" s="54">
        <f t="shared" si="35"/>
        <v>130.68500929628544</v>
      </c>
      <c r="AI78" s="54">
        <f t="shared" si="35"/>
        <v>133.16499366836942</v>
      </c>
      <c r="AJ78" s="54">
        <f t="shared" si="35"/>
        <v>135.69204022852605</v>
      </c>
      <c r="AK78" s="54">
        <f t="shared" si="35"/>
        <v>138.26704206687768</v>
      </c>
      <c r="AL78" s="54">
        <f t="shared" si="35"/>
        <v>140.89090922154665</v>
      </c>
      <c r="AM78" s="54">
        <f t="shared" si="35"/>
        <v>143.56456900027436</v>
      </c>
      <c r="AN78" s="54">
        <f t="shared" si="35"/>
        <v>146.2889663081435</v>
      </c>
      <c r="AO78" s="54">
        <f t="shared" si="36"/>
        <v>149.0650639815193</v>
      </c>
      <c r="AP78" s="54">
        <f t="shared" si="36"/>
        <v>151.89384312832823</v>
      </c>
      <c r="AQ78" s="54">
        <f t="shared" si="36"/>
        <v>154.77630347479379</v>
      </c>
      <c r="AR78" s="54">
        <f t="shared" si="36"/>
        <v>157.71346371875245</v>
      </c>
      <c r="AS78" s="54">
        <f t="shared" si="36"/>
        <v>160.70636188967416</v>
      </c>
      <c r="AT78" s="54">
        <f t="shared" si="36"/>
        <v>163.7560557155152</v>
      </c>
      <c r="AU78" s="54">
        <f t="shared" si="36"/>
        <v>166.8636229965326</v>
      </c>
      <c r="AV78" s="54">
        <f t="shared" si="36"/>
        <v>170.03016198619218</v>
      </c>
      <c r="AW78" s="54">
        <f t="shared" si="36"/>
        <v>173.25679177930533</v>
      </c>
      <c r="AX78" s="54">
        <f t="shared" si="36"/>
        <v>176.54465270753116</v>
      </c>
      <c r="AY78" s="54">
        <f t="shared" si="37"/>
        <v>179.89490674238402</v>
      </c>
      <c r="AZ78" s="54">
        <f t="shared" si="37"/>
        <v>183.30873790588916</v>
      </c>
      <c r="BA78" s="54">
        <f t="shared" si="37"/>
        <v>186.78735268903066</v>
      </c>
      <c r="BB78" s="54">
        <f t="shared" si="37"/>
        <v>190.33198047814082</v>
      </c>
      <c r="BC78" s="54">
        <f t="shared" si="37"/>
        <v>193.94387398938071</v>
      </c>
      <c r="BD78" s="54">
        <f t="shared" si="37"/>
        <v>197.62430971146591</v>
      </c>
      <c r="BE78" s="54">
        <f t="shared" si="37"/>
        <v>201.37458835679368</v>
      </c>
      <c r="BF78" s="54">
        <f t="shared" si="37"/>
        <v>205.19603532113106</v>
      </c>
      <c r="BG78" s="54">
        <f t="shared" si="37"/>
        <v>209.09000115202656</v>
      </c>
      <c r="BH78" s="54">
        <f t="shared" si="37"/>
        <v>213.05786202611066</v>
      </c>
      <c r="BI78" s="54">
        <f t="shared" si="38"/>
        <v>217.10102023545392</v>
      </c>
      <c r="BJ78" s="54">
        <f t="shared" si="38"/>
        <v>221.2209046831548</v>
      </c>
      <c r="BK78" s="54">
        <f t="shared" si="38"/>
        <v>225.41897138833198</v>
      </c>
      <c r="BL78" s="54">
        <f t="shared" si="38"/>
        <v>229.69670400069975</v>
      </c>
      <c r="BM78" s="54">
        <f t="shared" si="38"/>
        <v>234.05561432490876</v>
      </c>
      <c r="BN78" s="54">
        <f t="shared" si="38"/>
        <v>238.49724285483674</v>
      </c>
      <c r="BO78" s="54">
        <f t="shared" si="38"/>
        <v>243.02315931801843</v>
      </c>
      <c r="BP78" s="54">
        <f t="shared" si="38"/>
        <v>247.6349632304071</v>
      </c>
      <c r="BQ78" s="54">
        <f t="shared" si="38"/>
        <v>252.33428446166369</v>
      </c>
      <c r="BR78" s="54">
        <f t="shared" si="38"/>
        <v>257.12278381117329</v>
      </c>
      <c r="BS78" s="54">
        <f t="shared" si="39"/>
        <v>262.00215359499254</v>
      </c>
      <c r="BT78" s="54">
        <f t="shared" si="39"/>
        <v>266.97411824393561</v>
      </c>
      <c r="BU78" s="54">
        <f t="shared" si="39"/>
        <v>272.04043491300962</v>
      </c>
      <c r="BV78" s="54">
        <f t="shared" si="39"/>
        <v>277.20289410241537</v>
      </c>
      <c r="BW78" s="54">
        <f t="shared" si="39"/>
        <v>282.463320290333</v>
      </c>
      <c r="BX78" s="54">
        <f t="shared" si="39"/>
        <v>287.8235725777152</v>
      </c>
      <c r="BY78" s="54">
        <f t="shared" si="39"/>
        <v>293.28554534531713</v>
      </c>
      <c r="BZ78" s="54">
        <f t="shared" si="39"/>
        <v>298.85116892319434</v>
      </c>
      <c r="CA78" s="54">
        <f t="shared" si="39"/>
        <v>304.52241027290603</v>
      </c>
      <c r="CB78" s="54">
        <f t="shared" si="39"/>
        <v>310.30127368266375</v>
      </c>
      <c r="CC78" s="54">
        <f t="shared" si="40"/>
        <v>316.18980147567231</v>
      </c>
      <c r="CD78" s="54">
        <f t="shared" si="40"/>
        <v>322.19007473191249</v>
      </c>
      <c r="CE78" s="54">
        <f t="shared" si="40"/>
        <v>328.304214023621</v>
      </c>
      <c r="CF78" s="54">
        <f t="shared" si="40"/>
        <v>334.53438016472734</v>
      </c>
      <c r="CG78" s="54">
        <f t="shared" si="40"/>
        <v>340.88277497451298</v>
      </c>
      <c r="CH78" s="54">
        <f t="shared" si="40"/>
        <v>347.35164205576154</v>
      </c>
      <c r="CI78" s="54">
        <f t="shared" si="40"/>
        <v>353.94326758767693</v>
      </c>
      <c r="CJ78" s="54">
        <f t="shared" si="40"/>
        <v>360.65998113384734</v>
      </c>
      <c r="CK78" s="54">
        <f t="shared" si="40"/>
        <v>367.50415646554291</v>
      </c>
      <c r="CL78" s="54">
        <f t="shared" si="40"/>
        <v>374.47821240063593</v>
      </c>
      <c r="CM78" s="54">
        <f t="shared" si="40"/>
        <v>381.58461365844198</v>
      </c>
      <c r="CN78" s="54">
        <f t="shared" si="40"/>
        <v>388.82587173078258</v>
      </c>
      <c r="CO78" s="54">
        <f t="shared" si="40"/>
        <v>396.20454576957826</v>
      </c>
    </row>
    <row r="79" spans="1:93" outlineLevel="1" x14ac:dyDescent="0.2">
      <c r="I79" s="201"/>
    </row>
    <row r="80" spans="1:93" outlineLevel="1" x14ac:dyDescent="0.2">
      <c r="E80" s="18" t="str">
        <f xml:space="preserve"> ComSum!E63</f>
        <v>Properties constructed in year</v>
      </c>
      <c r="F80" s="18"/>
      <c r="G80" s="131"/>
      <c r="H80" s="77" t="str">
        <f xml:space="preserve"> ComSum!H63</f>
        <v>Nr</v>
      </c>
      <c r="I80" s="208">
        <f xml:space="preserve"> ComSum!I63</f>
        <v>500</v>
      </c>
      <c r="J80" s="18">
        <f xml:space="preserve"> ComSum!J63</f>
        <v>0</v>
      </c>
      <c r="K80" s="53">
        <f xml:space="preserve"> ComSum!K63</f>
        <v>373.97260273972603</v>
      </c>
      <c r="L80" s="19">
        <f xml:space="preserve"> ComSum!L63</f>
        <v>126.02739726027399</v>
      </c>
      <c r="M80" s="19">
        <f xml:space="preserve"> ComSum!M63</f>
        <v>0</v>
      </c>
      <c r="N80" s="19">
        <f xml:space="preserve"> ComSum!N63</f>
        <v>0</v>
      </c>
      <c r="O80" s="19">
        <f xml:space="preserve"> ComSum!O63</f>
        <v>0</v>
      </c>
      <c r="P80" s="19">
        <f xml:space="preserve"> ComSum!P63</f>
        <v>0</v>
      </c>
      <c r="Q80" s="19">
        <f xml:space="preserve"> ComSum!Q63</f>
        <v>0</v>
      </c>
      <c r="R80" s="19">
        <f xml:space="preserve"> ComSum!R63</f>
        <v>0</v>
      </c>
      <c r="S80" s="19">
        <f xml:space="preserve"> ComSum!S63</f>
        <v>0</v>
      </c>
      <c r="T80" s="19">
        <f xml:space="preserve"> ComSum!T63</f>
        <v>0</v>
      </c>
      <c r="U80" s="19">
        <f xml:space="preserve"> ComSum!U63</f>
        <v>0</v>
      </c>
      <c r="V80" s="19">
        <f xml:space="preserve"> ComSum!V63</f>
        <v>0</v>
      </c>
      <c r="W80" s="19">
        <f xml:space="preserve"> ComSum!W63</f>
        <v>0</v>
      </c>
      <c r="X80" s="19">
        <f xml:space="preserve"> ComSum!X63</f>
        <v>0</v>
      </c>
      <c r="Y80" s="19">
        <f xml:space="preserve"> ComSum!Y63</f>
        <v>0</v>
      </c>
      <c r="Z80" s="19">
        <f xml:space="preserve"> ComSum!Z63</f>
        <v>0</v>
      </c>
      <c r="AA80" s="19">
        <f xml:space="preserve"> ComSum!AA63</f>
        <v>0</v>
      </c>
      <c r="AB80" s="19">
        <f xml:space="preserve"> ComSum!AB63</f>
        <v>0</v>
      </c>
      <c r="AC80" s="19">
        <f xml:space="preserve"> ComSum!AC63</f>
        <v>0</v>
      </c>
      <c r="AD80" s="19">
        <f xml:space="preserve"> ComSum!AD63</f>
        <v>0</v>
      </c>
      <c r="AE80" s="19">
        <f xml:space="preserve"> ComSum!AE63</f>
        <v>0</v>
      </c>
      <c r="AF80" s="19">
        <f xml:space="preserve"> ComSum!AF63</f>
        <v>0</v>
      </c>
      <c r="AG80" s="19">
        <f xml:space="preserve"> ComSum!AG63</f>
        <v>0</v>
      </c>
      <c r="AH80" s="19">
        <f xml:space="preserve"> ComSum!AH63</f>
        <v>0</v>
      </c>
      <c r="AI80" s="19">
        <f xml:space="preserve"> ComSum!AI63</f>
        <v>0</v>
      </c>
      <c r="AJ80" s="19">
        <f xml:space="preserve"> ComSum!AJ63</f>
        <v>0</v>
      </c>
      <c r="AK80" s="19">
        <f xml:space="preserve"> ComSum!AK63</f>
        <v>0</v>
      </c>
      <c r="AL80" s="19">
        <f xml:space="preserve"> ComSum!AL63</f>
        <v>0</v>
      </c>
      <c r="AM80" s="19">
        <f xml:space="preserve"> ComSum!AM63</f>
        <v>0</v>
      </c>
      <c r="AN80" s="19">
        <f xml:space="preserve"> ComSum!AN63</f>
        <v>0</v>
      </c>
      <c r="AO80" s="19">
        <f xml:space="preserve"> ComSum!AO63</f>
        <v>0</v>
      </c>
      <c r="AP80" s="19">
        <f xml:space="preserve"> ComSum!AP63</f>
        <v>0</v>
      </c>
      <c r="AQ80" s="19">
        <f xml:space="preserve"> ComSum!AQ63</f>
        <v>0</v>
      </c>
      <c r="AR80" s="19">
        <f xml:space="preserve"> ComSum!AR63</f>
        <v>0</v>
      </c>
      <c r="AS80" s="19">
        <f xml:space="preserve"> ComSum!AS63</f>
        <v>0</v>
      </c>
      <c r="AT80" s="19">
        <f xml:space="preserve"> ComSum!AT63</f>
        <v>0</v>
      </c>
      <c r="AU80" s="19">
        <f xml:space="preserve"> ComSum!AU63</f>
        <v>0</v>
      </c>
      <c r="AV80" s="19">
        <f xml:space="preserve"> ComSum!AV63</f>
        <v>0</v>
      </c>
      <c r="AW80" s="19">
        <f xml:space="preserve"> ComSum!AW63</f>
        <v>0</v>
      </c>
      <c r="AX80" s="19">
        <f xml:space="preserve"> ComSum!AX63</f>
        <v>0</v>
      </c>
      <c r="AY80" s="19">
        <f xml:space="preserve"> ComSum!AY63</f>
        <v>0</v>
      </c>
      <c r="AZ80" s="19">
        <f xml:space="preserve"> ComSum!AZ63</f>
        <v>0</v>
      </c>
      <c r="BA80" s="19">
        <f xml:space="preserve"> ComSum!BA63</f>
        <v>0</v>
      </c>
      <c r="BB80" s="19">
        <f xml:space="preserve"> ComSum!BB63</f>
        <v>0</v>
      </c>
      <c r="BC80" s="19">
        <f xml:space="preserve"> ComSum!BC63</f>
        <v>0</v>
      </c>
      <c r="BD80" s="19">
        <f xml:space="preserve"> ComSum!BD63</f>
        <v>0</v>
      </c>
      <c r="BE80" s="19">
        <f xml:space="preserve"> ComSum!BE63</f>
        <v>0</v>
      </c>
      <c r="BF80" s="19">
        <f xml:space="preserve"> ComSum!BF63</f>
        <v>0</v>
      </c>
      <c r="BG80" s="19">
        <f xml:space="preserve"> ComSum!BG63</f>
        <v>0</v>
      </c>
      <c r="BH80" s="19">
        <f xml:space="preserve"> ComSum!BH63</f>
        <v>0</v>
      </c>
      <c r="BI80" s="19">
        <f xml:space="preserve"> ComSum!BI63</f>
        <v>0</v>
      </c>
      <c r="BJ80" s="19">
        <f xml:space="preserve"> ComSum!BJ63</f>
        <v>0</v>
      </c>
      <c r="BK80" s="19">
        <f xml:space="preserve"> ComSum!BK63</f>
        <v>0</v>
      </c>
      <c r="BL80" s="19">
        <f xml:space="preserve"> ComSum!BL63</f>
        <v>0</v>
      </c>
      <c r="BM80" s="19">
        <f xml:space="preserve"> ComSum!BM63</f>
        <v>0</v>
      </c>
      <c r="BN80" s="19">
        <f xml:space="preserve"> ComSum!BN63</f>
        <v>0</v>
      </c>
      <c r="BO80" s="19">
        <f xml:space="preserve"> ComSum!BO63</f>
        <v>0</v>
      </c>
      <c r="BP80" s="19">
        <f xml:space="preserve"> ComSum!BP63</f>
        <v>0</v>
      </c>
      <c r="BQ80" s="19">
        <f xml:space="preserve"> ComSum!BQ63</f>
        <v>0</v>
      </c>
      <c r="BR80" s="19">
        <f xml:space="preserve"> ComSum!BR63</f>
        <v>0</v>
      </c>
      <c r="BS80" s="19">
        <f xml:space="preserve"> ComSum!BS63</f>
        <v>0</v>
      </c>
      <c r="BT80" s="19">
        <f xml:space="preserve"> ComSum!BT63</f>
        <v>0</v>
      </c>
      <c r="BU80" s="19">
        <f xml:space="preserve"> ComSum!BU63</f>
        <v>0</v>
      </c>
      <c r="BV80" s="19">
        <f xml:space="preserve"> ComSum!BV63</f>
        <v>0</v>
      </c>
      <c r="BW80" s="19">
        <f xml:space="preserve"> ComSum!BW63</f>
        <v>0</v>
      </c>
      <c r="BX80" s="19">
        <f xml:space="preserve"> ComSum!BX63</f>
        <v>0</v>
      </c>
      <c r="BY80" s="19">
        <f xml:space="preserve"> ComSum!BY63</f>
        <v>0</v>
      </c>
      <c r="BZ80" s="19">
        <f xml:space="preserve"> ComSum!BZ63</f>
        <v>0</v>
      </c>
      <c r="CA80" s="19">
        <f xml:space="preserve"> ComSum!CA63</f>
        <v>0</v>
      </c>
      <c r="CB80" s="19">
        <f xml:space="preserve"> ComSum!CB63</f>
        <v>0</v>
      </c>
      <c r="CC80" s="19">
        <f xml:space="preserve"> ComSum!CC63</f>
        <v>0</v>
      </c>
      <c r="CD80" s="19">
        <f xml:space="preserve"> ComSum!CD63</f>
        <v>0</v>
      </c>
      <c r="CE80" s="19">
        <f xml:space="preserve"> ComSum!CE63</f>
        <v>0</v>
      </c>
      <c r="CF80" s="19">
        <f xml:space="preserve"> ComSum!CF63</f>
        <v>0</v>
      </c>
      <c r="CG80" s="19">
        <f xml:space="preserve"> ComSum!CG63</f>
        <v>0</v>
      </c>
      <c r="CH80" s="19">
        <f xml:space="preserve"> ComSum!CH63</f>
        <v>0</v>
      </c>
      <c r="CI80" s="19">
        <f xml:space="preserve"> ComSum!CI63</f>
        <v>0</v>
      </c>
      <c r="CJ80" s="19">
        <f xml:space="preserve"> ComSum!CJ63</f>
        <v>0</v>
      </c>
      <c r="CK80" s="19">
        <f xml:space="preserve"> ComSum!CK63</f>
        <v>0</v>
      </c>
      <c r="CL80" s="19">
        <f xml:space="preserve"> ComSum!CL63</f>
        <v>0</v>
      </c>
      <c r="CM80" s="19">
        <f xml:space="preserve"> ComSum!CM63</f>
        <v>0</v>
      </c>
      <c r="CN80" s="19">
        <f xml:space="preserve"> ComSum!CN63</f>
        <v>0</v>
      </c>
      <c r="CO80" s="19">
        <f xml:space="preserve"> ComSum!CO63</f>
        <v>0</v>
      </c>
    </row>
    <row r="81" spans="2:93" outlineLevel="1" x14ac:dyDescent="0.2">
      <c r="E81" s="20" t="s">
        <v>340</v>
      </c>
      <c r="G81" s="119"/>
      <c r="H81" s="75" t="s">
        <v>125</v>
      </c>
      <c r="I81" s="204">
        <f xml:space="preserve"> SUM( K81:CO81 )</f>
        <v>15879.572220532884</v>
      </c>
      <c r="K81" s="54">
        <f xml:space="preserve"> K77 * K$80</f>
        <v>11781.784335616439</v>
      </c>
      <c r="L81" s="54">
        <f t="shared" ref="L81:BW81" si="41" xml:space="preserve"> L77 * L$80</f>
        <v>4097.7878849164445</v>
      </c>
      <c r="M81" s="54">
        <f t="shared" si="41"/>
        <v>0</v>
      </c>
      <c r="N81" s="54">
        <f t="shared" si="41"/>
        <v>0</v>
      </c>
      <c r="O81" s="54">
        <f t="shared" si="41"/>
        <v>0</v>
      </c>
      <c r="P81" s="54">
        <f t="shared" si="41"/>
        <v>0</v>
      </c>
      <c r="Q81" s="54">
        <f t="shared" si="41"/>
        <v>0</v>
      </c>
      <c r="R81" s="54">
        <f t="shared" si="41"/>
        <v>0</v>
      </c>
      <c r="S81" s="54">
        <f t="shared" si="41"/>
        <v>0</v>
      </c>
      <c r="T81" s="54">
        <f t="shared" si="41"/>
        <v>0</v>
      </c>
      <c r="U81" s="54">
        <f t="shared" si="41"/>
        <v>0</v>
      </c>
      <c r="V81" s="54">
        <f t="shared" si="41"/>
        <v>0</v>
      </c>
      <c r="W81" s="54">
        <f t="shared" si="41"/>
        <v>0</v>
      </c>
      <c r="X81" s="54">
        <f t="shared" si="41"/>
        <v>0</v>
      </c>
      <c r="Y81" s="54">
        <f t="shared" si="41"/>
        <v>0</v>
      </c>
      <c r="Z81" s="54">
        <f t="shared" si="41"/>
        <v>0</v>
      </c>
      <c r="AA81" s="54">
        <f t="shared" si="41"/>
        <v>0</v>
      </c>
      <c r="AB81" s="54">
        <f t="shared" si="41"/>
        <v>0</v>
      </c>
      <c r="AC81" s="54">
        <f t="shared" si="41"/>
        <v>0</v>
      </c>
      <c r="AD81" s="54">
        <f t="shared" si="41"/>
        <v>0</v>
      </c>
      <c r="AE81" s="54">
        <f t="shared" si="41"/>
        <v>0</v>
      </c>
      <c r="AF81" s="54">
        <f t="shared" si="41"/>
        <v>0</v>
      </c>
      <c r="AG81" s="54">
        <f t="shared" si="41"/>
        <v>0</v>
      </c>
      <c r="AH81" s="54">
        <f t="shared" si="41"/>
        <v>0</v>
      </c>
      <c r="AI81" s="54">
        <f t="shared" si="41"/>
        <v>0</v>
      </c>
      <c r="AJ81" s="54">
        <f t="shared" si="41"/>
        <v>0</v>
      </c>
      <c r="AK81" s="54">
        <f t="shared" si="41"/>
        <v>0</v>
      </c>
      <c r="AL81" s="54">
        <f t="shared" si="41"/>
        <v>0</v>
      </c>
      <c r="AM81" s="54">
        <f t="shared" si="41"/>
        <v>0</v>
      </c>
      <c r="AN81" s="54">
        <f t="shared" si="41"/>
        <v>0</v>
      </c>
      <c r="AO81" s="54">
        <f t="shared" si="41"/>
        <v>0</v>
      </c>
      <c r="AP81" s="54">
        <f t="shared" si="41"/>
        <v>0</v>
      </c>
      <c r="AQ81" s="54">
        <f t="shared" si="41"/>
        <v>0</v>
      </c>
      <c r="AR81" s="54">
        <f t="shared" si="41"/>
        <v>0</v>
      </c>
      <c r="AS81" s="54">
        <f t="shared" si="41"/>
        <v>0</v>
      </c>
      <c r="AT81" s="54">
        <f t="shared" si="41"/>
        <v>0</v>
      </c>
      <c r="AU81" s="54">
        <f t="shared" si="41"/>
        <v>0</v>
      </c>
      <c r="AV81" s="54">
        <f t="shared" si="41"/>
        <v>0</v>
      </c>
      <c r="AW81" s="54">
        <f t="shared" si="41"/>
        <v>0</v>
      </c>
      <c r="AX81" s="54">
        <f t="shared" si="41"/>
        <v>0</v>
      </c>
      <c r="AY81" s="54">
        <f t="shared" si="41"/>
        <v>0</v>
      </c>
      <c r="AZ81" s="54">
        <f t="shared" si="41"/>
        <v>0</v>
      </c>
      <c r="BA81" s="54">
        <f t="shared" si="41"/>
        <v>0</v>
      </c>
      <c r="BB81" s="54">
        <f t="shared" si="41"/>
        <v>0</v>
      </c>
      <c r="BC81" s="54">
        <f t="shared" si="41"/>
        <v>0</v>
      </c>
      <c r="BD81" s="54">
        <f t="shared" si="41"/>
        <v>0</v>
      </c>
      <c r="BE81" s="54">
        <f t="shared" si="41"/>
        <v>0</v>
      </c>
      <c r="BF81" s="54">
        <f t="shared" si="41"/>
        <v>0</v>
      </c>
      <c r="BG81" s="54">
        <f t="shared" si="41"/>
        <v>0</v>
      </c>
      <c r="BH81" s="54">
        <f t="shared" si="41"/>
        <v>0</v>
      </c>
      <c r="BI81" s="54">
        <f t="shared" si="41"/>
        <v>0</v>
      </c>
      <c r="BJ81" s="54">
        <f t="shared" si="41"/>
        <v>0</v>
      </c>
      <c r="BK81" s="54">
        <f t="shared" si="41"/>
        <v>0</v>
      </c>
      <c r="BL81" s="54">
        <f t="shared" si="41"/>
        <v>0</v>
      </c>
      <c r="BM81" s="54">
        <f t="shared" si="41"/>
        <v>0</v>
      </c>
      <c r="BN81" s="54">
        <f t="shared" si="41"/>
        <v>0</v>
      </c>
      <c r="BO81" s="54">
        <f t="shared" si="41"/>
        <v>0</v>
      </c>
      <c r="BP81" s="54">
        <f t="shared" si="41"/>
        <v>0</v>
      </c>
      <c r="BQ81" s="54">
        <f t="shared" si="41"/>
        <v>0</v>
      </c>
      <c r="BR81" s="54">
        <f t="shared" si="41"/>
        <v>0</v>
      </c>
      <c r="BS81" s="54">
        <f t="shared" si="41"/>
        <v>0</v>
      </c>
      <c r="BT81" s="54">
        <f t="shared" si="41"/>
        <v>0</v>
      </c>
      <c r="BU81" s="54">
        <f t="shared" si="41"/>
        <v>0</v>
      </c>
      <c r="BV81" s="54">
        <f t="shared" si="41"/>
        <v>0</v>
      </c>
      <c r="BW81" s="54">
        <f t="shared" si="41"/>
        <v>0</v>
      </c>
      <c r="BX81" s="54">
        <f t="shared" ref="BX81:CO81" si="42" xml:space="preserve"> BX77 * BX$80</f>
        <v>0</v>
      </c>
      <c r="BY81" s="54">
        <f t="shared" si="42"/>
        <v>0</v>
      </c>
      <c r="BZ81" s="54">
        <f t="shared" si="42"/>
        <v>0</v>
      </c>
      <c r="CA81" s="54">
        <f t="shared" si="42"/>
        <v>0</v>
      </c>
      <c r="CB81" s="54">
        <f t="shared" si="42"/>
        <v>0</v>
      </c>
      <c r="CC81" s="54">
        <f t="shared" si="42"/>
        <v>0</v>
      </c>
      <c r="CD81" s="54">
        <f t="shared" si="42"/>
        <v>0</v>
      </c>
      <c r="CE81" s="54">
        <f t="shared" si="42"/>
        <v>0</v>
      </c>
      <c r="CF81" s="54">
        <f t="shared" si="42"/>
        <v>0</v>
      </c>
      <c r="CG81" s="54">
        <f t="shared" si="42"/>
        <v>0</v>
      </c>
      <c r="CH81" s="54">
        <f t="shared" si="42"/>
        <v>0</v>
      </c>
      <c r="CI81" s="54">
        <f t="shared" si="42"/>
        <v>0</v>
      </c>
      <c r="CJ81" s="54">
        <f t="shared" si="42"/>
        <v>0</v>
      </c>
      <c r="CK81" s="54">
        <f t="shared" si="42"/>
        <v>0</v>
      </c>
      <c r="CL81" s="54">
        <f t="shared" si="42"/>
        <v>0</v>
      </c>
      <c r="CM81" s="54">
        <f t="shared" si="42"/>
        <v>0</v>
      </c>
      <c r="CN81" s="54">
        <f t="shared" si="42"/>
        <v>0</v>
      </c>
      <c r="CO81" s="54">
        <f t="shared" si="42"/>
        <v>0</v>
      </c>
    </row>
    <row r="82" spans="2:93" s="174" customFormat="1" outlineLevel="1" x14ac:dyDescent="0.2">
      <c r="B82" s="175"/>
      <c r="D82" s="176"/>
      <c r="E82" s="174" t="s">
        <v>341</v>
      </c>
      <c r="H82" s="172" t="s">
        <v>125</v>
      </c>
      <c r="I82" s="221">
        <f xml:space="preserve"> SUM( K82:CO82 )</f>
        <v>42416.219620789001</v>
      </c>
      <c r="K82" s="196">
        <f xml:space="preserve"> K78 * K$80</f>
        <v>31470.542465753424</v>
      </c>
      <c r="L82" s="196">
        <f t="shared" ref="L82:BW82" si="43" xml:space="preserve"> L78 * L$80</f>
        <v>10945.677155035577</v>
      </c>
      <c r="M82" s="196">
        <f t="shared" si="43"/>
        <v>0</v>
      </c>
      <c r="N82" s="196">
        <f t="shared" si="43"/>
        <v>0</v>
      </c>
      <c r="O82" s="196">
        <f t="shared" si="43"/>
        <v>0</v>
      </c>
      <c r="P82" s="196">
        <f t="shared" si="43"/>
        <v>0</v>
      </c>
      <c r="Q82" s="196">
        <f t="shared" si="43"/>
        <v>0</v>
      </c>
      <c r="R82" s="196">
        <f t="shared" si="43"/>
        <v>0</v>
      </c>
      <c r="S82" s="196">
        <f t="shared" si="43"/>
        <v>0</v>
      </c>
      <c r="T82" s="196">
        <f t="shared" si="43"/>
        <v>0</v>
      </c>
      <c r="U82" s="196">
        <f t="shared" si="43"/>
        <v>0</v>
      </c>
      <c r="V82" s="196">
        <f t="shared" si="43"/>
        <v>0</v>
      </c>
      <c r="W82" s="196">
        <f t="shared" si="43"/>
        <v>0</v>
      </c>
      <c r="X82" s="196">
        <f t="shared" si="43"/>
        <v>0</v>
      </c>
      <c r="Y82" s="196">
        <f t="shared" si="43"/>
        <v>0</v>
      </c>
      <c r="Z82" s="196">
        <f t="shared" si="43"/>
        <v>0</v>
      </c>
      <c r="AA82" s="196">
        <f t="shared" si="43"/>
        <v>0</v>
      </c>
      <c r="AB82" s="196">
        <f t="shared" si="43"/>
        <v>0</v>
      </c>
      <c r="AC82" s="196">
        <f t="shared" si="43"/>
        <v>0</v>
      </c>
      <c r="AD82" s="196">
        <f t="shared" si="43"/>
        <v>0</v>
      </c>
      <c r="AE82" s="196">
        <f t="shared" si="43"/>
        <v>0</v>
      </c>
      <c r="AF82" s="196">
        <f t="shared" si="43"/>
        <v>0</v>
      </c>
      <c r="AG82" s="196">
        <f t="shared" si="43"/>
        <v>0</v>
      </c>
      <c r="AH82" s="196">
        <f t="shared" si="43"/>
        <v>0</v>
      </c>
      <c r="AI82" s="196">
        <f t="shared" si="43"/>
        <v>0</v>
      </c>
      <c r="AJ82" s="196">
        <f t="shared" si="43"/>
        <v>0</v>
      </c>
      <c r="AK82" s="196">
        <f t="shared" si="43"/>
        <v>0</v>
      </c>
      <c r="AL82" s="196">
        <f t="shared" si="43"/>
        <v>0</v>
      </c>
      <c r="AM82" s="196">
        <f t="shared" si="43"/>
        <v>0</v>
      </c>
      <c r="AN82" s="196">
        <f t="shared" si="43"/>
        <v>0</v>
      </c>
      <c r="AO82" s="196">
        <f t="shared" si="43"/>
        <v>0</v>
      </c>
      <c r="AP82" s="196">
        <f t="shared" si="43"/>
        <v>0</v>
      </c>
      <c r="AQ82" s="196">
        <f t="shared" si="43"/>
        <v>0</v>
      </c>
      <c r="AR82" s="196">
        <f t="shared" si="43"/>
        <v>0</v>
      </c>
      <c r="AS82" s="196">
        <f t="shared" si="43"/>
        <v>0</v>
      </c>
      <c r="AT82" s="196">
        <f t="shared" si="43"/>
        <v>0</v>
      </c>
      <c r="AU82" s="196">
        <f t="shared" si="43"/>
        <v>0</v>
      </c>
      <c r="AV82" s="196">
        <f t="shared" si="43"/>
        <v>0</v>
      </c>
      <c r="AW82" s="196">
        <f t="shared" si="43"/>
        <v>0</v>
      </c>
      <c r="AX82" s="196">
        <f t="shared" si="43"/>
        <v>0</v>
      </c>
      <c r="AY82" s="196">
        <f t="shared" si="43"/>
        <v>0</v>
      </c>
      <c r="AZ82" s="196">
        <f t="shared" si="43"/>
        <v>0</v>
      </c>
      <c r="BA82" s="196">
        <f t="shared" si="43"/>
        <v>0</v>
      </c>
      <c r="BB82" s="196">
        <f t="shared" si="43"/>
        <v>0</v>
      </c>
      <c r="BC82" s="196">
        <f t="shared" si="43"/>
        <v>0</v>
      </c>
      <c r="BD82" s="196">
        <f t="shared" si="43"/>
        <v>0</v>
      </c>
      <c r="BE82" s="196">
        <f t="shared" si="43"/>
        <v>0</v>
      </c>
      <c r="BF82" s="196">
        <f t="shared" si="43"/>
        <v>0</v>
      </c>
      <c r="BG82" s="196">
        <f t="shared" si="43"/>
        <v>0</v>
      </c>
      <c r="BH82" s="196">
        <f t="shared" si="43"/>
        <v>0</v>
      </c>
      <c r="BI82" s="196">
        <f t="shared" si="43"/>
        <v>0</v>
      </c>
      <c r="BJ82" s="196">
        <f t="shared" si="43"/>
        <v>0</v>
      </c>
      <c r="BK82" s="196">
        <f t="shared" si="43"/>
        <v>0</v>
      </c>
      <c r="BL82" s="196">
        <f t="shared" si="43"/>
        <v>0</v>
      </c>
      <c r="BM82" s="196">
        <f t="shared" si="43"/>
        <v>0</v>
      </c>
      <c r="BN82" s="196">
        <f t="shared" si="43"/>
        <v>0</v>
      </c>
      <c r="BO82" s="196">
        <f t="shared" si="43"/>
        <v>0</v>
      </c>
      <c r="BP82" s="196">
        <f t="shared" si="43"/>
        <v>0</v>
      </c>
      <c r="BQ82" s="196">
        <f t="shared" si="43"/>
        <v>0</v>
      </c>
      <c r="BR82" s="196">
        <f t="shared" si="43"/>
        <v>0</v>
      </c>
      <c r="BS82" s="196">
        <f t="shared" si="43"/>
        <v>0</v>
      </c>
      <c r="BT82" s="196">
        <f t="shared" si="43"/>
        <v>0</v>
      </c>
      <c r="BU82" s="196">
        <f t="shared" si="43"/>
        <v>0</v>
      </c>
      <c r="BV82" s="196">
        <f t="shared" si="43"/>
        <v>0</v>
      </c>
      <c r="BW82" s="196">
        <f t="shared" si="43"/>
        <v>0</v>
      </c>
      <c r="BX82" s="196">
        <f t="shared" ref="BX82:CO82" si="44" xml:space="preserve"> BX78 * BX$80</f>
        <v>0</v>
      </c>
      <c r="BY82" s="196">
        <f t="shared" si="44"/>
        <v>0</v>
      </c>
      <c r="BZ82" s="196">
        <f t="shared" si="44"/>
        <v>0</v>
      </c>
      <c r="CA82" s="196">
        <f t="shared" si="44"/>
        <v>0</v>
      </c>
      <c r="CB82" s="196">
        <f t="shared" si="44"/>
        <v>0</v>
      </c>
      <c r="CC82" s="196">
        <f t="shared" si="44"/>
        <v>0</v>
      </c>
      <c r="CD82" s="196">
        <f t="shared" si="44"/>
        <v>0</v>
      </c>
      <c r="CE82" s="196">
        <f t="shared" si="44"/>
        <v>0</v>
      </c>
      <c r="CF82" s="196">
        <f t="shared" si="44"/>
        <v>0</v>
      </c>
      <c r="CG82" s="196">
        <f t="shared" si="44"/>
        <v>0</v>
      </c>
      <c r="CH82" s="196">
        <f t="shared" si="44"/>
        <v>0</v>
      </c>
      <c r="CI82" s="196">
        <f t="shared" si="44"/>
        <v>0</v>
      </c>
      <c r="CJ82" s="196">
        <f t="shared" si="44"/>
        <v>0</v>
      </c>
      <c r="CK82" s="196">
        <f t="shared" si="44"/>
        <v>0</v>
      </c>
      <c r="CL82" s="196">
        <f t="shared" si="44"/>
        <v>0</v>
      </c>
      <c r="CM82" s="196">
        <f t="shared" si="44"/>
        <v>0</v>
      </c>
      <c r="CN82" s="196">
        <f t="shared" si="44"/>
        <v>0</v>
      </c>
      <c r="CO82" s="196">
        <f t="shared" si="44"/>
        <v>0</v>
      </c>
    </row>
    <row r="83" spans="2:93" outlineLevel="1" x14ac:dyDescent="0.2">
      <c r="I83" s="201"/>
    </row>
    <row r="84" spans="2:93" outlineLevel="1" x14ac:dyDescent="0.2">
      <c r="B84" s="59" t="s">
        <v>328</v>
      </c>
      <c r="H84" s="229"/>
      <c r="I84" s="201"/>
    </row>
    <row r="85" spans="2:93" outlineLevel="1" x14ac:dyDescent="0.2">
      <c r="E85" s="18" t="str">
        <f xml:space="preserve"> InpC!E$20</f>
        <v>Proactive meter maintenance - job cost</v>
      </c>
      <c r="F85" s="18"/>
      <c r="G85" s="53">
        <f xml:space="preserve"> InpC!G$20</f>
        <v>33</v>
      </c>
      <c r="H85" s="77" t="str">
        <f xml:space="preserve"> InpC!H$20</f>
        <v>£</v>
      </c>
      <c r="I85" s="201"/>
      <c r="K85" s="54">
        <f t="shared" ref="K85:T93" si="45" xml:space="preserve"> $G85 * (1 + $G$76 ) * K$6 * K$8</f>
        <v>34.712700000000005</v>
      </c>
      <c r="L85" s="54">
        <f t="shared" si="45"/>
        <v>35.826272101196608</v>
      </c>
      <c r="M85" s="54">
        <f t="shared" si="45"/>
        <v>36.384693575998753</v>
      </c>
      <c r="N85" s="54">
        <f t="shared" si="45"/>
        <v>37.065189453929904</v>
      </c>
      <c r="O85" s="54">
        <f t="shared" si="45"/>
        <v>37.747917802662471</v>
      </c>
      <c r="P85" s="54">
        <f t="shared" si="45"/>
        <v>38.444420259950235</v>
      </c>
      <c r="Q85" s="54">
        <f t="shared" si="45"/>
        <v>39.161257731889449</v>
      </c>
      <c r="R85" s="54">
        <f t="shared" si="45"/>
        <v>39.904413413548774</v>
      </c>
      <c r="S85" s="54">
        <f t="shared" si="45"/>
        <v>40.661671818132973</v>
      </c>
      <c r="T85" s="54">
        <f t="shared" si="45"/>
        <v>41.43330057031185</v>
      </c>
      <c r="U85" s="54">
        <f t="shared" ref="U85:AD93" si="46" xml:space="preserve"> $G85 * (1 + $G$76 ) * U$6 * U$8</f>
        <v>42.219572373417208</v>
      </c>
      <c r="V85" s="54">
        <f t="shared" si="46"/>
        <v>43.020765105819756</v>
      </c>
      <c r="W85" s="54">
        <f t="shared" si="46"/>
        <v>43.837161919134751</v>
      </c>
      <c r="X85" s="54">
        <f t="shared" si="46"/>
        <v>44.669051338291396</v>
      </c>
      <c r="Y85" s="54">
        <f t="shared" si="46"/>
        <v>45.516727363501182</v>
      </c>
      <c r="Z85" s="54">
        <f t="shared" si="46"/>
        <v>46.380489574161246</v>
      </c>
      <c r="AA85" s="54">
        <f t="shared" si="46"/>
        <v>47.260643234729507</v>
      </c>
      <c r="AB85" s="54">
        <f t="shared" si="46"/>
        <v>48.15749940260902</v>
      </c>
      <c r="AC85" s="54">
        <f t="shared" si="46"/>
        <v>49.071375038079537</v>
      </c>
      <c r="AD85" s="54">
        <f t="shared" si="46"/>
        <v>50.002593116315303</v>
      </c>
      <c r="AE85" s="54">
        <f t="shared" ref="AE85:AN93" si="47" xml:space="preserve"> $G85 * (1 + $G$76 ) * AE$6 * AE$8</f>
        <v>50.951482741528494</v>
      </c>
      <c r="AF85" s="54">
        <f t="shared" si="47"/>
        <v>51.918379263278887</v>
      </c>
      <c r="AG85" s="54">
        <f t="shared" si="47"/>
        <v>52.903624394990572</v>
      </c>
      <c r="AH85" s="54">
        <f t="shared" si="47"/>
        <v>53.907566334717743</v>
      </c>
      <c r="AI85" s="54">
        <f t="shared" si="47"/>
        <v>54.930559888202389</v>
      </c>
      <c r="AJ85" s="54">
        <f t="shared" si="47"/>
        <v>55.972966594267</v>
      </c>
      <c r="AK85" s="54">
        <f t="shared" si="47"/>
        <v>57.035154852587048</v>
      </c>
      <c r="AL85" s="54">
        <f t="shared" si="47"/>
        <v>58.117500053888001</v>
      </c>
      <c r="AM85" s="54">
        <f t="shared" si="47"/>
        <v>59.220384712613189</v>
      </c>
      <c r="AN85" s="54">
        <f t="shared" si="47"/>
        <v>60.344198602109209</v>
      </c>
      <c r="AO85" s="54">
        <f t="shared" ref="AO85:AX93" si="48" xml:space="preserve"> $G85 * (1 + $G$76 ) * AO$6 * AO$8</f>
        <v>61.489338892376729</v>
      </c>
      <c r="AP85" s="54">
        <f t="shared" si="48"/>
        <v>62.656210290435418</v>
      </c>
      <c r="AQ85" s="54">
        <f t="shared" si="48"/>
        <v>63.845225183352461</v>
      </c>
      <c r="AR85" s="54">
        <f t="shared" si="48"/>
        <v>65.056803783985401</v>
      </c>
      <c r="AS85" s="54">
        <f t="shared" si="48"/>
        <v>66.291374279490597</v>
      </c>
      <c r="AT85" s="54">
        <f t="shared" si="48"/>
        <v>67.549372982650041</v>
      </c>
      <c r="AU85" s="54">
        <f t="shared" si="48"/>
        <v>68.831244486069707</v>
      </c>
      <c r="AV85" s="54">
        <f t="shared" si="48"/>
        <v>70.137441819304286</v>
      </c>
      <c r="AW85" s="54">
        <f t="shared" si="48"/>
        <v>71.468426608963455</v>
      </c>
      <c r="AX85" s="54">
        <f t="shared" si="48"/>
        <v>72.824669241856597</v>
      </c>
      <c r="AY85" s="54">
        <f t="shared" ref="AY85:BH93" si="49" xml:space="preserve"> $G85 * (1 + $G$76 ) * AY$6 * AY$8</f>
        <v>74.206649031233425</v>
      </c>
      <c r="AZ85" s="54">
        <f t="shared" si="49"/>
        <v>75.614854386179289</v>
      </c>
      <c r="BA85" s="54">
        <f t="shared" si="49"/>
        <v>77.049782984225146</v>
      </c>
      <c r="BB85" s="54">
        <f t="shared" si="49"/>
        <v>78.511941947233097</v>
      </c>
      <c r="BC85" s="54">
        <f t="shared" si="49"/>
        <v>80.001848020619548</v>
      </c>
      <c r="BD85" s="54">
        <f t="shared" si="49"/>
        <v>81.520027755979697</v>
      </c>
      <c r="BE85" s="54">
        <f t="shared" si="49"/>
        <v>83.067017697177405</v>
      </c>
      <c r="BF85" s="54">
        <f t="shared" si="49"/>
        <v>84.643364569966579</v>
      </c>
      <c r="BG85" s="54">
        <f t="shared" si="49"/>
        <v>86.249625475210976</v>
      </c>
      <c r="BH85" s="54">
        <f t="shared" si="49"/>
        <v>87.886368085770656</v>
      </c>
      <c r="BI85" s="54">
        <f t="shared" ref="BI85:BR93" si="50" xml:space="preserve"> $G85 * (1 + $G$76 ) * BI$6 * BI$8</f>
        <v>89.554170847124766</v>
      </c>
      <c r="BJ85" s="54">
        <f t="shared" si="50"/>
        <v>91.253623181801359</v>
      </c>
      <c r="BK85" s="54">
        <f t="shared" si="50"/>
        <v>92.985325697686946</v>
      </c>
      <c r="BL85" s="54">
        <f t="shared" si="50"/>
        <v>94.749890400288649</v>
      </c>
      <c r="BM85" s="54">
        <f t="shared" si="50"/>
        <v>96.547940909024874</v>
      </c>
      <c r="BN85" s="54">
        <f t="shared" si="50"/>
        <v>98.380112677620161</v>
      </c>
      <c r="BO85" s="54">
        <f t="shared" si="50"/>
        <v>100.24705321868262</v>
      </c>
      <c r="BP85" s="54">
        <f t="shared" si="50"/>
        <v>102.14942233254294</v>
      </c>
      <c r="BQ85" s="54">
        <f t="shared" si="50"/>
        <v>104.08789234043628</v>
      </c>
      <c r="BR85" s="54">
        <f t="shared" si="50"/>
        <v>106.063148322109</v>
      </c>
      <c r="BS85" s="54">
        <f t="shared" ref="BS85:CB93" si="51" xml:space="preserve"> $G85 * (1 + $G$76 ) * BS$6 * BS$8</f>
        <v>108.07588835793446</v>
      </c>
      <c r="BT85" s="54">
        <f t="shared" si="51"/>
        <v>110.12682377562346</v>
      </c>
      <c r="BU85" s="54">
        <f t="shared" si="51"/>
        <v>112.21667940161649</v>
      </c>
      <c r="BV85" s="54">
        <f t="shared" si="51"/>
        <v>114.34619381724637</v>
      </c>
      <c r="BW85" s="54">
        <f t="shared" si="51"/>
        <v>116.51611961976239</v>
      </c>
      <c r="BX85" s="54">
        <f t="shared" si="51"/>
        <v>118.72722368830755</v>
      </c>
      <c r="BY85" s="54">
        <f t="shared" si="51"/>
        <v>120.98028745494332</v>
      </c>
      <c r="BZ85" s="54">
        <f t="shared" si="51"/>
        <v>123.27610718081768</v>
      </c>
      <c r="CA85" s="54">
        <f t="shared" si="51"/>
        <v>125.61549423757374</v>
      </c>
      <c r="CB85" s="54">
        <f t="shared" si="51"/>
        <v>127.9992753940988</v>
      </c>
      <c r="CC85" s="54">
        <f t="shared" ref="CC85:CO93" si="52" xml:space="preserve"> $G85 * (1 + $G$76 ) * CC$6 * CC$8</f>
        <v>130.42829310871483</v>
      </c>
      <c r="CD85" s="54">
        <f t="shared" si="52"/>
        <v>132.90340582691391</v>
      </c>
      <c r="CE85" s="54">
        <f t="shared" si="52"/>
        <v>135.42548828474366</v>
      </c>
      <c r="CF85" s="54">
        <f t="shared" si="52"/>
        <v>137.99543181795005</v>
      </c>
      <c r="CG85" s="54">
        <f t="shared" si="52"/>
        <v>140.61414467698663</v>
      </c>
      <c r="CH85" s="54">
        <f t="shared" si="52"/>
        <v>143.28255234800164</v>
      </c>
      <c r="CI85" s="54">
        <f t="shared" si="52"/>
        <v>146.00159787991674</v>
      </c>
      <c r="CJ85" s="54">
        <f t="shared" si="52"/>
        <v>148.77224221771206</v>
      </c>
      <c r="CK85" s="54">
        <f t="shared" si="52"/>
        <v>151.59546454203647</v>
      </c>
      <c r="CL85" s="54">
        <f t="shared" si="52"/>
        <v>154.47226261526234</v>
      </c>
      <c r="CM85" s="54">
        <f t="shared" si="52"/>
        <v>157.40365313410732</v>
      </c>
      <c r="CN85" s="54">
        <f t="shared" si="52"/>
        <v>160.39067208894784</v>
      </c>
      <c r="CO85" s="54">
        <f t="shared" si="52"/>
        <v>163.43437512995106</v>
      </c>
    </row>
    <row r="86" spans="2:93" outlineLevel="1" x14ac:dyDescent="0.2">
      <c r="E86" s="18" t="str">
        <f xml:space="preserve"> InpC!E$21</f>
        <v>New boundary box at time of exchange</v>
      </c>
      <c r="F86" s="18"/>
      <c r="G86" s="53">
        <f xml:space="preserve"> InpC!G$21</f>
        <v>107</v>
      </c>
      <c r="H86" s="77" t="str">
        <f xml:space="preserve"> InpC!H$21</f>
        <v>£</v>
      </c>
      <c r="I86" s="201"/>
      <c r="K86" s="54">
        <f t="shared" si="45"/>
        <v>112.55330000000001</v>
      </c>
      <c r="L86" s="54">
        <f t="shared" si="45"/>
        <v>116.16397317660719</v>
      </c>
      <c r="M86" s="54">
        <f t="shared" si="45"/>
        <v>117.97461250399596</v>
      </c>
      <c r="N86" s="54">
        <f t="shared" si="45"/>
        <v>120.18106883546967</v>
      </c>
      <c r="O86" s="54">
        <f t="shared" si="45"/>
        <v>122.39476378439041</v>
      </c>
      <c r="P86" s="54">
        <f t="shared" si="45"/>
        <v>124.65312023680832</v>
      </c>
      <c r="Q86" s="54">
        <f t="shared" si="45"/>
        <v>126.97741143370214</v>
      </c>
      <c r="R86" s="54">
        <f t="shared" si="45"/>
        <v>129.38703743180966</v>
      </c>
      <c r="S86" s="54">
        <f t="shared" si="45"/>
        <v>131.84239044061295</v>
      </c>
      <c r="T86" s="54">
        <f t="shared" si="45"/>
        <v>134.34433821282931</v>
      </c>
      <c r="U86" s="54">
        <f t="shared" si="46"/>
        <v>136.89376496835277</v>
      </c>
      <c r="V86" s="54">
        <f t="shared" si="46"/>
        <v>139.49157170674889</v>
      </c>
      <c r="W86" s="54">
        <f t="shared" si="46"/>
        <v>142.13867652567933</v>
      </c>
      <c r="X86" s="54">
        <f t="shared" si="46"/>
        <v>144.83601494536907</v>
      </c>
      <c r="Y86" s="54">
        <f t="shared" si="46"/>
        <v>147.5845402392311</v>
      </c>
      <c r="Z86" s="54">
        <f t="shared" si="46"/>
        <v>150.38522377076524</v>
      </c>
      <c r="AA86" s="54">
        <f t="shared" si="46"/>
        <v>153.23905533685021</v>
      </c>
      <c r="AB86" s="54">
        <f t="shared" si="46"/>
        <v>156.14704351755046</v>
      </c>
      <c r="AC86" s="54">
        <f t="shared" si="46"/>
        <v>159.11021603256094</v>
      </c>
      <c r="AD86" s="54">
        <f t="shared" si="46"/>
        <v>162.12962010441629</v>
      </c>
      <c r="AE86" s="54">
        <f t="shared" si="47"/>
        <v>165.20632282859239</v>
      </c>
      <c r="AF86" s="54">
        <f t="shared" si="47"/>
        <v>168.34141155063153</v>
      </c>
      <c r="AG86" s="54">
        <f t="shared" si="47"/>
        <v>171.53599425042395</v>
      </c>
      <c r="AH86" s="54">
        <f t="shared" si="47"/>
        <v>174.79119993378177</v>
      </c>
      <c r="AI86" s="54">
        <f t="shared" si="47"/>
        <v>178.10817903144411</v>
      </c>
      <c r="AJ86" s="54">
        <f t="shared" si="47"/>
        <v>181.48810380565359</v>
      </c>
      <c r="AK86" s="54">
        <f t="shared" si="47"/>
        <v>184.9321687644489</v>
      </c>
      <c r="AL86" s="54">
        <f t="shared" si="47"/>
        <v>188.44159108381865</v>
      </c>
      <c r="AM86" s="54">
        <f t="shared" si="47"/>
        <v>192.017611037867</v>
      </c>
      <c r="AN86" s="54">
        <f t="shared" si="47"/>
        <v>195.66149243714193</v>
      </c>
      <c r="AO86" s="54">
        <f t="shared" si="48"/>
        <v>199.3745230752821</v>
      </c>
      <c r="AP86" s="54">
        <f t="shared" si="48"/>
        <v>203.15801518413903</v>
      </c>
      <c r="AQ86" s="54">
        <f t="shared" si="48"/>
        <v>207.01330589753672</v>
      </c>
      <c r="AR86" s="54">
        <f t="shared" si="48"/>
        <v>210.94175772383139</v>
      </c>
      <c r="AS86" s="54">
        <f t="shared" si="48"/>
        <v>214.94475902743918</v>
      </c>
      <c r="AT86" s="54">
        <f t="shared" si="48"/>
        <v>219.0237245195016</v>
      </c>
      <c r="AU86" s="54">
        <f t="shared" si="48"/>
        <v>223.18009575786235</v>
      </c>
      <c r="AV86" s="54">
        <f t="shared" si="48"/>
        <v>227.41534165653204</v>
      </c>
      <c r="AW86" s="54">
        <f t="shared" si="48"/>
        <v>231.73095900482087</v>
      </c>
      <c r="AX86" s="54">
        <f t="shared" si="48"/>
        <v>236.12847299632293</v>
      </c>
      <c r="AY86" s="54">
        <f t="shared" si="49"/>
        <v>240.60943776793869</v>
      </c>
      <c r="AZ86" s="54">
        <f t="shared" si="49"/>
        <v>245.17543694912675</v>
      </c>
      <c r="BA86" s="54">
        <f t="shared" si="49"/>
        <v>249.82808422157851</v>
      </c>
      <c r="BB86" s="54">
        <f t="shared" si="49"/>
        <v>254.56902388951335</v>
      </c>
      <c r="BC86" s="54">
        <f t="shared" si="49"/>
        <v>259.39993146079672</v>
      </c>
      <c r="BD86" s="54">
        <f t="shared" si="49"/>
        <v>264.32251423908571</v>
      </c>
      <c r="BE86" s="54">
        <f t="shared" si="49"/>
        <v>269.33851192721153</v>
      </c>
      <c r="BF86" s="54">
        <f t="shared" si="49"/>
        <v>274.4496972420128</v>
      </c>
      <c r="BG86" s="54">
        <f t="shared" si="49"/>
        <v>279.65787654083556</v>
      </c>
      <c r="BH86" s="54">
        <f t="shared" si="49"/>
        <v>284.96489045992303</v>
      </c>
      <c r="BI86" s="54">
        <f t="shared" si="50"/>
        <v>290.37261456491967</v>
      </c>
      <c r="BJ86" s="54">
        <f t="shared" si="50"/>
        <v>295.88296001371953</v>
      </c>
      <c r="BK86" s="54">
        <f t="shared" si="50"/>
        <v>301.497874231894</v>
      </c>
      <c r="BL86" s="54">
        <f t="shared" si="50"/>
        <v>307.21934160093593</v>
      </c>
      <c r="BM86" s="54">
        <f t="shared" si="50"/>
        <v>313.04938415956548</v>
      </c>
      <c r="BN86" s="54">
        <f t="shared" si="50"/>
        <v>318.99006231834414</v>
      </c>
      <c r="BO86" s="54">
        <f t="shared" si="50"/>
        <v>325.04347558784963</v>
      </c>
      <c r="BP86" s="54">
        <f t="shared" si="50"/>
        <v>331.21176332066949</v>
      </c>
      <c r="BQ86" s="54">
        <f t="shared" si="50"/>
        <v>337.49710546747519</v>
      </c>
      <c r="BR86" s="54">
        <f t="shared" si="50"/>
        <v>343.90172334744426</v>
      </c>
      <c r="BS86" s="54">
        <f t="shared" si="51"/>
        <v>350.42788043330256</v>
      </c>
      <c r="BT86" s="54">
        <f t="shared" si="51"/>
        <v>357.07788315126396</v>
      </c>
      <c r="BU86" s="54">
        <f t="shared" si="51"/>
        <v>363.85408169615039</v>
      </c>
      <c r="BV86" s="54">
        <f t="shared" si="51"/>
        <v>370.75887086198065</v>
      </c>
      <c r="BW86" s="54">
        <f t="shared" si="51"/>
        <v>377.79469088832047</v>
      </c>
      <c r="BX86" s="54">
        <f t="shared" si="51"/>
        <v>384.96402832269411</v>
      </c>
      <c r="BY86" s="54">
        <f t="shared" si="51"/>
        <v>392.2694168993616</v>
      </c>
      <c r="BZ86" s="54">
        <f t="shared" si="51"/>
        <v>399.7134384347724</v>
      </c>
      <c r="CA86" s="54">
        <f t="shared" si="51"/>
        <v>407.29872374001178</v>
      </c>
      <c r="CB86" s="54">
        <f t="shared" si="51"/>
        <v>415.02795355056276</v>
      </c>
      <c r="CC86" s="54">
        <f t="shared" si="52"/>
        <v>422.90385947371175</v>
      </c>
      <c r="CD86" s="54">
        <f t="shared" si="52"/>
        <v>430.92922495393293</v>
      </c>
      <c r="CE86" s="54">
        <f t="shared" si="52"/>
        <v>439.1068862565931</v>
      </c>
      <c r="CF86" s="54">
        <f t="shared" si="52"/>
        <v>447.43973347032289</v>
      </c>
      <c r="CG86" s="54">
        <f t="shared" si="52"/>
        <v>455.93071152841111</v>
      </c>
      <c r="CH86" s="54">
        <f t="shared" si="52"/>
        <v>464.58282124958112</v>
      </c>
      <c r="CI86" s="54">
        <f t="shared" si="52"/>
        <v>473.39912039851788</v>
      </c>
      <c r="CJ86" s="54">
        <f t="shared" si="52"/>
        <v>482.38272476652082</v>
      </c>
      <c r="CK86" s="54">
        <f t="shared" si="52"/>
        <v>491.53680927266362</v>
      </c>
      <c r="CL86" s="54">
        <f t="shared" si="52"/>
        <v>500.86460908585053</v>
      </c>
      <c r="CM86" s="54">
        <f t="shared" si="52"/>
        <v>510.36942076816615</v>
      </c>
      <c r="CN86" s="54">
        <f t="shared" si="52"/>
        <v>520.05460343992172</v>
      </c>
      <c r="CO86" s="54">
        <f t="shared" si="52"/>
        <v>529.92357996681096</v>
      </c>
    </row>
    <row r="87" spans="2:93" s="20" customFormat="1" outlineLevel="1" x14ac:dyDescent="0.2">
      <c r="B87" s="34"/>
      <c r="D87" s="84"/>
      <c r="E87" s="20" t="s">
        <v>342</v>
      </c>
      <c r="G87" s="91">
        <f xml:space="preserve"> G86 - G85</f>
        <v>74</v>
      </c>
      <c r="H87" s="94" t="s">
        <v>125</v>
      </c>
      <c r="I87" s="209"/>
      <c r="K87" s="54">
        <f t="shared" si="45"/>
        <v>77.840600000000009</v>
      </c>
      <c r="L87" s="54">
        <f t="shared" si="45"/>
        <v>80.337701075410578</v>
      </c>
      <c r="M87" s="54">
        <f t="shared" si="45"/>
        <v>81.589918927997218</v>
      </c>
      <c r="N87" s="54">
        <f t="shared" si="45"/>
        <v>83.115879381539784</v>
      </c>
      <c r="O87" s="54">
        <f t="shared" si="45"/>
        <v>84.646845981727949</v>
      </c>
      <c r="P87" s="54">
        <f t="shared" si="45"/>
        <v>86.208699976858085</v>
      </c>
      <c r="Q87" s="54">
        <f t="shared" si="45"/>
        <v>87.816153701812695</v>
      </c>
      <c r="R87" s="54">
        <f t="shared" si="45"/>
        <v>89.482624018260879</v>
      </c>
      <c r="S87" s="54">
        <f t="shared" si="45"/>
        <v>91.180718622480001</v>
      </c>
      <c r="T87" s="54">
        <f t="shared" si="45"/>
        <v>92.911037642517471</v>
      </c>
      <c r="U87" s="54">
        <f t="shared" si="46"/>
        <v>94.674192594935548</v>
      </c>
      <c r="V87" s="54">
        <f t="shared" si="46"/>
        <v>96.470806600929137</v>
      </c>
      <c r="W87" s="54">
        <f t="shared" si="46"/>
        <v>98.301514606544586</v>
      </c>
      <c r="X87" s="54">
        <f t="shared" si="46"/>
        <v>100.16696360707768</v>
      </c>
      <c r="Y87" s="54">
        <f t="shared" si="46"/>
        <v>102.06781287572994</v>
      </c>
      <c r="Z87" s="54">
        <f t="shared" si="46"/>
        <v>104.00473419660401</v>
      </c>
      <c r="AA87" s="54">
        <f t="shared" si="46"/>
        <v>105.97841210212071</v>
      </c>
      <c r="AB87" s="54">
        <f t="shared" si="46"/>
        <v>107.98954411494144</v>
      </c>
      <c r="AC87" s="54">
        <f t="shared" si="46"/>
        <v>110.03884099448139</v>
      </c>
      <c r="AD87" s="54">
        <f t="shared" si="46"/>
        <v>112.12702698810098</v>
      </c>
      <c r="AE87" s="54">
        <f t="shared" si="47"/>
        <v>114.2548400870639</v>
      </c>
      <c r="AF87" s="54">
        <f t="shared" si="47"/>
        <v>116.42303228735265</v>
      </c>
      <c r="AG87" s="54">
        <f t="shared" si="47"/>
        <v>118.6323698554334</v>
      </c>
      <c r="AH87" s="54">
        <f t="shared" si="47"/>
        <v>120.88363359906404</v>
      </c>
      <c r="AI87" s="54">
        <f t="shared" si="47"/>
        <v>123.17761914324171</v>
      </c>
      <c r="AJ87" s="54">
        <f t="shared" si="47"/>
        <v>125.51513721138662</v>
      </c>
      <c r="AK87" s="54">
        <f t="shared" si="47"/>
        <v>127.89701391186188</v>
      </c>
      <c r="AL87" s="54">
        <f t="shared" si="47"/>
        <v>130.32409102993066</v>
      </c>
      <c r="AM87" s="54">
        <f t="shared" si="47"/>
        <v>132.7972263252538</v>
      </c>
      <c r="AN87" s="54">
        <f t="shared" si="47"/>
        <v>135.31729383503276</v>
      </c>
      <c r="AO87" s="54">
        <f t="shared" si="48"/>
        <v>137.88518418290539</v>
      </c>
      <c r="AP87" s="54">
        <f t="shared" si="48"/>
        <v>140.50180489370365</v>
      </c>
      <c r="AQ87" s="54">
        <f t="shared" si="48"/>
        <v>143.1680807141843</v>
      </c>
      <c r="AR87" s="54">
        <f t="shared" si="48"/>
        <v>145.88495393984604</v>
      </c>
      <c r="AS87" s="54">
        <f t="shared" si="48"/>
        <v>148.65338474794859</v>
      </c>
      <c r="AT87" s="54">
        <f t="shared" si="48"/>
        <v>151.4743515368516</v>
      </c>
      <c r="AU87" s="54">
        <f t="shared" si="48"/>
        <v>154.34885127179268</v>
      </c>
      <c r="AV87" s="54">
        <f t="shared" si="48"/>
        <v>157.27789983722781</v>
      </c>
      <c r="AW87" s="54">
        <f t="shared" si="48"/>
        <v>160.26253239585745</v>
      </c>
      <c r="AX87" s="54">
        <f t="shared" si="48"/>
        <v>163.30380375446632</v>
      </c>
      <c r="AY87" s="54">
        <f t="shared" si="49"/>
        <v>166.40278873670528</v>
      </c>
      <c r="AZ87" s="54">
        <f t="shared" si="49"/>
        <v>169.5605825629475</v>
      </c>
      <c r="BA87" s="54">
        <f t="shared" si="49"/>
        <v>172.77830123735336</v>
      </c>
      <c r="BB87" s="54">
        <f t="shared" si="49"/>
        <v>176.05708194228026</v>
      </c>
      <c r="BC87" s="54">
        <f t="shared" si="49"/>
        <v>179.39808344017717</v>
      </c>
      <c r="BD87" s="54">
        <f t="shared" si="49"/>
        <v>182.80248648310601</v>
      </c>
      <c r="BE87" s="54">
        <f t="shared" si="49"/>
        <v>186.27149423003416</v>
      </c>
      <c r="BF87" s="54">
        <f t="shared" si="49"/>
        <v>189.80633267204627</v>
      </c>
      <c r="BG87" s="54">
        <f t="shared" si="49"/>
        <v>193.4082510656246</v>
      </c>
      <c r="BH87" s="54">
        <f t="shared" si="49"/>
        <v>197.07852237415239</v>
      </c>
      <c r="BI87" s="54">
        <f t="shared" si="50"/>
        <v>200.81844371779491</v>
      </c>
      <c r="BJ87" s="54">
        <f t="shared" si="50"/>
        <v>204.62933683191821</v>
      </c>
      <c r="BK87" s="54">
        <f t="shared" si="50"/>
        <v>208.5125485342071</v>
      </c>
      <c r="BL87" s="54">
        <f t="shared" si="50"/>
        <v>212.46945120064728</v>
      </c>
      <c r="BM87" s="54">
        <f t="shared" si="50"/>
        <v>216.5014432505406</v>
      </c>
      <c r="BN87" s="54">
        <f t="shared" si="50"/>
        <v>220.60994964072398</v>
      </c>
      <c r="BO87" s="54">
        <f t="shared" si="50"/>
        <v>224.79642236916709</v>
      </c>
      <c r="BP87" s="54">
        <f t="shared" si="50"/>
        <v>229.06234098812661</v>
      </c>
      <c r="BQ87" s="54">
        <f t="shared" si="50"/>
        <v>233.40921312703895</v>
      </c>
      <c r="BR87" s="54">
        <f t="shared" si="50"/>
        <v>237.83857502533533</v>
      </c>
      <c r="BS87" s="54">
        <f t="shared" si="51"/>
        <v>242.35199207536817</v>
      </c>
      <c r="BT87" s="54">
        <f t="shared" si="51"/>
        <v>246.95105937564048</v>
      </c>
      <c r="BU87" s="54">
        <f t="shared" si="51"/>
        <v>251.6374022945339</v>
      </c>
      <c r="BV87" s="54">
        <f t="shared" si="51"/>
        <v>256.41267704473427</v>
      </c>
      <c r="BW87" s="54">
        <f t="shared" si="51"/>
        <v>261.2785712685581</v>
      </c>
      <c r="BX87" s="54">
        <f t="shared" si="51"/>
        <v>266.2368046343866</v>
      </c>
      <c r="BY87" s="54">
        <f t="shared" si="51"/>
        <v>271.28912944441834</v>
      </c>
      <c r="BZ87" s="54">
        <f t="shared" si="51"/>
        <v>276.43733125395477</v>
      </c>
      <c r="CA87" s="54">
        <f t="shared" si="51"/>
        <v>281.68322950243811</v>
      </c>
      <c r="CB87" s="54">
        <f t="shared" si="51"/>
        <v>287.02867815646397</v>
      </c>
      <c r="CC87" s="54">
        <f t="shared" si="52"/>
        <v>292.47556636499689</v>
      </c>
      <c r="CD87" s="54">
        <f t="shared" si="52"/>
        <v>298.02581912701908</v>
      </c>
      <c r="CE87" s="54">
        <f t="shared" si="52"/>
        <v>303.68139797184949</v>
      </c>
      <c r="CF87" s="54">
        <f t="shared" si="52"/>
        <v>309.44430165237287</v>
      </c>
      <c r="CG87" s="54">
        <f t="shared" si="52"/>
        <v>315.31656685142451</v>
      </c>
      <c r="CH87" s="54">
        <f t="shared" si="52"/>
        <v>321.30026890157944</v>
      </c>
      <c r="CI87" s="54">
        <f t="shared" si="52"/>
        <v>327.39752251860119</v>
      </c>
      <c r="CJ87" s="54">
        <f t="shared" si="52"/>
        <v>333.61048254880887</v>
      </c>
      <c r="CK87" s="54">
        <f t="shared" si="52"/>
        <v>339.94134473062718</v>
      </c>
      <c r="CL87" s="54">
        <f t="shared" si="52"/>
        <v>346.39234647058822</v>
      </c>
      <c r="CM87" s="54">
        <f t="shared" si="52"/>
        <v>352.96576763405886</v>
      </c>
      <c r="CN87" s="54">
        <f t="shared" si="52"/>
        <v>359.663931350974</v>
      </c>
      <c r="CO87" s="54">
        <f t="shared" si="52"/>
        <v>366.48920483685993</v>
      </c>
    </row>
    <row r="88" spans="2:93" ht="5.25" customHeight="1" outlineLevel="1" x14ac:dyDescent="0.2">
      <c r="I88" s="201"/>
    </row>
    <row r="89" spans="2:93" outlineLevel="1" x14ac:dyDescent="0.2">
      <c r="E89" s="18" t="str">
        <f xml:space="preserve"> UserInput!E93</f>
        <v>Water: pump</v>
      </c>
      <c r="F89" s="18"/>
      <c r="G89" s="19">
        <f xml:space="preserve"> UserInput!G93</f>
        <v>0</v>
      </c>
      <c r="H89" s="77" t="str">
        <f xml:space="preserve"> UserInput!H93</f>
        <v>£</v>
      </c>
      <c r="I89" s="201"/>
      <c r="K89" s="54">
        <f t="shared" si="45"/>
        <v>0</v>
      </c>
      <c r="L89" s="54">
        <f t="shared" si="45"/>
        <v>0</v>
      </c>
      <c r="M89" s="54">
        <f t="shared" si="45"/>
        <v>0</v>
      </c>
      <c r="N89" s="54">
        <f t="shared" si="45"/>
        <v>0</v>
      </c>
      <c r="O89" s="54">
        <f t="shared" si="45"/>
        <v>0</v>
      </c>
      <c r="P89" s="54">
        <f t="shared" si="45"/>
        <v>0</v>
      </c>
      <c r="Q89" s="54">
        <f t="shared" si="45"/>
        <v>0</v>
      </c>
      <c r="R89" s="54">
        <f t="shared" si="45"/>
        <v>0</v>
      </c>
      <c r="S89" s="54">
        <f t="shared" si="45"/>
        <v>0</v>
      </c>
      <c r="T89" s="54">
        <f t="shared" si="45"/>
        <v>0</v>
      </c>
      <c r="U89" s="54">
        <f t="shared" si="46"/>
        <v>0</v>
      </c>
      <c r="V89" s="54">
        <f t="shared" si="46"/>
        <v>0</v>
      </c>
      <c r="W89" s="54">
        <f t="shared" si="46"/>
        <v>0</v>
      </c>
      <c r="X89" s="54">
        <f t="shared" si="46"/>
        <v>0</v>
      </c>
      <c r="Y89" s="54">
        <f t="shared" si="46"/>
        <v>0</v>
      </c>
      <c r="Z89" s="54">
        <f t="shared" si="46"/>
        <v>0</v>
      </c>
      <c r="AA89" s="54">
        <f t="shared" si="46"/>
        <v>0</v>
      </c>
      <c r="AB89" s="54">
        <f t="shared" si="46"/>
        <v>0</v>
      </c>
      <c r="AC89" s="54">
        <f t="shared" si="46"/>
        <v>0</v>
      </c>
      <c r="AD89" s="54">
        <f t="shared" si="46"/>
        <v>0</v>
      </c>
      <c r="AE89" s="54">
        <f t="shared" si="47"/>
        <v>0</v>
      </c>
      <c r="AF89" s="54">
        <f t="shared" si="47"/>
        <v>0</v>
      </c>
      <c r="AG89" s="54">
        <f t="shared" si="47"/>
        <v>0</v>
      </c>
      <c r="AH89" s="54">
        <f t="shared" si="47"/>
        <v>0</v>
      </c>
      <c r="AI89" s="54">
        <f t="shared" si="47"/>
        <v>0</v>
      </c>
      <c r="AJ89" s="54">
        <f t="shared" si="47"/>
        <v>0</v>
      </c>
      <c r="AK89" s="54">
        <f t="shared" si="47"/>
        <v>0</v>
      </c>
      <c r="AL89" s="54">
        <f t="shared" si="47"/>
        <v>0</v>
      </c>
      <c r="AM89" s="54">
        <f t="shared" si="47"/>
        <v>0</v>
      </c>
      <c r="AN89" s="54">
        <f t="shared" si="47"/>
        <v>0</v>
      </c>
      <c r="AO89" s="54">
        <f t="shared" si="48"/>
        <v>0</v>
      </c>
      <c r="AP89" s="54">
        <f t="shared" si="48"/>
        <v>0</v>
      </c>
      <c r="AQ89" s="54">
        <f t="shared" si="48"/>
        <v>0</v>
      </c>
      <c r="AR89" s="54">
        <f t="shared" si="48"/>
        <v>0</v>
      </c>
      <c r="AS89" s="54">
        <f t="shared" si="48"/>
        <v>0</v>
      </c>
      <c r="AT89" s="54">
        <f t="shared" si="48"/>
        <v>0</v>
      </c>
      <c r="AU89" s="54">
        <f t="shared" si="48"/>
        <v>0</v>
      </c>
      <c r="AV89" s="54">
        <f t="shared" si="48"/>
        <v>0</v>
      </c>
      <c r="AW89" s="54">
        <f t="shared" si="48"/>
        <v>0</v>
      </c>
      <c r="AX89" s="54">
        <f t="shared" si="48"/>
        <v>0</v>
      </c>
      <c r="AY89" s="54">
        <f t="shared" si="49"/>
        <v>0</v>
      </c>
      <c r="AZ89" s="54">
        <f t="shared" si="49"/>
        <v>0</v>
      </c>
      <c r="BA89" s="54">
        <f t="shared" si="49"/>
        <v>0</v>
      </c>
      <c r="BB89" s="54">
        <f t="shared" si="49"/>
        <v>0</v>
      </c>
      <c r="BC89" s="54">
        <f t="shared" si="49"/>
        <v>0</v>
      </c>
      <c r="BD89" s="54">
        <f t="shared" si="49"/>
        <v>0</v>
      </c>
      <c r="BE89" s="54">
        <f t="shared" si="49"/>
        <v>0</v>
      </c>
      <c r="BF89" s="54">
        <f t="shared" si="49"/>
        <v>0</v>
      </c>
      <c r="BG89" s="54">
        <f t="shared" si="49"/>
        <v>0</v>
      </c>
      <c r="BH89" s="54">
        <f t="shared" si="49"/>
        <v>0</v>
      </c>
      <c r="BI89" s="54">
        <f t="shared" si="50"/>
        <v>0</v>
      </c>
      <c r="BJ89" s="54">
        <f t="shared" si="50"/>
        <v>0</v>
      </c>
      <c r="BK89" s="54">
        <f t="shared" si="50"/>
        <v>0</v>
      </c>
      <c r="BL89" s="54">
        <f t="shared" si="50"/>
        <v>0</v>
      </c>
      <c r="BM89" s="54">
        <f t="shared" si="50"/>
        <v>0</v>
      </c>
      <c r="BN89" s="54">
        <f t="shared" si="50"/>
        <v>0</v>
      </c>
      <c r="BO89" s="54">
        <f t="shared" si="50"/>
        <v>0</v>
      </c>
      <c r="BP89" s="54">
        <f t="shared" si="50"/>
        <v>0</v>
      </c>
      <c r="BQ89" s="54">
        <f t="shared" si="50"/>
        <v>0</v>
      </c>
      <c r="BR89" s="54">
        <f t="shared" si="50"/>
        <v>0</v>
      </c>
      <c r="BS89" s="54">
        <f t="shared" si="51"/>
        <v>0</v>
      </c>
      <c r="BT89" s="54">
        <f t="shared" si="51"/>
        <v>0</v>
      </c>
      <c r="BU89" s="54">
        <f t="shared" si="51"/>
        <v>0</v>
      </c>
      <c r="BV89" s="54">
        <f t="shared" si="51"/>
        <v>0</v>
      </c>
      <c r="BW89" s="54">
        <f t="shared" si="51"/>
        <v>0</v>
      </c>
      <c r="BX89" s="54">
        <f t="shared" si="51"/>
        <v>0</v>
      </c>
      <c r="BY89" s="54">
        <f t="shared" si="51"/>
        <v>0</v>
      </c>
      <c r="BZ89" s="54">
        <f t="shared" si="51"/>
        <v>0</v>
      </c>
      <c r="CA89" s="54">
        <f t="shared" si="51"/>
        <v>0</v>
      </c>
      <c r="CB89" s="54">
        <f t="shared" si="51"/>
        <v>0</v>
      </c>
      <c r="CC89" s="54">
        <f t="shared" si="52"/>
        <v>0</v>
      </c>
      <c r="CD89" s="54">
        <f t="shared" si="52"/>
        <v>0</v>
      </c>
      <c r="CE89" s="54">
        <f t="shared" si="52"/>
        <v>0</v>
      </c>
      <c r="CF89" s="54">
        <f t="shared" si="52"/>
        <v>0</v>
      </c>
      <c r="CG89" s="54">
        <f t="shared" si="52"/>
        <v>0</v>
      </c>
      <c r="CH89" s="54">
        <f t="shared" si="52"/>
        <v>0</v>
      </c>
      <c r="CI89" s="54">
        <f t="shared" si="52"/>
        <v>0</v>
      </c>
      <c r="CJ89" s="54">
        <f t="shared" si="52"/>
        <v>0</v>
      </c>
      <c r="CK89" s="54">
        <f t="shared" si="52"/>
        <v>0</v>
      </c>
      <c r="CL89" s="54">
        <f t="shared" si="52"/>
        <v>0</v>
      </c>
      <c r="CM89" s="54">
        <f t="shared" si="52"/>
        <v>0</v>
      </c>
      <c r="CN89" s="54">
        <f t="shared" si="52"/>
        <v>0</v>
      </c>
      <c r="CO89" s="54">
        <f t="shared" si="52"/>
        <v>0</v>
      </c>
    </row>
    <row r="90" spans="2:93" outlineLevel="1" x14ac:dyDescent="0.2">
      <c r="E90" s="18" t="str">
        <f xml:space="preserve"> UserInput!E94</f>
        <v>Pressure logger</v>
      </c>
      <c r="F90" s="18"/>
      <c r="G90" s="19">
        <f xml:space="preserve"> UserInput!G94</f>
        <v>0</v>
      </c>
      <c r="H90" s="77" t="str">
        <f xml:space="preserve"> UserInput!H94</f>
        <v>£</v>
      </c>
      <c r="I90" s="201"/>
      <c r="K90" s="54">
        <f t="shared" si="45"/>
        <v>0</v>
      </c>
      <c r="L90" s="54">
        <f t="shared" si="45"/>
        <v>0</v>
      </c>
      <c r="M90" s="54">
        <f t="shared" si="45"/>
        <v>0</v>
      </c>
      <c r="N90" s="54">
        <f t="shared" si="45"/>
        <v>0</v>
      </c>
      <c r="O90" s="54">
        <f t="shared" si="45"/>
        <v>0</v>
      </c>
      <c r="P90" s="54">
        <f t="shared" si="45"/>
        <v>0</v>
      </c>
      <c r="Q90" s="54">
        <f t="shared" si="45"/>
        <v>0</v>
      </c>
      <c r="R90" s="54">
        <f t="shared" si="45"/>
        <v>0</v>
      </c>
      <c r="S90" s="54">
        <f t="shared" si="45"/>
        <v>0</v>
      </c>
      <c r="T90" s="54">
        <f t="shared" si="45"/>
        <v>0</v>
      </c>
      <c r="U90" s="54">
        <f t="shared" si="46"/>
        <v>0</v>
      </c>
      <c r="V90" s="54">
        <f t="shared" si="46"/>
        <v>0</v>
      </c>
      <c r="W90" s="54">
        <f t="shared" si="46"/>
        <v>0</v>
      </c>
      <c r="X90" s="54">
        <f t="shared" si="46"/>
        <v>0</v>
      </c>
      <c r="Y90" s="54">
        <f t="shared" si="46"/>
        <v>0</v>
      </c>
      <c r="Z90" s="54">
        <f t="shared" si="46"/>
        <v>0</v>
      </c>
      <c r="AA90" s="54">
        <f t="shared" si="46"/>
        <v>0</v>
      </c>
      <c r="AB90" s="54">
        <f t="shared" si="46"/>
        <v>0</v>
      </c>
      <c r="AC90" s="54">
        <f t="shared" si="46"/>
        <v>0</v>
      </c>
      <c r="AD90" s="54">
        <f t="shared" si="46"/>
        <v>0</v>
      </c>
      <c r="AE90" s="54">
        <f t="shared" si="47"/>
        <v>0</v>
      </c>
      <c r="AF90" s="54">
        <f t="shared" si="47"/>
        <v>0</v>
      </c>
      <c r="AG90" s="54">
        <f t="shared" si="47"/>
        <v>0</v>
      </c>
      <c r="AH90" s="54">
        <f t="shared" si="47"/>
        <v>0</v>
      </c>
      <c r="AI90" s="54">
        <f t="shared" si="47"/>
        <v>0</v>
      </c>
      <c r="AJ90" s="54">
        <f t="shared" si="47"/>
        <v>0</v>
      </c>
      <c r="AK90" s="54">
        <f t="shared" si="47"/>
        <v>0</v>
      </c>
      <c r="AL90" s="54">
        <f t="shared" si="47"/>
        <v>0</v>
      </c>
      <c r="AM90" s="54">
        <f t="shared" si="47"/>
        <v>0</v>
      </c>
      <c r="AN90" s="54">
        <f t="shared" si="47"/>
        <v>0</v>
      </c>
      <c r="AO90" s="54">
        <f t="shared" si="48"/>
        <v>0</v>
      </c>
      <c r="AP90" s="54">
        <f t="shared" si="48"/>
        <v>0</v>
      </c>
      <c r="AQ90" s="54">
        <f t="shared" si="48"/>
        <v>0</v>
      </c>
      <c r="AR90" s="54">
        <f t="shared" si="48"/>
        <v>0</v>
      </c>
      <c r="AS90" s="54">
        <f t="shared" si="48"/>
        <v>0</v>
      </c>
      <c r="AT90" s="54">
        <f t="shared" si="48"/>
        <v>0</v>
      </c>
      <c r="AU90" s="54">
        <f t="shared" si="48"/>
        <v>0</v>
      </c>
      <c r="AV90" s="54">
        <f t="shared" si="48"/>
        <v>0</v>
      </c>
      <c r="AW90" s="54">
        <f t="shared" si="48"/>
        <v>0</v>
      </c>
      <c r="AX90" s="54">
        <f t="shared" si="48"/>
        <v>0</v>
      </c>
      <c r="AY90" s="54">
        <f t="shared" si="49"/>
        <v>0</v>
      </c>
      <c r="AZ90" s="54">
        <f t="shared" si="49"/>
        <v>0</v>
      </c>
      <c r="BA90" s="54">
        <f t="shared" si="49"/>
        <v>0</v>
      </c>
      <c r="BB90" s="54">
        <f t="shared" si="49"/>
        <v>0</v>
      </c>
      <c r="BC90" s="54">
        <f t="shared" si="49"/>
        <v>0</v>
      </c>
      <c r="BD90" s="54">
        <f t="shared" si="49"/>
        <v>0</v>
      </c>
      <c r="BE90" s="54">
        <f t="shared" si="49"/>
        <v>0</v>
      </c>
      <c r="BF90" s="54">
        <f t="shared" si="49"/>
        <v>0</v>
      </c>
      <c r="BG90" s="54">
        <f t="shared" si="49"/>
        <v>0</v>
      </c>
      <c r="BH90" s="54">
        <f t="shared" si="49"/>
        <v>0</v>
      </c>
      <c r="BI90" s="54">
        <f t="shared" si="50"/>
        <v>0</v>
      </c>
      <c r="BJ90" s="54">
        <f t="shared" si="50"/>
        <v>0</v>
      </c>
      <c r="BK90" s="54">
        <f t="shared" si="50"/>
        <v>0</v>
      </c>
      <c r="BL90" s="54">
        <f t="shared" si="50"/>
        <v>0</v>
      </c>
      <c r="BM90" s="54">
        <f t="shared" si="50"/>
        <v>0</v>
      </c>
      <c r="BN90" s="54">
        <f t="shared" si="50"/>
        <v>0</v>
      </c>
      <c r="BO90" s="54">
        <f t="shared" si="50"/>
        <v>0</v>
      </c>
      <c r="BP90" s="54">
        <f t="shared" si="50"/>
        <v>0</v>
      </c>
      <c r="BQ90" s="54">
        <f t="shared" si="50"/>
        <v>0</v>
      </c>
      <c r="BR90" s="54">
        <f t="shared" si="50"/>
        <v>0</v>
      </c>
      <c r="BS90" s="54">
        <f t="shared" si="51"/>
        <v>0</v>
      </c>
      <c r="BT90" s="54">
        <f t="shared" si="51"/>
        <v>0</v>
      </c>
      <c r="BU90" s="54">
        <f t="shared" si="51"/>
        <v>0</v>
      </c>
      <c r="BV90" s="54">
        <f t="shared" si="51"/>
        <v>0</v>
      </c>
      <c r="BW90" s="54">
        <f t="shared" si="51"/>
        <v>0</v>
      </c>
      <c r="BX90" s="54">
        <f t="shared" si="51"/>
        <v>0</v>
      </c>
      <c r="BY90" s="54">
        <f t="shared" si="51"/>
        <v>0</v>
      </c>
      <c r="BZ90" s="54">
        <f t="shared" si="51"/>
        <v>0</v>
      </c>
      <c r="CA90" s="54">
        <f t="shared" si="51"/>
        <v>0</v>
      </c>
      <c r="CB90" s="54">
        <f t="shared" si="51"/>
        <v>0</v>
      </c>
      <c r="CC90" s="54">
        <f t="shared" si="52"/>
        <v>0</v>
      </c>
      <c r="CD90" s="54">
        <f t="shared" si="52"/>
        <v>0</v>
      </c>
      <c r="CE90" s="54">
        <f t="shared" si="52"/>
        <v>0</v>
      </c>
      <c r="CF90" s="54">
        <f t="shared" si="52"/>
        <v>0</v>
      </c>
      <c r="CG90" s="54">
        <f t="shared" si="52"/>
        <v>0</v>
      </c>
      <c r="CH90" s="54">
        <f t="shared" si="52"/>
        <v>0</v>
      </c>
      <c r="CI90" s="54">
        <f t="shared" si="52"/>
        <v>0</v>
      </c>
      <c r="CJ90" s="54">
        <f t="shared" si="52"/>
        <v>0</v>
      </c>
      <c r="CK90" s="54">
        <f t="shared" si="52"/>
        <v>0</v>
      </c>
      <c r="CL90" s="54">
        <f t="shared" si="52"/>
        <v>0</v>
      </c>
      <c r="CM90" s="54">
        <f t="shared" si="52"/>
        <v>0</v>
      </c>
      <c r="CN90" s="54">
        <f t="shared" si="52"/>
        <v>0</v>
      </c>
      <c r="CO90" s="54">
        <f t="shared" si="52"/>
        <v>0</v>
      </c>
    </row>
    <row r="91" spans="2:93" outlineLevel="1" x14ac:dyDescent="0.2">
      <c r="E91" s="18" t="str">
        <f xml:space="preserve"> UserInput!E95</f>
        <v>Water: other cost item 3 (specify)</v>
      </c>
      <c r="F91" s="18"/>
      <c r="G91" s="19">
        <f xml:space="preserve"> UserInput!G95</f>
        <v>0</v>
      </c>
      <c r="H91" s="77" t="str">
        <f xml:space="preserve"> UserInput!H95</f>
        <v>£</v>
      </c>
      <c r="I91" s="201"/>
      <c r="K91" s="54">
        <f t="shared" si="45"/>
        <v>0</v>
      </c>
      <c r="L91" s="54">
        <f t="shared" si="45"/>
        <v>0</v>
      </c>
      <c r="M91" s="54">
        <f t="shared" si="45"/>
        <v>0</v>
      </c>
      <c r="N91" s="54">
        <f t="shared" si="45"/>
        <v>0</v>
      </c>
      <c r="O91" s="54">
        <f t="shared" si="45"/>
        <v>0</v>
      </c>
      <c r="P91" s="54">
        <f t="shared" si="45"/>
        <v>0</v>
      </c>
      <c r="Q91" s="54">
        <f t="shared" si="45"/>
        <v>0</v>
      </c>
      <c r="R91" s="54">
        <f t="shared" si="45"/>
        <v>0</v>
      </c>
      <c r="S91" s="54">
        <f t="shared" si="45"/>
        <v>0</v>
      </c>
      <c r="T91" s="54">
        <f t="shared" si="45"/>
        <v>0</v>
      </c>
      <c r="U91" s="54">
        <f t="shared" si="46"/>
        <v>0</v>
      </c>
      <c r="V91" s="54">
        <f t="shared" si="46"/>
        <v>0</v>
      </c>
      <c r="W91" s="54">
        <f t="shared" si="46"/>
        <v>0</v>
      </c>
      <c r="X91" s="54">
        <f t="shared" si="46"/>
        <v>0</v>
      </c>
      <c r="Y91" s="54">
        <f t="shared" si="46"/>
        <v>0</v>
      </c>
      <c r="Z91" s="54">
        <f t="shared" si="46"/>
        <v>0</v>
      </c>
      <c r="AA91" s="54">
        <f t="shared" si="46"/>
        <v>0</v>
      </c>
      <c r="AB91" s="54">
        <f t="shared" si="46"/>
        <v>0</v>
      </c>
      <c r="AC91" s="54">
        <f t="shared" si="46"/>
        <v>0</v>
      </c>
      <c r="AD91" s="54">
        <f t="shared" si="46"/>
        <v>0</v>
      </c>
      <c r="AE91" s="54">
        <f t="shared" si="47"/>
        <v>0</v>
      </c>
      <c r="AF91" s="54">
        <f t="shared" si="47"/>
        <v>0</v>
      </c>
      <c r="AG91" s="54">
        <f t="shared" si="47"/>
        <v>0</v>
      </c>
      <c r="AH91" s="54">
        <f t="shared" si="47"/>
        <v>0</v>
      </c>
      <c r="AI91" s="54">
        <f t="shared" si="47"/>
        <v>0</v>
      </c>
      <c r="AJ91" s="54">
        <f t="shared" si="47"/>
        <v>0</v>
      </c>
      <c r="AK91" s="54">
        <f t="shared" si="47"/>
        <v>0</v>
      </c>
      <c r="AL91" s="54">
        <f t="shared" si="47"/>
        <v>0</v>
      </c>
      <c r="AM91" s="54">
        <f t="shared" si="47"/>
        <v>0</v>
      </c>
      <c r="AN91" s="54">
        <f t="shared" si="47"/>
        <v>0</v>
      </c>
      <c r="AO91" s="54">
        <f t="shared" si="48"/>
        <v>0</v>
      </c>
      <c r="AP91" s="54">
        <f t="shared" si="48"/>
        <v>0</v>
      </c>
      <c r="AQ91" s="54">
        <f t="shared" si="48"/>
        <v>0</v>
      </c>
      <c r="AR91" s="54">
        <f t="shared" si="48"/>
        <v>0</v>
      </c>
      <c r="AS91" s="54">
        <f t="shared" si="48"/>
        <v>0</v>
      </c>
      <c r="AT91" s="54">
        <f t="shared" si="48"/>
        <v>0</v>
      </c>
      <c r="AU91" s="54">
        <f t="shared" si="48"/>
        <v>0</v>
      </c>
      <c r="AV91" s="54">
        <f t="shared" si="48"/>
        <v>0</v>
      </c>
      <c r="AW91" s="54">
        <f t="shared" si="48"/>
        <v>0</v>
      </c>
      <c r="AX91" s="54">
        <f t="shared" si="48"/>
        <v>0</v>
      </c>
      <c r="AY91" s="54">
        <f t="shared" si="49"/>
        <v>0</v>
      </c>
      <c r="AZ91" s="54">
        <f t="shared" si="49"/>
        <v>0</v>
      </c>
      <c r="BA91" s="54">
        <f t="shared" si="49"/>
        <v>0</v>
      </c>
      <c r="BB91" s="54">
        <f t="shared" si="49"/>
        <v>0</v>
      </c>
      <c r="BC91" s="54">
        <f t="shared" si="49"/>
        <v>0</v>
      </c>
      <c r="BD91" s="54">
        <f t="shared" si="49"/>
        <v>0</v>
      </c>
      <c r="BE91" s="54">
        <f t="shared" si="49"/>
        <v>0</v>
      </c>
      <c r="BF91" s="54">
        <f t="shared" si="49"/>
        <v>0</v>
      </c>
      <c r="BG91" s="54">
        <f t="shared" si="49"/>
        <v>0</v>
      </c>
      <c r="BH91" s="54">
        <f t="shared" si="49"/>
        <v>0</v>
      </c>
      <c r="BI91" s="54">
        <f t="shared" si="50"/>
        <v>0</v>
      </c>
      <c r="BJ91" s="54">
        <f t="shared" si="50"/>
        <v>0</v>
      </c>
      <c r="BK91" s="54">
        <f t="shared" si="50"/>
        <v>0</v>
      </c>
      <c r="BL91" s="54">
        <f t="shared" si="50"/>
        <v>0</v>
      </c>
      <c r="BM91" s="54">
        <f t="shared" si="50"/>
        <v>0</v>
      </c>
      <c r="BN91" s="54">
        <f t="shared" si="50"/>
        <v>0</v>
      </c>
      <c r="BO91" s="54">
        <f t="shared" si="50"/>
        <v>0</v>
      </c>
      <c r="BP91" s="54">
        <f t="shared" si="50"/>
        <v>0</v>
      </c>
      <c r="BQ91" s="54">
        <f t="shared" si="50"/>
        <v>0</v>
      </c>
      <c r="BR91" s="54">
        <f t="shared" si="50"/>
        <v>0</v>
      </c>
      <c r="BS91" s="54">
        <f t="shared" si="51"/>
        <v>0</v>
      </c>
      <c r="BT91" s="54">
        <f t="shared" si="51"/>
        <v>0</v>
      </c>
      <c r="BU91" s="54">
        <f t="shared" si="51"/>
        <v>0</v>
      </c>
      <c r="BV91" s="54">
        <f t="shared" si="51"/>
        <v>0</v>
      </c>
      <c r="BW91" s="54">
        <f t="shared" si="51"/>
        <v>0</v>
      </c>
      <c r="BX91" s="54">
        <f t="shared" si="51"/>
        <v>0</v>
      </c>
      <c r="BY91" s="54">
        <f t="shared" si="51"/>
        <v>0</v>
      </c>
      <c r="BZ91" s="54">
        <f t="shared" si="51"/>
        <v>0</v>
      </c>
      <c r="CA91" s="54">
        <f t="shared" si="51"/>
        <v>0</v>
      </c>
      <c r="CB91" s="54">
        <f t="shared" si="51"/>
        <v>0</v>
      </c>
      <c r="CC91" s="54">
        <f t="shared" si="52"/>
        <v>0</v>
      </c>
      <c r="CD91" s="54">
        <f t="shared" si="52"/>
        <v>0</v>
      </c>
      <c r="CE91" s="54">
        <f t="shared" si="52"/>
        <v>0</v>
      </c>
      <c r="CF91" s="54">
        <f t="shared" si="52"/>
        <v>0</v>
      </c>
      <c r="CG91" s="54">
        <f t="shared" si="52"/>
        <v>0</v>
      </c>
      <c r="CH91" s="54">
        <f t="shared" si="52"/>
        <v>0</v>
      </c>
      <c r="CI91" s="54">
        <f t="shared" si="52"/>
        <v>0</v>
      </c>
      <c r="CJ91" s="54">
        <f t="shared" si="52"/>
        <v>0</v>
      </c>
      <c r="CK91" s="54">
        <f t="shared" si="52"/>
        <v>0</v>
      </c>
      <c r="CL91" s="54">
        <f t="shared" si="52"/>
        <v>0</v>
      </c>
      <c r="CM91" s="54">
        <f t="shared" si="52"/>
        <v>0</v>
      </c>
      <c r="CN91" s="54">
        <f t="shared" si="52"/>
        <v>0</v>
      </c>
      <c r="CO91" s="54">
        <f t="shared" si="52"/>
        <v>0</v>
      </c>
    </row>
    <row r="92" spans="2:93" outlineLevel="1" x14ac:dyDescent="0.2">
      <c r="E92" s="18" t="str">
        <f xml:space="preserve"> UserInput!E96</f>
        <v>Water: other cost item 4 (specify)</v>
      </c>
      <c r="F92" s="18"/>
      <c r="G92" s="19">
        <f xml:space="preserve"> UserInput!G96</f>
        <v>0</v>
      </c>
      <c r="H92" s="77" t="str">
        <f xml:space="preserve"> UserInput!H96</f>
        <v>£</v>
      </c>
      <c r="I92" s="201"/>
      <c r="K92" s="54">
        <f t="shared" si="45"/>
        <v>0</v>
      </c>
      <c r="L92" s="54">
        <f t="shared" si="45"/>
        <v>0</v>
      </c>
      <c r="M92" s="54">
        <f t="shared" si="45"/>
        <v>0</v>
      </c>
      <c r="N92" s="54">
        <f t="shared" si="45"/>
        <v>0</v>
      </c>
      <c r="O92" s="54">
        <f t="shared" si="45"/>
        <v>0</v>
      </c>
      <c r="P92" s="54">
        <f t="shared" si="45"/>
        <v>0</v>
      </c>
      <c r="Q92" s="54">
        <f t="shared" si="45"/>
        <v>0</v>
      </c>
      <c r="R92" s="54">
        <f t="shared" si="45"/>
        <v>0</v>
      </c>
      <c r="S92" s="54">
        <f t="shared" si="45"/>
        <v>0</v>
      </c>
      <c r="T92" s="54">
        <f t="shared" si="45"/>
        <v>0</v>
      </c>
      <c r="U92" s="54">
        <f t="shared" si="46"/>
        <v>0</v>
      </c>
      <c r="V92" s="54">
        <f t="shared" si="46"/>
        <v>0</v>
      </c>
      <c r="W92" s="54">
        <f t="shared" si="46"/>
        <v>0</v>
      </c>
      <c r="X92" s="54">
        <f t="shared" si="46"/>
        <v>0</v>
      </c>
      <c r="Y92" s="54">
        <f t="shared" si="46"/>
        <v>0</v>
      </c>
      <c r="Z92" s="54">
        <f t="shared" si="46"/>
        <v>0</v>
      </c>
      <c r="AA92" s="54">
        <f t="shared" si="46"/>
        <v>0</v>
      </c>
      <c r="AB92" s="54">
        <f t="shared" si="46"/>
        <v>0</v>
      </c>
      <c r="AC92" s="54">
        <f t="shared" si="46"/>
        <v>0</v>
      </c>
      <c r="AD92" s="54">
        <f t="shared" si="46"/>
        <v>0</v>
      </c>
      <c r="AE92" s="54">
        <f t="shared" si="47"/>
        <v>0</v>
      </c>
      <c r="AF92" s="54">
        <f t="shared" si="47"/>
        <v>0</v>
      </c>
      <c r="AG92" s="54">
        <f t="shared" si="47"/>
        <v>0</v>
      </c>
      <c r="AH92" s="54">
        <f t="shared" si="47"/>
        <v>0</v>
      </c>
      <c r="AI92" s="54">
        <f t="shared" si="47"/>
        <v>0</v>
      </c>
      <c r="AJ92" s="54">
        <f t="shared" si="47"/>
        <v>0</v>
      </c>
      <c r="AK92" s="54">
        <f t="shared" si="47"/>
        <v>0</v>
      </c>
      <c r="AL92" s="54">
        <f t="shared" si="47"/>
        <v>0</v>
      </c>
      <c r="AM92" s="54">
        <f t="shared" si="47"/>
        <v>0</v>
      </c>
      <c r="AN92" s="54">
        <f t="shared" si="47"/>
        <v>0</v>
      </c>
      <c r="AO92" s="54">
        <f t="shared" si="48"/>
        <v>0</v>
      </c>
      <c r="AP92" s="54">
        <f t="shared" si="48"/>
        <v>0</v>
      </c>
      <c r="AQ92" s="54">
        <f t="shared" si="48"/>
        <v>0</v>
      </c>
      <c r="AR92" s="54">
        <f t="shared" si="48"/>
        <v>0</v>
      </c>
      <c r="AS92" s="54">
        <f t="shared" si="48"/>
        <v>0</v>
      </c>
      <c r="AT92" s="54">
        <f t="shared" si="48"/>
        <v>0</v>
      </c>
      <c r="AU92" s="54">
        <f t="shared" si="48"/>
        <v>0</v>
      </c>
      <c r="AV92" s="54">
        <f t="shared" si="48"/>
        <v>0</v>
      </c>
      <c r="AW92" s="54">
        <f t="shared" si="48"/>
        <v>0</v>
      </c>
      <c r="AX92" s="54">
        <f t="shared" si="48"/>
        <v>0</v>
      </c>
      <c r="AY92" s="54">
        <f t="shared" si="49"/>
        <v>0</v>
      </c>
      <c r="AZ92" s="54">
        <f t="shared" si="49"/>
        <v>0</v>
      </c>
      <c r="BA92" s="54">
        <f t="shared" si="49"/>
        <v>0</v>
      </c>
      <c r="BB92" s="54">
        <f t="shared" si="49"/>
        <v>0</v>
      </c>
      <c r="BC92" s="54">
        <f t="shared" si="49"/>
        <v>0</v>
      </c>
      <c r="BD92" s="54">
        <f t="shared" si="49"/>
        <v>0</v>
      </c>
      <c r="BE92" s="54">
        <f t="shared" si="49"/>
        <v>0</v>
      </c>
      <c r="BF92" s="54">
        <f t="shared" si="49"/>
        <v>0</v>
      </c>
      <c r="BG92" s="54">
        <f t="shared" si="49"/>
        <v>0</v>
      </c>
      <c r="BH92" s="54">
        <f t="shared" si="49"/>
        <v>0</v>
      </c>
      <c r="BI92" s="54">
        <f t="shared" si="50"/>
        <v>0</v>
      </c>
      <c r="BJ92" s="54">
        <f t="shared" si="50"/>
        <v>0</v>
      </c>
      <c r="BK92" s="54">
        <f t="shared" si="50"/>
        <v>0</v>
      </c>
      <c r="BL92" s="54">
        <f t="shared" si="50"/>
        <v>0</v>
      </c>
      <c r="BM92" s="54">
        <f t="shared" si="50"/>
        <v>0</v>
      </c>
      <c r="BN92" s="54">
        <f t="shared" si="50"/>
        <v>0</v>
      </c>
      <c r="BO92" s="54">
        <f t="shared" si="50"/>
        <v>0</v>
      </c>
      <c r="BP92" s="54">
        <f t="shared" si="50"/>
        <v>0</v>
      </c>
      <c r="BQ92" s="54">
        <f t="shared" si="50"/>
        <v>0</v>
      </c>
      <c r="BR92" s="54">
        <f t="shared" si="50"/>
        <v>0</v>
      </c>
      <c r="BS92" s="54">
        <f t="shared" si="51"/>
        <v>0</v>
      </c>
      <c r="BT92" s="54">
        <f t="shared" si="51"/>
        <v>0</v>
      </c>
      <c r="BU92" s="54">
        <f t="shared" si="51"/>
        <v>0</v>
      </c>
      <c r="BV92" s="54">
        <f t="shared" si="51"/>
        <v>0</v>
      </c>
      <c r="BW92" s="54">
        <f t="shared" si="51"/>
        <v>0</v>
      </c>
      <c r="BX92" s="54">
        <f t="shared" si="51"/>
        <v>0</v>
      </c>
      <c r="BY92" s="54">
        <f t="shared" si="51"/>
        <v>0</v>
      </c>
      <c r="BZ92" s="54">
        <f t="shared" si="51"/>
        <v>0</v>
      </c>
      <c r="CA92" s="54">
        <f t="shared" si="51"/>
        <v>0</v>
      </c>
      <c r="CB92" s="54">
        <f t="shared" si="51"/>
        <v>0</v>
      </c>
      <c r="CC92" s="54">
        <f t="shared" si="52"/>
        <v>0</v>
      </c>
      <c r="CD92" s="54">
        <f t="shared" si="52"/>
        <v>0</v>
      </c>
      <c r="CE92" s="54">
        <f t="shared" si="52"/>
        <v>0</v>
      </c>
      <c r="CF92" s="54">
        <f t="shared" si="52"/>
        <v>0</v>
      </c>
      <c r="CG92" s="54">
        <f t="shared" si="52"/>
        <v>0</v>
      </c>
      <c r="CH92" s="54">
        <f t="shared" si="52"/>
        <v>0</v>
      </c>
      <c r="CI92" s="54">
        <f t="shared" si="52"/>
        <v>0</v>
      </c>
      <c r="CJ92" s="54">
        <f t="shared" si="52"/>
        <v>0</v>
      </c>
      <c r="CK92" s="54">
        <f t="shared" si="52"/>
        <v>0</v>
      </c>
      <c r="CL92" s="54">
        <f t="shared" si="52"/>
        <v>0</v>
      </c>
      <c r="CM92" s="54">
        <f t="shared" si="52"/>
        <v>0</v>
      </c>
      <c r="CN92" s="54">
        <f t="shared" si="52"/>
        <v>0</v>
      </c>
      <c r="CO92" s="54">
        <f t="shared" si="52"/>
        <v>0</v>
      </c>
    </row>
    <row r="93" spans="2:93" outlineLevel="1" x14ac:dyDescent="0.2">
      <c r="E93" s="18" t="str">
        <f xml:space="preserve"> UserInput!E97</f>
        <v>Water: other cost item 5 (specify)</v>
      </c>
      <c r="F93" s="18"/>
      <c r="G93" s="19">
        <f xml:space="preserve"> UserInput!G97</f>
        <v>0</v>
      </c>
      <c r="H93" s="77" t="str">
        <f xml:space="preserve"> UserInput!H97</f>
        <v>£</v>
      </c>
      <c r="I93" s="201"/>
      <c r="K93" s="54">
        <f t="shared" si="45"/>
        <v>0</v>
      </c>
      <c r="L93" s="54">
        <f t="shared" si="45"/>
        <v>0</v>
      </c>
      <c r="M93" s="54">
        <f t="shared" si="45"/>
        <v>0</v>
      </c>
      <c r="N93" s="54">
        <f t="shared" si="45"/>
        <v>0</v>
      </c>
      <c r="O93" s="54">
        <f t="shared" si="45"/>
        <v>0</v>
      </c>
      <c r="P93" s="54">
        <f t="shared" si="45"/>
        <v>0</v>
      </c>
      <c r="Q93" s="54">
        <f t="shared" si="45"/>
        <v>0</v>
      </c>
      <c r="R93" s="54">
        <f t="shared" si="45"/>
        <v>0</v>
      </c>
      <c r="S93" s="54">
        <f t="shared" si="45"/>
        <v>0</v>
      </c>
      <c r="T93" s="54">
        <f t="shared" si="45"/>
        <v>0</v>
      </c>
      <c r="U93" s="54">
        <f t="shared" si="46"/>
        <v>0</v>
      </c>
      <c r="V93" s="54">
        <f t="shared" si="46"/>
        <v>0</v>
      </c>
      <c r="W93" s="54">
        <f t="shared" si="46"/>
        <v>0</v>
      </c>
      <c r="X93" s="54">
        <f t="shared" si="46"/>
        <v>0</v>
      </c>
      <c r="Y93" s="54">
        <f t="shared" si="46"/>
        <v>0</v>
      </c>
      <c r="Z93" s="54">
        <f t="shared" si="46"/>
        <v>0</v>
      </c>
      <c r="AA93" s="54">
        <f t="shared" si="46"/>
        <v>0</v>
      </c>
      <c r="AB93" s="54">
        <f t="shared" si="46"/>
        <v>0</v>
      </c>
      <c r="AC93" s="54">
        <f t="shared" si="46"/>
        <v>0</v>
      </c>
      <c r="AD93" s="54">
        <f t="shared" si="46"/>
        <v>0</v>
      </c>
      <c r="AE93" s="54">
        <f t="shared" si="47"/>
        <v>0</v>
      </c>
      <c r="AF93" s="54">
        <f t="shared" si="47"/>
        <v>0</v>
      </c>
      <c r="AG93" s="54">
        <f t="shared" si="47"/>
        <v>0</v>
      </c>
      <c r="AH93" s="54">
        <f t="shared" si="47"/>
        <v>0</v>
      </c>
      <c r="AI93" s="54">
        <f t="shared" si="47"/>
        <v>0</v>
      </c>
      <c r="AJ93" s="54">
        <f t="shared" si="47"/>
        <v>0</v>
      </c>
      <c r="AK93" s="54">
        <f t="shared" si="47"/>
        <v>0</v>
      </c>
      <c r="AL93" s="54">
        <f t="shared" si="47"/>
        <v>0</v>
      </c>
      <c r="AM93" s="54">
        <f t="shared" si="47"/>
        <v>0</v>
      </c>
      <c r="AN93" s="54">
        <f t="shared" si="47"/>
        <v>0</v>
      </c>
      <c r="AO93" s="54">
        <f t="shared" si="48"/>
        <v>0</v>
      </c>
      <c r="AP93" s="54">
        <f t="shared" si="48"/>
        <v>0</v>
      </c>
      <c r="AQ93" s="54">
        <f t="shared" si="48"/>
        <v>0</v>
      </c>
      <c r="AR93" s="54">
        <f t="shared" si="48"/>
        <v>0</v>
      </c>
      <c r="AS93" s="54">
        <f t="shared" si="48"/>
        <v>0</v>
      </c>
      <c r="AT93" s="54">
        <f t="shared" si="48"/>
        <v>0</v>
      </c>
      <c r="AU93" s="54">
        <f t="shared" si="48"/>
        <v>0</v>
      </c>
      <c r="AV93" s="54">
        <f t="shared" si="48"/>
        <v>0</v>
      </c>
      <c r="AW93" s="54">
        <f t="shared" si="48"/>
        <v>0</v>
      </c>
      <c r="AX93" s="54">
        <f t="shared" si="48"/>
        <v>0</v>
      </c>
      <c r="AY93" s="54">
        <f t="shared" si="49"/>
        <v>0</v>
      </c>
      <c r="AZ93" s="54">
        <f t="shared" si="49"/>
        <v>0</v>
      </c>
      <c r="BA93" s="54">
        <f t="shared" si="49"/>
        <v>0</v>
      </c>
      <c r="BB93" s="54">
        <f t="shared" si="49"/>
        <v>0</v>
      </c>
      <c r="BC93" s="54">
        <f t="shared" si="49"/>
        <v>0</v>
      </c>
      <c r="BD93" s="54">
        <f t="shared" si="49"/>
        <v>0</v>
      </c>
      <c r="BE93" s="54">
        <f t="shared" si="49"/>
        <v>0</v>
      </c>
      <c r="BF93" s="54">
        <f t="shared" si="49"/>
        <v>0</v>
      </c>
      <c r="BG93" s="54">
        <f t="shared" si="49"/>
        <v>0</v>
      </c>
      <c r="BH93" s="54">
        <f t="shared" si="49"/>
        <v>0</v>
      </c>
      <c r="BI93" s="54">
        <f t="shared" si="50"/>
        <v>0</v>
      </c>
      <c r="BJ93" s="54">
        <f t="shared" si="50"/>
        <v>0</v>
      </c>
      <c r="BK93" s="54">
        <f t="shared" si="50"/>
        <v>0</v>
      </c>
      <c r="BL93" s="54">
        <f t="shared" si="50"/>
        <v>0</v>
      </c>
      <c r="BM93" s="54">
        <f t="shared" si="50"/>
        <v>0</v>
      </c>
      <c r="BN93" s="54">
        <f t="shared" si="50"/>
        <v>0</v>
      </c>
      <c r="BO93" s="54">
        <f t="shared" si="50"/>
        <v>0</v>
      </c>
      <c r="BP93" s="54">
        <f t="shared" si="50"/>
        <v>0</v>
      </c>
      <c r="BQ93" s="54">
        <f t="shared" si="50"/>
        <v>0</v>
      </c>
      <c r="BR93" s="54">
        <f t="shared" si="50"/>
        <v>0</v>
      </c>
      <c r="BS93" s="54">
        <f t="shared" si="51"/>
        <v>0</v>
      </c>
      <c r="BT93" s="54">
        <f t="shared" si="51"/>
        <v>0</v>
      </c>
      <c r="BU93" s="54">
        <f t="shared" si="51"/>
        <v>0</v>
      </c>
      <c r="BV93" s="54">
        <f t="shared" si="51"/>
        <v>0</v>
      </c>
      <c r="BW93" s="54">
        <f t="shared" si="51"/>
        <v>0</v>
      </c>
      <c r="BX93" s="54">
        <f t="shared" si="51"/>
        <v>0</v>
      </c>
      <c r="BY93" s="54">
        <f t="shared" si="51"/>
        <v>0</v>
      </c>
      <c r="BZ93" s="54">
        <f t="shared" si="51"/>
        <v>0</v>
      </c>
      <c r="CA93" s="54">
        <f t="shared" si="51"/>
        <v>0</v>
      </c>
      <c r="CB93" s="54">
        <f t="shared" si="51"/>
        <v>0</v>
      </c>
      <c r="CC93" s="54">
        <f t="shared" si="52"/>
        <v>0</v>
      </c>
      <c r="CD93" s="54">
        <f t="shared" si="52"/>
        <v>0</v>
      </c>
      <c r="CE93" s="54">
        <f t="shared" si="52"/>
        <v>0</v>
      </c>
      <c r="CF93" s="54">
        <f t="shared" si="52"/>
        <v>0</v>
      </c>
      <c r="CG93" s="54">
        <f t="shared" si="52"/>
        <v>0</v>
      </c>
      <c r="CH93" s="54">
        <f t="shared" si="52"/>
        <v>0</v>
      </c>
      <c r="CI93" s="54">
        <f t="shared" si="52"/>
        <v>0</v>
      </c>
      <c r="CJ93" s="54">
        <f t="shared" si="52"/>
        <v>0</v>
      </c>
      <c r="CK93" s="54">
        <f t="shared" si="52"/>
        <v>0</v>
      </c>
      <c r="CL93" s="54">
        <f t="shared" si="52"/>
        <v>0</v>
      </c>
      <c r="CM93" s="54">
        <f t="shared" si="52"/>
        <v>0</v>
      </c>
      <c r="CN93" s="54">
        <f t="shared" si="52"/>
        <v>0</v>
      </c>
      <c r="CO93" s="54">
        <f t="shared" si="52"/>
        <v>0</v>
      </c>
    </row>
    <row r="94" spans="2:93" outlineLevel="1" x14ac:dyDescent="0.2">
      <c r="I94" s="201"/>
    </row>
    <row r="95" spans="2:93" outlineLevel="1" x14ac:dyDescent="0.2">
      <c r="D95" s="39" t="s">
        <v>343</v>
      </c>
      <c r="I95" s="201"/>
    </row>
    <row r="96" spans="2:93" outlineLevel="1" x14ac:dyDescent="0.2">
      <c r="E96" t="s">
        <v>344</v>
      </c>
      <c r="I96" s="201"/>
      <c r="K96" s="85">
        <f xml:space="preserve"> J96 + 1</f>
        <v>1</v>
      </c>
      <c r="L96" s="85">
        <f t="shared" ref="L96:BW96" si="53" xml:space="preserve"> K96 + 1</f>
        <v>2</v>
      </c>
      <c r="M96" s="85">
        <f t="shared" si="53"/>
        <v>3</v>
      </c>
      <c r="N96" s="85">
        <f t="shared" si="53"/>
        <v>4</v>
      </c>
      <c r="O96" s="85">
        <f t="shared" si="53"/>
        <v>5</v>
      </c>
      <c r="P96" s="85">
        <f t="shared" si="53"/>
        <v>6</v>
      </c>
      <c r="Q96" s="85">
        <f t="shared" si="53"/>
        <v>7</v>
      </c>
      <c r="R96" s="85">
        <f t="shared" si="53"/>
        <v>8</v>
      </c>
      <c r="S96" s="85">
        <f t="shared" si="53"/>
        <v>9</v>
      </c>
      <c r="T96" s="85">
        <f t="shared" si="53"/>
        <v>10</v>
      </c>
      <c r="U96" s="85">
        <f t="shared" si="53"/>
        <v>11</v>
      </c>
      <c r="V96" s="85">
        <f t="shared" si="53"/>
        <v>12</v>
      </c>
      <c r="W96" s="85">
        <f t="shared" si="53"/>
        <v>13</v>
      </c>
      <c r="X96" s="85">
        <f t="shared" si="53"/>
        <v>14</v>
      </c>
      <c r="Y96" s="85">
        <f t="shared" si="53"/>
        <v>15</v>
      </c>
      <c r="Z96" s="85">
        <f t="shared" si="53"/>
        <v>16</v>
      </c>
      <c r="AA96" s="85">
        <f t="shared" si="53"/>
        <v>17</v>
      </c>
      <c r="AB96" s="85">
        <f t="shared" si="53"/>
        <v>18</v>
      </c>
      <c r="AC96" s="85">
        <f t="shared" si="53"/>
        <v>19</v>
      </c>
      <c r="AD96" s="85">
        <f t="shared" si="53"/>
        <v>20</v>
      </c>
      <c r="AE96" s="85">
        <f t="shared" si="53"/>
        <v>21</v>
      </c>
      <c r="AF96" s="85">
        <f t="shared" si="53"/>
        <v>22</v>
      </c>
      <c r="AG96" s="85">
        <f t="shared" si="53"/>
        <v>23</v>
      </c>
      <c r="AH96" s="85">
        <f t="shared" si="53"/>
        <v>24</v>
      </c>
      <c r="AI96" s="85">
        <f t="shared" si="53"/>
        <v>25</v>
      </c>
      <c r="AJ96" s="85">
        <f t="shared" si="53"/>
        <v>26</v>
      </c>
      <c r="AK96" s="85">
        <f t="shared" si="53"/>
        <v>27</v>
      </c>
      <c r="AL96" s="85">
        <f t="shared" si="53"/>
        <v>28</v>
      </c>
      <c r="AM96" s="85">
        <f t="shared" si="53"/>
        <v>29</v>
      </c>
      <c r="AN96" s="85">
        <f t="shared" si="53"/>
        <v>30</v>
      </c>
      <c r="AO96" s="85">
        <f t="shared" si="53"/>
        <v>31</v>
      </c>
      <c r="AP96" s="85">
        <f t="shared" si="53"/>
        <v>32</v>
      </c>
      <c r="AQ96" s="85">
        <f t="shared" si="53"/>
        <v>33</v>
      </c>
      <c r="AR96" s="85">
        <f t="shared" si="53"/>
        <v>34</v>
      </c>
      <c r="AS96" s="85">
        <f t="shared" si="53"/>
        <v>35</v>
      </c>
      <c r="AT96" s="85">
        <f t="shared" si="53"/>
        <v>36</v>
      </c>
      <c r="AU96" s="85">
        <f t="shared" si="53"/>
        <v>37</v>
      </c>
      <c r="AV96" s="85">
        <f t="shared" si="53"/>
        <v>38</v>
      </c>
      <c r="AW96" s="85">
        <f t="shared" si="53"/>
        <v>39</v>
      </c>
      <c r="AX96" s="85">
        <f t="shared" si="53"/>
        <v>40</v>
      </c>
      <c r="AY96" s="85">
        <f t="shared" si="53"/>
        <v>41</v>
      </c>
      <c r="AZ96" s="85">
        <f t="shared" si="53"/>
        <v>42</v>
      </c>
      <c r="BA96" s="85">
        <f t="shared" si="53"/>
        <v>43</v>
      </c>
      <c r="BB96" s="85">
        <f t="shared" si="53"/>
        <v>44</v>
      </c>
      <c r="BC96" s="85">
        <f t="shared" si="53"/>
        <v>45</v>
      </c>
      <c r="BD96" s="85">
        <f t="shared" si="53"/>
        <v>46</v>
      </c>
      <c r="BE96" s="85">
        <f t="shared" si="53"/>
        <v>47</v>
      </c>
      <c r="BF96" s="85">
        <f t="shared" si="53"/>
        <v>48</v>
      </c>
      <c r="BG96" s="85">
        <f t="shared" si="53"/>
        <v>49</v>
      </c>
      <c r="BH96" s="85">
        <f t="shared" si="53"/>
        <v>50</v>
      </c>
      <c r="BI96" s="85">
        <f t="shared" si="53"/>
        <v>51</v>
      </c>
      <c r="BJ96" s="85">
        <f t="shared" si="53"/>
        <v>52</v>
      </c>
      <c r="BK96" s="85">
        <f t="shared" si="53"/>
        <v>53</v>
      </c>
      <c r="BL96" s="85">
        <f t="shared" si="53"/>
        <v>54</v>
      </c>
      <c r="BM96" s="85">
        <f t="shared" si="53"/>
        <v>55</v>
      </c>
      <c r="BN96" s="85">
        <f t="shared" si="53"/>
        <v>56</v>
      </c>
      <c r="BO96" s="85">
        <f t="shared" si="53"/>
        <v>57</v>
      </c>
      <c r="BP96" s="85">
        <f t="shared" si="53"/>
        <v>58</v>
      </c>
      <c r="BQ96" s="85">
        <f t="shared" si="53"/>
        <v>59</v>
      </c>
      <c r="BR96" s="85">
        <f t="shared" si="53"/>
        <v>60</v>
      </c>
      <c r="BS96" s="85">
        <f t="shared" si="53"/>
        <v>61</v>
      </c>
      <c r="BT96" s="85">
        <f t="shared" si="53"/>
        <v>62</v>
      </c>
      <c r="BU96" s="85">
        <f t="shared" si="53"/>
        <v>63</v>
      </c>
      <c r="BV96" s="85">
        <f t="shared" si="53"/>
        <v>64</v>
      </c>
      <c r="BW96" s="85">
        <f t="shared" si="53"/>
        <v>65</v>
      </c>
      <c r="BX96" s="85">
        <f t="shared" ref="BX96:CO96" si="54" xml:space="preserve"> BW96 + 1</f>
        <v>66</v>
      </c>
      <c r="BY96" s="85">
        <f t="shared" si="54"/>
        <v>67</v>
      </c>
      <c r="BZ96" s="85">
        <f t="shared" si="54"/>
        <v>68</v>
      </c>
      <c r="CA96" s="85">
        <f t="shared" si="54"/>
        <v>69</v>
      </c>
      <c r="CB96" s="85">
        <f t="shared" si="54"/>
        <v>70</v>
      </c>
      <c r="CC96" s="85">
        <f t="shared" si="54"/>
        <v>71</v>
      </c>
      <c r="CD96" s="85">
        <f t="shared" si="54"/>
        <v>72</v>
      </c>
      <c r="CE96" s="85">
        <f t="shared" si="54"/>
        <v>73</v>
      </c>
      <c r="CF96" s="85">
        <f t="shared" si="54"/>
        <v>74</v>
      </c>
      <c r="CG96" s="85">
        <f t="shared" si="54"/>
        <v>75</v>
      </c>
      <c r="CH96" s="85">
        <f t="shared" si="54"/>
        <v>76</v>
      </c>
      <c r="CI96" s="85">
        <f t="shared" si="54"/>
        <v>77</v>
      </c>
      <c r="CJ96" s="85">
        <f t="shared" si="54"/>
        <v>78</v>
      </c>
      <c r="CK96" s="85">
        <f t="shared" si="54"/>
        <v>79</v>
      </c>
      <c r="CL96" s="85">
        <f t="shared" si="54"/>
        <v>80</v>
      </c>
      <c r="CM96" s="85">
        <f t="shared" si="54"/>
        <v>81</v>
      </c>
      <c r="CN96" s="85">
        <f t="shared" si="54"/>
        <v>82</v>
      </c>
      <c r="CO96" s="85">
        <f t="shared" si="54"/>
        <v>83</v>
      </c>
    </row>
    <row r="97" spans="5:93" outlineLevel="1" x14ac:dyDescent="0.2">
      <c r="E97" t="str">
        <f xml:space="preserve"> E80</f>
        <v>Properties constructed in year</v>
      </c>
      <c r="F97">
        <f t="shared" ref="F97:BQ97" si="55" xml:space="preserve"> F80</f>
        <v>0</v>
      </c>
      <c r="H97" s="183" t="str">
        <f xml:space="preserve"> H80</f>
        <v>Nr</v>
      </c>
      <c r="I97" s="206">
        <f t="shared" si="55"/>
        <v>500</v>
      </c>
      <c r="J97">
        <f t="shared" si="55"/>
        <v>0</v>
      </c>
      <c r="K97" s="54">
        <f t="shared" si="55"/>
        <v>373.97260273972603</v>
      </c>
      <c r="L97" s="54">
        <f t="shared" si="55"/>
        <v>126.02739726027399</v>
      </c>
      <c r="M97" s="54">
        <f t="shared" si="55"/>
        <v>0</v>
      </c>
      <c r="N97" s="54">
        <f t="shared" si="55"/>
        <v>0</v>
      </c>
      <c r="O97" s="54">
        <f t="shared" si="55"/>
        <v>0</v>
      </c>
      <c r="P97" s="54">
        <f t="shared" si="55"/>
        <v>0</v>
      </c>
      <c r="Q97" s="54">
        <f t="shared" si="55"/>
        <v>0</v>
      </c>
      <c r="R97" s="54">
        <f t="shared" si="55"/>
        <v>0</v>
      </c>
      <c r="S97" s="54">
        <f t="shared" si="55"/>
        <v>0</v>
      </c>
      <c r="T97" s="54">
        <f t="shared" si="55"/>
        <v>0</v>
      </c>
      <c r="U97" s="54">
        <f t="shared" si="55"/>
        <v>0</v>
      </c>
      <c r="V97" s="54">
        <f t="shared" si="55"/>
        <v>0</v>
      </c>
      <c r="W97" s="54">
        <f t="shared" si="55"/>
        <v>0</v>
      </c>
      <c r="X97" s="54">
        <f t="shared" si="55"/>
        <v>0</v>
      </c>
      <c r="Y97" s="54">
        <f t="shared" si="55"/>
        <v>0</v>
      </c>
      <c r="Z97" s="54">
        <f t="shared" si="55"/>
        <v>0</v>
      </c>
      <c r="AA97" s="54">
        <f t="shared" si="55"/>
        <v>0</v>
      </c>
      <c r="AB97" s="54">
        <f t="shared" si="55"/>
        <v>0</v>
      </c>
      <c r="AC97" s="54">
        <f t="shared" si="55"/>
        <v>0</v>
      </c>
      <c r="AD97" s="54">
        <f t="shared" si="55"/>
        <v>0</v>
      </c>
      <c r="AE97" s="54">
        <f t="shared" si="55"/>
        <v>0</v>
      </c>
      <c r="AF97" s="54">
        <f t="shared" si="55"/>
        <v>0</v>
      </c>
      <c r="AG97" s="54">
        <f t="shared" si="55"/>
        <v>0</v>
      </c>
      <c r="AH97" s="54">
        <f t="shared" si="55"/>
        <v>0</v>
      </c>
      <c r="AI97" s="54">
        <f t="shared" si="55"/>
        <v>0</v>
      </c>
      <c r="AJ97" s="54">
        <f t="shared" si="55"/>
        <v>0</v>
      </c>
      <c r="AK97" s="54">
        <f t="shared" si="55"/>
        <v>0</v>
      </c>
      <c r="AL97" s="54">
        <f t="shared" si="55"/>
        <v>0</v>
      </c>
      <c r="AM97" s="54">
        <f t="shared" si="55"/>
        <v>0</v>
      </c>
      <c r="AN97" s="54">
        <f t="shared" si="55"/>
        <v>0</v>
      </c>
      <c r="AO97" s="54">
        <f t="shared" si="55"/>
        <v>0</v>
      </c>
      <c r="AP97" s="54">
        <f t="shared" si="55"/>
        <v>0</v>
      </c>
      <c r="AQ97" s="54">
        <f t="shared" si="55"/>
        <v>0</v>
      </c>
      <c r="AR97" s="54">
        <f t="shared" si="55"/>
        <v>0</v>
      </c>
      <c r="AS97" s="54">
        <f t="shared" si="55"/>
        <v>0</v>
      </c>
      <c r="AT97" s="54">
        <f t="shared" si="55"/>
        <v>0</v>
      </c>
      <c r="AU97" s="54">
        <f t="shared" si="55"/>
        <v>0</v>
      </c>
      <c r="AV97" s="54">
        <f t="shared" si="55"/>
        <v>0</v>
      </c>
      <c r="AW97" s="54">
        <f t="shared" si="55"/>
        <v>0</v>
      </c>
      <c r="AX97" s="54">
        <f t="shared" si="55"/>
        <v>0</v>
      </c>
      <c r="AY97" s="54">
        <f t="shared" si="55"/>
        <v>0</v>
      </c>
      <c r="AZ97" s="54">
        <f t="shared" si="55"/>
        <v>0</v>
      </c>
      <c r="BA97" s="54">
        <f t="shared" si="55"/>
        <v>0</v>
      </c>
      <c r="BB97" s="54">
        <f t="shared" si="55"/>
        <v>0</v>
      </c>
      <c r="BC97" s="54">
        <f t="shared" si="55"/>
        <v>0</v>
      </c>
      <c r="BD97" s="54">
        <f t="shared" si="55"/>
        <v>0</v>
      </c>
      <c r="BE97" s="54">
        <f t="shared" si="55"/>
        <v>0</v>
      </c>
      <c r="BF97" s="54">
        <f t="shared" si="55"/>
        <v>0</v>
      </c>
      <c r="BG97" s="54">
        <f t="shared" si="55"/>
        <v>0</v>
      </c>
      <c r="BH97" s="54">
        <f t="shared" si="55"/>
        <v>0</v>
      </c>
      <c r="BI97" s="54">
        <f t="shared" si="55"/>
        <v>0</v>
      </c>
      <c r="BJ97" s="54">
        <f t="shared" si="55"/>
        <v>0</v>
      </c>
      <c r="BK97" s="54">
        <f t="shared" si="55"/>
        <v>0</v>
      </c>
      <c r="BL97" s="54">
        <f t="shared" si="55"/>
        <v>0</v>
      </c>
      <c r="BM97" s="54">
        <f t="shared" si="55"/>
        <v>0</v>
      </c>
      <c r="BN97" s="54">
        <f t="shared" si="55"/>
        <v>0</v>
      </c>
      <c r="BO97" s="54">
        <f t="shared" si="55"/>
        <v>0</v>
      </c>
      <c r="BP97" s="54">
        <f t="shared" si="55"/>
        <v>0</v>
      </c>
      <c r="BQ97" s="54">
        <f t="shared" si="55"/>
        <v>0</v>
      </c>
      <c r="BR97" s="54">
        <f t="shared" ref="BR97:CO97" si="56" xml:space="preserve"> BR80</f>
        <v>0</v>
      </c>
      <c r="BS97" s="54">
        <f t="shared" si="56"/>
        <v>0</v>
      </c>
      <c r="BT97" s="54">
        <f t="shared" si="56"/>
        <v>0</v>
      </c>
      <c r="BU97" s="54">
        <f t="shared" si="56"/>
        <v>0</v>
      </c>
      <c r="BV97" s="54">
        <f t="shared" si="56"/>
        <v>0</v>
      </c>
      <c r="BW97" s="54">
        <f t="shared" si="56"/>
        <v>0</v>
      </c>
      <c r="BX97" s="54">
        <f t="shared" si="56"/>
        <v>0</v>
      </c>
      <c r="BY97" s="54">
        <f t="shared" si="56"/>
        <v>0</v>
      </c>
      <c r="BZ97" s="54">
        <f t="shared" si="56"/>
        <v>0</v>
      </c>
      <c r="CA97" s="54">
        <f t="shared" si="56"/>
        <v>0</v>
      </c>
      <c r="CB97" s="54">
        <f t="shared" si="56"/>
        <v>0</v>
      </c>
      <c r="CC97" s="54">
        <f t="shared" si="56"/>
        <v>0</v>
      </c>
      <c r="CD97" s="54">
        <f t="shared" si="56"/>
        <v>0</v>
      </c>
      <c r="CE97" s="54">
        <f t="shared" si="56"/>
        <v>0</v>
      </c>
      <c r="CF97" s="54">
        <f t="shared" si="56"/>
        <v>0</v>
      </c>
      <c r="CG97" s="54">
        <f t="shared" si="56"/>
        <v>0</v>
      </c>
      <c r="CH97" s="54">
        <f t="shared" si="56"/>
        <v>0</v>
      </c>
      <c r="CI97" s="54">
        <f t="shared" si="56"/>
        <v>0</v>
      </c>
      <c r="CJ97" s="54">
        <f t="shared" si="56"/>
        <v>0</v>
      </c>
      <c r="CK97" s="54">
        <f t="shared" si="56"/>
        <v>0</v>
      </c>
      <c r="CL97" s="54">
        <f t="shared" si="56"/>
        <v>0</v>
      </c>
      <c r="CM97" s="54">
        <f t="shared" si="56"/>
        <v>0</v>
      </c>
      <c r="CN97" s="54">
        <f t="shared" si="56"/>
        <v>0</v>
      </c>
      <c r="CO97" s="54">
        <f t="shared" si="56"/>
        <v>0</v>
      </c>
    </row>
    <row r="98" spans="5:93" outlineLevel="1" x14ac:dyDescent="0.2">
      <c r="E98" s="18" t="str">
        <f xml:space="preserve"> ComSum!E65</f>
        <v>Flats constructed in year</v>
      </c>
      <c r="G98" s="445">
        <f xml:space="preserve"> ComSum!G65</f>
        <v>0.192</v>
      </c>
      <c r="H98" s="223" t="str">
        <f xml:space="preserve"> ComSum!H65</f>
        <v>Nr</v>
      </c>
      <c r="I98" s="19">
        <f xml:space="preserve"> ComSum!I65</f>
        <v>96</v>
      </c>
      <c r="K98" s="19">
        <f xml:space="preserve"> ComSum!K65</f>
        <v>72</v>
      </c>
      <c r="L98" s="19">
        <f xml:space="preserve"> ComSum!L65</f>
        <v>24</v>
      </c>
      <c r="M98" s="19">
        <f xml:space="preserve"> ComSum!M65</f>
        <v>0</v>
      </c>
      <c r="N98" s="19">
        <f xml:space="preserve"> ComSum!N65</f>
        <v>0</v>
      </c>
      <c r="O98" s="19">
        <f xml:space="preserve"> ComSum!O65</f>
        <v>0</v>
      </c>
      <c r="P98" s="19">
        <f xml:space="preserve"> ComSum!P65</f>
        <v>0</v>
      </c>
      <c r="Q98" s="19">
        <f xml:space="preserve"> ComSum!Q65</f>
        <v>0</v>
      </c>
      <c r="R98" s="19">
        <f xml:space="preserve"> ComSum!R65</f>
        <v>0</v>
      </c>
      <c r="S98" s="19">
        <f xml:space="preserve"> ComSum!S65</f>
        <v>0</v>
      </c>
      <c r="T98" s="19">
        <f xml:space="preserve"> ComSum!T65</f>
        <v>0</v>
      </c>
      <c r="U98" s="19">
        <f xml:space="preserve"> ComSum!U65</f>
        <v>0</v>
      </c>
      <c r="V98" s="19">
        <f xml:space="preserve"> ComSum!V65</f>
        <v>0</v>
      </c>
      <c r="W98" s="19">
        <f xml:space="preserve"> ComSum!W65</f>
        <v>0</v>
      </c>
      <c r="X98" s="19">
        <f xml:space="preserve"> ComSum!X65</f>
        <v>0</v>
      </c>
      <c r="Y98" s="19">
        <f xml:space="preserve"> ComSum!Y65</f>
        <v>0</v>
      </c>
      <c r="Z98" s="19">
        <f xml:space="preserve"> ComSum!Z65</f>
        <v>0</v>
      </c>
      <c r="AA98" s="19">
        <f xml:space="preserve"> ComSum!AA65</f>
        <v>0</v>
      </c>
      <c r="AB98" s="19">
        <f xml:space="preserve"> ComSum!AB65</f>
        <v>0</v>
      </c>
      <c r="AC98" s="19">
        <f xml:space="preserve"> ComSum!AC65</f>
        <v>0</v>
      </c>
      <c r="AD98" s="19">
        <f xml:space="preserve"> ComSum!AD65</f>
        <v>0</v>
      </c>
      <c r="AE98" s="19">
        <f xml:space="preserve"> ComSum!AE65</f>
        <v>0</v>
      </c>
      <c r="AF98" s="19">
        <f xml:space="preserve"> ComSum!AF65</f>
        <v>0</v>
      </c>
      <c r="AG98" s="19">
        <f xml:space="preserve"> ComSum!AG65</f>
        <v>0</v>
      </c>
      <c r="AH98" s="19">
        <f xml:space="preserve"> ComSum!AH65</f>
        <v>0</v>
      </c>
      <c r="AI98" s="19">
        <f xml:space="preserve"> ComSum!AI65</f>
        <v>0</v>
      </c>
      <c r="AJ98" s="19">
        <f xml:space="preserve"> ComSum!AJ65</f>
        <v>0</v>
      </c>
      <c r="AK98" s="19">
        <f xml:space="preserve"> ComSum!AK65</f>
        <v>0</v>
      </c>
      <c r="AL98" s="19">
        <f xml:space="preserve"> ComSum!AL65</f>
        <v>0</v>
      </c>
      <c r="AM98" s="19">
        <f xml:space="preserve"> ComSum!AM65</f>
        <v>0</v>
      </c>
      <c r="AN98" s="19">
        <f xml:space="preserve"> ComSum!AN65</f>
        <v>0</v>
      </c>
      <c r="AO98" s="19">
        <f xml:space="preserve"> ComSum!AO65</f>
        <v>0</v>
      </c>
      <c r="AP98" s="19">
        <f xml:space="preserve"> ComSum!AP65</f>
        <v>0</v>
      </c>
      <c r="AQ98" s="19">
        <f xml:space="preserve"> ComSum!AQ65</f>
        <v>0</v>
      </c>
      <c r="AR98" s="19">
        <f xml:space="preserve"> ComSum!AR65</f>
        <v>0</v>
      </c>
      <c r="AS98" s="19">
        <f xml:space="preserve"> ComSum!AS65</f>
        <v>0</v>
      </c>
      <c r="AT98" s="19">
        <f xml:space="preserve"> ComSum!AT65</f>
        <v>0</v>
      </c>
      <c r="AU98" s="19">
        <f xml:space="preserve"> ComSum!AU65</f>
        <v>0</v>
      </c>
      <c r="AV98" s="19">
        <f xml:space="preserve"> ComSum!AV65</f>
        <v>0</v>
      </c>
      <c r="AW98" s="19">
        <f xml:space="preserve"> ComSum!AW65</f>
        <v>0</v>
      </c>
      <c r="AX98" s="19">
        <f xml:space="preserve"> ComSum!AX65</f>
        <v>0</v>
      </c>
      <c r="AY98" s="19">
        <f xml:space="preserve"> ComSum!AY65</f>
        <v>0</v>
      </c>
      <c r="AZ98" s="19">
        <f xml:space="preserve"> ComSum!AZ65</f>
        <v>0</v>
      </c>
      <c r="BA98" s="19">
        <f xml:space="preserve"> ComSum!BA65</f>
        <v>0</v>
      </c>
      <c r="BB98" s="19">
        <f xml:space="preserve"> ComSum!BB65</f>
        <v>0</v>
      </c>
      <c r="BC98" s="19">
        <f xml:space="preserve"> ComSum!BC65</f>
        <v>0</v>
      </c>
      <c r="BD98" s="19">
        <f xml:space="preserve"> ComSum!BD65</f>
        <v>0</v>
      </c>
      <c r="BE98" s="19">
        <f xml:space="preserve"> ComSum!BE65</f>
        <v>0</v>
      </c>
      <c r="BF98" s="19">
        <f xml:space="preserve"> ComSum!BF65</f>
        <v>0</v>
      </c>
      <c r="BG98" s="19">
        <f xml:space="preserve"> ComSum!BG65</f>
        <v>0</v>
      </c>
      <c r="BH98" s="19">
        <f xml:space="preserve"> ComSum!BH65</f>
        <v>0</v>
      </c>
      <c r="BI98" s="19">
        <f xml:space="preserve"> ComSum!BI65</f>
        <v>0</v>
      </c>
      <c r="BJ98" s="19">
        <f xml:space="preserve"> ComSum!BJ65</f>
        <v>0</v>
      </c>
      <c r="BK98" s="19">
        <f xml:space="preserve"> ComSum!BK65</f>
        <v>0</v>
      </c>
      <c r="BL98" s="19">
        <f xml:space="preserve"> ComSum!BL65</f>
        <v>0</v>
      </c>
      <c r="BM98" s="19">
        <f xml:space="preserve"> ComSum!BM65</f>
        <v>0</v>
      </c>
      <c r="BN98" s="19">
        <f xml:space="preserve"> ComSum!BN65</f>
        <v>0</v>
      </c>
      <c r="BO98" s="19">
        <f xml:space="preserve"> ComSum!BO65</f>
        <v>0</v>
      </c>
      <c r="BP98" s="19">
        <f xml:space="preserve"> ComSum!BP65</f>
        <v>0</v>
      </c>
      <c r="BQ98" s="19">
        <f xml:space="preserve"> ComSum!BQ65</f>
        <v>0</v>
      </c>
      <c r="BR98" s="19">
        <f xml:space="preserve"> ComSum!BR65</f>
        <v>0</v>
      </c>
      <c r="BS98" s="19">
        <f xml:space="preserve"> ComSum!BS65</f>
        <v>0</v>
      </c>
      <c r="BT98" s="19">
        <f xml:space="preserve"> ComSum!BT65</f>
        <v>0</v>
      </c>
      <c r="BU98" s="19">
        <f xml:space="preserve"> ComSum!BU65</f>
        <v>0</v>
      </c>
      <c r="BV98" s="19">
        <f xml:space="preserve"> ComSum!BV65</f>
        <v>0</v>
      </c>
      <c r="BW98" s="19">
        <f xml:space="preserve"> ComSum!BW65</f>
        <v>0</v>
      </c>
      <c r="BX98" s="19">
        <f xml:space="preserve"> ComSum!BX65</f>
        <v>0</v>
      </c>
      <c r="BY98" s="19">
        <f xml:space="preserve"> ComSum!BY65</f>
        <v>0</v>
      </c>
      <c r="BZ98" s="19">
        <f xml:space="preserve"> ComSum!BZ65</f>
        <v>0</v>
      </c>
      <c r="CA98" s="19">
        <f xml:space="preserve"> ComSum!CA65</f>
        <v>0</v>
      </c>
      <c r="CB98" s="19">
        <f xml:space="preserve"> ComSum!CB65</f>
        <v>0</v>
      </c>
      <c r="CC98" s="19">
        <f xml:space="preserve"> ComSum!CC65</f>
        <v>0</v>
      </c>
      <c r="CD98" s="19">
        <f xml:space="preserve"> ComSum!CD65</f>
        <v>0</v>
      </c>
      <c r="CE98" s="19">
        <f xml:space="preserve"> ComSum!CE65</f>
        <v>0</v>
      </c>
      <c r="CF98" s="19">
        <f xml:space="preserve"> ComSum!CF65</f>
        <v>0</v>
      </c>
      <c r="CG98" s="19">
        <f xml:space="preserve"> ComSum!CG65</f>
        <v>0</v>
      </c>
      <c r="CH98" s="19">
        <f xml:space="preserve"> ComSum!CH65</f>
        <v>0</v>
      </c>
      <c r="CI98" s="19">
        <f xml:space="preserve"> ComSum!CI65</f>
        <v>0</v>
      </c>
      <c r="CJ98" s="19">
        <f xml:space="preserve"> ComSum!CJ65</f>
        <v>0</v>
      </c>
      <c r="CK98" s="19">
        <f xml:space="preserve"> ComSum!CK65</f>
        <v>0</v>
      </c>
      <c r="CL98" s="19">
        <f xml:space="preserve"> ComSum!CL65</f>
        <v>0</v>
      </c>
      <c r="CM98" s="19">
        <f xml:space="preserve"> ComSum!CM65</f>
        <v>0</v>
      </c>
      <c r="CN98" s="19">
        <f xml:space="preserve"> ComSum!CN65</f>
        <v>0</v>
      </c>
      <c r="CO98" s="19">
        <f xml:space="preserve"> ComSum!CO65</f>
        <v>0</v>
      </c>
    </row>
    <row r="99" spans="5:93" outlineLevel="1" x14ac:dyDescent="0.2">
      <c r="E99" t="s">
        <v>345</v>
      </c>
      <c r="H99" s="183" t="s">
        <v>312</v>
      </c>
      <c r="I99" s="210">
        <f xml:space="preserve"> SUM( K99:CO99 )</f>
        <v>404</v>
      </c>
      <c r="K99" s="210">
        <f t="shared" ref="K99:BV99" si="57" xml:space="preserve"> K97 - K98</f>
        <v>301.97260273972603</v>
      </c>
      <c r="L99" s="210">
        <f t="shared" si="57"/>
        <v>102.02739726027399</v>
      </c>
      <c r="M99" s="210">
        <f t="shared" si="57"/>
        <v>0</v>
      </c>
      <c r="N99" s="210">
        <f t="shared" si="57"/>
        <v>0</v>
      </c>
      <c r="O99" s="210">
        <f t="shared" si="57"/>
        <v>0</v>
      </c>
      <c r="P99" s="210">
        <f t="shared" si="57"/>
        <v>0</v>
      </c>
      <c r="Q99" s="210">
        <f t="shared" si="57"/>
        <v>0</v>
      </c>
      <c r="R99" s="210">
        <f t="shared" si="57"/>
        <v>0</v>
      </c>
      <c r="S99" s="210">
        <f t="shared" si="57"/>
        <v>0</v>
      </c>
      <c r="T99" s="210">
        <f t="shared" si="57"/>
        <v>0</v>
      </c>
      <c r="U99" s="210">
        <f t="shared" si="57"/>
        <v>0</v>
      </c>
      <c r="V99" s="210">
        <f t="shared" si="57"/>
        <v>0</v>
      </c>
      <c r="W99" s="210">
        <f t="shared" si="57"/>
        <v>0</v>
      </c>
      <c r="X99" s="210">
        <f t="shared" si="57"/>
        <v>0</v>
      </c>
      <c r="Y99" s="210">
        <f t="shared" si="57"/>
        <v>0</v>
      </c>
      <c r="Z99" s="210">
        <f t="shared" si="57"/>
        <v>0</v>
      </c>
      <c r="AA99" s="210">
        <f t="shared" si="57"/>
        <v>0</v>
      </c>
      <c r="AB99" s="210">
        <f t="shared" si="57"/>
        <v>0</v>
      </c>
      <c r="AC99" s="210">
        <f t="shared" si="57"/>
        <v>0</v>
      </c>
      <c r="AD99" s="210">
        <f t="shared" si="57"/>
        <v>0</v>
      </c>
      <c r="AE99" s="210">
        <f t="shared" si="57"/>
        <v>0</v>
      </c>
      <c r="AF99" s="210">
        <f t="shared" si="57"/>
        <v>0</v>
      </c>
      <c r="AG99" s="210">
        <f t="shared" si="57"/>
        <v>0</v>
      </c>
      <c r="AH99" s="210">
        <f t="shared" si="57"/>
        <v>0</v>
      </c>
      <c r="AI99" s="210">
        <f t="shared" si="57"/>
        <v>0</v>
      </c>
      <c r="AJ99" s="210">
        <f t="shared" si="57"/>
        <v>0</v>
      </c>
      <c r="AK99" s="210">
        <f t="shared" si="57"/>
        <v>0</v>
      </c>
      <c r="AL99" s="210">
        <f t="shared" si="57"/>
        <v>0</v>
      </c>
      <c r="AM99" s="210">
        <f t="shared" si="57"/>
        <v>0</v>
      </c>
      <c r="AN99" s="210">
        <f t="shared" si="57"/>
        <v>0</v>
      </c>
      <c r="AO99" s="210">
        <f t="shared" si="57"/>
        <v>0</v>
      </c>
      <c r="AP99" s="210">
        <f t="shared" si="57"/>
        <v>0</v>
      </c>
      <c r="AQ99" s="210">
        <f t="shared" si="57"/>
        <v>0</v>
      </c>
      <c r="AR99" s="210">
        <f t="shared" si="57"/>
        <v>0</v>
      </c>
      <c r="AS99" s="210">
        <f t="shared" si="57"/>
        <v>0</v>
      </c>
      <c r="AT99" s="210">
        <f t="shared" si="57"/>
        <v>0</v>
      </c>
      <c r="AU99" s="210">
        <f t="shared" si="57"/>
        <v>0</v>
      </c>
      <c r="AV99" s="210">
        <f t="shared" si="57"/>
        <v>0</v>
      </c>
      <c r="AW99" s="210">
        <f t="shared" si="57"/>
        <v>0</v>
      </c>
      <c r="AX99" s="210">
        <f t="shared" si="57"/>
        <v>0</v>
      </c>
      <c r="AY99" s="210">
        <f t="shared" si="57"/>
        <v>0</v>
      </c>
      <c r="AZ99" s="210">
        <f t="shared" si="57"/>
        <v>0</v>
      </c>
      <c r="BA99" s="210">
        <f t="shared" si="57"/>
        <v>0</v>
      </c>
      <c r="BB99" s="210">
        <f t="shared" si="57"/>
        <v>0</v>
      </c>
      <c r="BC99" s="210">
        <f t="shared" si="57"/>
        <v>0</v>
      </c>
      <c r="BD99" s="210">
        <f t="shared" si="57"/>
        <v>0</v>
      </c>
      <c r="BE99" s="210">
        <f t="shared" si="57"/>
        <v>0</v>
      </c>
      <c r="BF99" s="210">
        <f t="shared" si="57"/>
        <v>0</v>
      </c>
      <c r="BG99" s="210">
        <f t="shared" si="57"/>
        <v>0</v>
      </c>
      <c r="BH99" s="210">
        <f t="shared" si="57"/>
        <v>0</v>
      </c>
      <c r="BI99" s="210">
        <f t="shared" si="57"/>
        <v>0</v>
      </c>
      <c r="BJ99" s="210">
        <f t="shared" si="57"/>
        <v>0</v>
      </c>
      <c r="BK99" s="210">
        <f t="shared" si="57"/>
        <v>0</v>
      </c>
      <c r="BL99" s="210">
        <f t="shared" si="57"/>
        <v>0</v>
      </c>
      <c r="BM99" s="210">
        <f t="shared" si="57"/>
        <v>0</v>
      </c>
      <c r="BN99" s="210">
        <f t="shared" si="57"/>
        <v>0</v>
      </c>
      <c r="BO99" s="210">
        <f t="shared" si="57"/>
        <v>0</v>
      </c>
      <c r="BP99" s="210">
        <f t="shared" si="57"/>
        <v>0</v>
      </c>
      <c r="BQ99" s="210">
        <f t="shared" si="57"/>
        <v>0</v>
      </c>
      <c r="BR99" s="210">
        <f t="shared" si="57"/>
        <v>0</v>
      </c>
      <c r="BS99" s="210">
        <f t="shared" si="57"/>
        <v>0</v>
      </c>
      <c r="BT99" s="210">
        <f t="shared" si="57"/>
        <v>0</v>
      </c>
      <c r="BU99" s="210">
        <f t="shared" si="57"/>
        <v>0</v>
      </c>
      <c r="BV99" s="210">
        <f t="shared" si="57"/>
        <v>0</v>
      </c>
      <c r="BW99" s="210">
        <f t="shared" ref="BW99:CO99" si="58" xml:space="preserve"> BW97 - BW98</f>
        <v>0</v>
      </c>
      <c r="BX99" s="210">
        <f t="shared" si="58"/>
        <v>0</v>
      </c>
      <c r="BY99" s="210">
        <f t="shared" si="58"/>
        <v>0</v>
      </c>
      <c r="BZ99" s="210">
        <f t="shared" si="58"/>
        <v>0</v>
      </c>
      <c r="CA99" s="210">
        <f t="shared" si="58"/>
        <v>0</v>
      </c>
      <c r="CB99" s="210">
        <f t="shared" si="58"/>
        <v>0</v>
      </c>
      <c r="CC99" s="210">
        <f t="shared" si="58"/>
        <v>0</v>
      </c>
      <c r="CD99" s="210">
        <f t="shared" si="58"/>
        <v>0</v>
      </c>
      <c r="CE99" s="210">
        <f t="shared" si="58"/>
        <v>0</v>
      </c>
      <c r="CF99" s="210">
        <f t="shared" si="58"/>
        <v>0</v>
      </c>
      <c r="CG99" s="210">
        <f t="shared" si="58"/>
        <v>0</v>
      </c>
      <c r="CH99" s="210">
        <f t="shared" si="58"/>
        <v>0</v>
      </c>
      <c r="CI99" s="210">
        <f t="shared" si="58"/>
        <v>0</v>
      </c>
      <c r="CJ99" s="210">
        <f t="shared" si="58"/>
        <v>0</v>
      </c>
      <c r="CK99" s="210">
        <f t="shared" si="58"/>
        <v>0</v>
      </c>
      <c r="CL99" s="210">
        <f t="shared" si="58"/>
        <v>0</v>
      </c>
      <c r="CM99" s="210">
        <f t="shared" si="58"/>
        <v>0</v>
      </c>
      <c r="CN99" s="210">
        <f t="shared" si="58"/>
        <v>0</v>
      </c>
      <c r="CO99" s="210">
        <f t="shared" si="58"/>
        <v>0</v>
      </c>
    </row>
    <row r="100" spans="5:93" outlineLevel="1" x14ac:dyDescent="0.2">
      <c r="E100" s="45" t="str">
        <f xml:space="preserve"> InpC!E52</f>
        <v>Consumer Meters</v>
      </c>
      <c r="G100" s="53">
        <f xml:space="preserve"> InpC!G52</f>
        <v>15</v>
      </c>
      <c r="H100" s="223" t="str">
        <f xml:space="preserve"> InpC!H52</f>
        <v>Years</v>
      </c>
      <c r="I100" s="210">
        <f xml:space="preserve"> SUM( K100:CO100 )</f>
        <v>2500</v>
      </c>
      <c r="K100" s="123">
        <f xml:space="preserve"> IF( K$96 - $G100 &lt; 1, 0, IF( K$96 &lt; $G100 * 2, INDEX( $K$97:$CO$97, 1, K$96 - $G100 ), INDEX( $J100:J100, 1, K$96 - $G100 + 1 ) ) )</f>
        <v>0</v>
      </c>
      <c r="L100" s="123">
        <f xml:space="preserve"> IF( L$96 - $G100 &lt; 1, 0, IF( L$96 &lt; $G100 * 2, INDEX( $K$97:$CO$97, 1, L$96 - $G100 ), INDEX( $J100:K100, 1, L$96 - $G100 + 1 ) ) )</f>
        <v>0</v>
      </c>
      <c r="M100" s="123">
        <f xml:space="preserve"> IF( M$96 - $G100 &lt; 1, 0, IF( M$96 &lt; $G100 * 2, INDEX( $K$97:$CO$97, 1, M$96 - $G100 ), INDEX( $J100:L100, 1, M$96 - $G100 + 1 ) ) )</f>
        <v>0</v>
      </c>
      <c r="N100" s="123">
        <f xml:space="preserve"> IF( N$96 - $G100 &lt; 1, 0, IF( N$96 &lt; $G100 * 2, INDEX( $K$97:$CO$97, 1, N$96 - $G100 ), INDEX( $J100:M100, 1, N$96 - $G100 + 1 ) ) )</f>
        <v>0</v>
      </c>
      <c r="O100" s="123">
        <f xml:space="preserve"> IF( O$96 - $G100 &lt; 1, 0, IF( O$96 &lt; $G100 * 2, INDEX( $K$97:$CO$97, 1, O$96 - $G100 ), INDEX( $J100:N100, 1, O$96 - $G100 + 1 ) ) )</f>
        <v>0</v>
      </c>
      <c r="P100" s="123">
        <f xml:space="preserve"> IF( P$96 - $G100 &lt; 1, 0, IF( P$96 &lt; $G100 * 2, INDEX( $K$97:$CO$97, 1, P$96 - $G100 ), INDEX( $J100:O100, 1, P$96 - $G100 + 1 ) ) )</f>
        <v>0</v>
      </c>
      <c r="Q100" s="123">
        <f xml:space="preserve"> IF( Q$96 - $G100 &lt; 1, 0, IF( Q$96 &lt; $G100 * 2, INDEX( $K$97:$CO$97, 1, Q$96 - $G100 ), INDEX( $J100:P100, 1, Q$96 - $G100 + 1 ) ) )</f>
        <v>0</v>
      </c>
      <c r="R100" s="123">
        <f xml:space="preserve"> IF( R$96 - $G100 &lt; 1, 0, IF( R$96 &lt; $G100 * 2, INDEX( $K$97:$CO$97, 1, R$96 - $G100 ), INDEX( $J100:Q100, 1, R$96 - $G100 + 1 ) ) )</f>
        <v>0</v>
      </c>
      <c r="S100" s="123">
        <f xml:space="preserve"> IF( S$96 - $G100 &lt; 1, 0, IF( S$96 &lt; $G100 * 2, INDEX( $K$97:$CO$97, 1, S$96 - $G100 ), INDEX( $J100:R100, 1, S$96 - $G100 + 1 ) ) )</f>
        <v>0</v>
      </c>
      <c r="T100" s="123">
        <f xml:space="preserve"> IF( T$96 - $G100 &lt; 1, 0, IF( T$96 &lt; $G100 * 2, INDEX( $K$97:$CO$97, 1, T$96 - $G100 ), INDEX( $J100:S100, 1, T$96 - $G100 + 1 ) ) )</f>
        <v>0</v>
      </c>
      <c r="U100" s="123">
        <f xml:space="preserve"> IF( U$96 - $G100 &lt; 1, 0, IF( U$96 &lt; $G100 * 2, INDEX( $K$97:$CO$97, 1, U$96 - $G100 ), INDEX( $J100:T100, 1, U$96 - $G100 + 1 ) ) )</f>
        <v>0</v>
      </c>
      <c r="V100" s="123">
        <f xml:space="preserve"> IF( V$96 - $G100 &lt; 1, 0, IF( V$96 &lt; $G100 * 2, INDEX( $K$97:$CO$97, 1, V$96 - $G100 ), INDEX( $J100:U100, 1, V$96 - $G100 + 1 ) ) )</f>
        <v>0</v>
      </c>
      <c r="W100" s="123">
        <f xml:space="preserve"> IF( W$96 - $G100 &lt; 1, 0, IF( W$96 &lt; $G100 * 2, INDEX( $K$97:$CO$97, 1, W$96 - $G100 ), INDEX( $J100:V100, 1, W$96 - $G100 + 1 ) ) )</f>
        <v>0</v>
      </c>
      <c r="X100" s="123">
        <f xml:space="preserve"> IF( X$96 - $G100 &lt; 1, 0, IF( X$96 &lt; $G100 * 2, INDEX( $K$97:$CO$97, 1, X$96 - $G100 ), INDEX( $J100:W100, 1, X$96 - $G100 + 1 ) ) )</f>
        <v>0</v>
      </c>
      <c r="Y100" s="123">
        <f xml:space="preserve"> IF( Y$96 - $G100 &lt; 1, 0, IF( Y$96 &lt; $G100 * 2, INDEX( $K$97:$CO$97, 1, Y$96 - $G100 ), INDEX( $J100:X100, 1, Y$96 - $G100 + 1 ) ) )</f>
        <v>0</v>
      </c>
      <c r="Z100" s="123">
        <f xml:space="preserve"> IF( Z$96 - $G100 &lt; 1, 0, IF( Z$96 &lt; $G100 * 2, INDEX( $K$97:$CO$97, 1, Z$96 - $G100 ), INDEX( $J100:Y100, 1, Z$96 - $G100 + 1 ) ) )</f>
        <v>373.97260273972603</v>
      </c>
      <c r="AA100" s="123">
        <f xml:space="preserve"> IF( AA$96 - $G100 &lt; 1, 0, IF( AA$96 &lt; $G100 * 2, INDEX( $K$97:$CO$97, 1, AA$96 - $G100 ), INDEX( $J100:Z100, 1, AA$96 - $G100 + 1 ) ) )</f>
        <v>126.02739726027399</v>
      </c>
      <c r="AB100" s="123">
        <f xml:space="preserve"> IF( AB$96 - $G100 &lt; 1, 0, IF( AB$96 &lt; $G100 * 2, INDEX( $K$97:$CO$97, 1, AB$96 - $G100 ), INDEX( $J100:AA100, 1, AB$96 - $G100 + 1 ) ) )</f>
        <v>0</v>
      </c>
      <c r="AC100" s="123">
        <f xml:space="preserve"> IF( AC$96 - $G100 &lt; 1, 0, IF( AC$96 &lt; $G100 * 2, INDEX( $K$97:$CO$97, 1, AC$96 - $G100 ), INDEX( $J100:AB100, 1, AC$96 - $G100 + 1 ) ) )</f>
        <v>0</v>
      </c>
      <c r="AD100" s="123">
        <f xml:space="preserve"> IF( AD$96 - $G100 &lt; 1, 0, IF( AD$96 &lt; $G100 * 2, INDEX( $K$97:$CO$97, 1, AD$96 - $G100 ), INDEX( $J100:AC100, 1, AD$96 - $G100 + 1 ) ) )</f>
        <v>0</v>
      </c>
      <c r="AE100" s="123">
        <f xml:space="preserve"> IF( AE$96 - $G100 &lt; 1, 0, IF( AE$96 &lt; $G100 * 2, INDEX( $K$97:$CO$97, 1, AE$96 - $G100 ), INDEX( $J100:AD100, 1, AE$96 - $G100 + 1 ) ) )</f>
        <v>0</v>
      </c>
      <c r="AF100" s="123">
        <f xml:space="preserve"> IF( AF$96 - $G100 &lt; 1, 0, IF( AF$96 &lt; $G100 * 2, INDEX( $K$97:$CO$97, 1, AF$96 - $G100 ), INDEX( $J100:AE100, 1, AF$96 - $G100 + 1 ) ) )</f>
        <v>0</v>
      </c>
      <c r="AG100" s="123">
        <f xml:space="preserve"> IF( AG$96 - $G100 &lt; 1, 0, IF( AG$96 &lt; $G100 * 2, INDEX( $K$97:$CO$97, 1, AG$96 - $G100 ), INDEX( $J100:AF100, 1, AG$96 - $G100 + 1 ) ) )</f>
        <v>0</v>
      </c>
      <c r="AH100" s="123">
        <f xml:space="preserve"> IF( AH$96 - $G100 &lt; 1, 0, IF( AH$96 &lt; $G100 * 2, INDEX( $K$97:$CO$97, 1, AH$96 - $G100 ), INDEX( $J100:AG100, 1, AH$96 - $G100 + 1 ) ) )</f>
        <v>0</v>
      </c>
      <c r="AI100" s="123">
        <f xml:space="preserve"> IF( AI$96 - $G100 &lt; 1, 0, IF( AI$96 &lt; $G100 * 2, INDEX( $K$97:$CO$97, 1, AI$96 - $G100 ), INDEX( $J100:AH100, 1, AI$96 - $G100 + 1 ) ) )</f>
        <v>0</v>
      </c>
      <c r="AJ100" s="123">
        <f xml:space="preserve"> IF( AJ$96 - $G100 &lt; 1, 0, IF( AJ$96 &lt; $G100 * 2, INDEX( $K$97:$CO$97, 1, AJ$96 - $G100 ), INDEX( $J100:AI100, 1, AJ$96 - $G100 + 1 ) ) )</f>
        <v>0</v>
      </c>
      <c r="AK100" s="123">
        <f xml:space="preserve"> IF( AK$96 - $G100 &lt; 1, 0, IF( AK$96 &lt; $G100 * 2, INDEX( $K$97:$CO$97, 1, AK$96 - $G100 ), INDEX( $J100:AJ100, 1, AK$96 - $G100 + 1 ) ) )</f>
        <v>0</v>
      </c>
      <c r="AL100" s="123">
        <f xml:space="preserve"> IF( AL$96 - $G100 &lt; 1, 0, IF( AL$96 &lt; $G100 * 2, INDEX( $K$97:$CO$97, 1, AL$96 - $G100 ), INDEX( $J100:AK100, 1, AL$96 - $G100 + 1 ) ) )</f>
        <v>0</v>
      </c>
      <c r="AM100" s="123">
        <f xml:space="preserve"> IF( AM$96 - $G100 &lt; 1, 0, IF( AM$96 &lt; $G100 * 2, INDEX( $K$97:$CO$97, 1, AM$96 - $G100 ), INDEX( $J100:AL100, 1, AM$96 - $G100 + 1 ) ) )</f>
        <v>0</v>
      </c>
      <c r="AN100" s="123">
        <f xml:space="preserve"> IF( AN$96 - $G100 &lt; 1, 0, IF( AN$96 &lt; $G100 * 2, INDEX( $K$97:$CO$97, 1, AN$96 - $G100 ), INDEX( $J100:AM100, 1, AN$96 - $G100 + 1 ) ) )</f>
        <v>0</v>
      </c>
      <c r="AO100" s="123">
        <f xml:space="preserve"> IF( AO$96 - $G100 &lt; 1, 0, IF( AO$96 &lt; $G100 * 2, INDEX( $K$97:$CO$97, 1, AO$96 - $G100 ), INDEX( $J100:AN100, 1, AO$96 - $G100 + 1 ) ) )</f>
        <v>373.97260273972603</v>
      </c>
      <c r="AP100" s="123">
        <f xml:space="preserve"> IF( AP$96 - $G100 &lt; 1, 0, IF( AP$96 &lt; $G100 * 2, INDEX( $K$97:$CO$97, 1, AP$96 - $G100 ), INDEX( $J100:AO100, 1, AP$96 - $G100 + 1 ) ) )</f>
        <v>126.02739726027399</v>
      </c>
      <c r="AQ100" s="123">
        <f xml:space="preserve"> IF( AQ$96 - $G100 &lt; 1, 0, IF( AQ$96 &lt; $G100 * 2, INDEX( $K$97:$CO$97, 1, AQ$96 - $G100 ), INDEX( $J100:AP100, 1, AQ$96 - $G100 + 1 ) ) )</f>
        <v>0</v>
      </c>
      <c r="AR100" s="123">
        <f xml:space="preserve"> IF( AR$96 - $G100 &lt; 1, 0, IF( AR$96 &lt; $G100 * 2, INDEX( $K$97:$CO$97, 1, AR$96 - $G100 ), INDEX( $J100:AQ100, 1, AR$96 - $G100 + 1 ) ) )</f>
        <v>0</v>
      </c>
      <c r="AS100" s="123">
        <f xml:space="preserve"> IF( AS$96 - $G100 &lt; 1, 0, IF( AS$96 &lt; $G100 * 2, INDEX( $K$97:$CO$97, 1, AS$96 - $G100 ), INDEX( $J100:AR100, 1, AS$96 - $G100 + 1 ) ) )</f>
        <v>0</v>
      </c>
      <c r="AT100" s="123">
        <f xml:space="preserve"> IF( AT$96 - $G100 &lt; 1, 0, IF( AT$96 &lt; $G100 * 2, INDEX( $K$97:$CO$97, 1, AT$96 - $G100 ), INDEX( $J100:AS100, 1, AT$96 - $G100 + 1 ) ) )</f>
        <v>0</v>
      </c>
      <c r="AU100" s="123">
        <f xml:space="preserve"> IF( AU$96 - $G100 &lt; 1, 0, IF( AU$96 &lt; $G100 * 2, INDEX( $K$97:$CO$97, 1, AU$96 - $G100 ), INDEX( $J100:AT100, 1, AU$96 - $G100 + 1 ) ) )</f>
        <v>0</v>
      </c>
      <c r="AV100" s="123">
        <f xml:space="preserve"> IF( AV$96 - $G100 &lt; 1, 0, IF( AV$96 &lt; $G100 * 2, INDEX( $K$97:$CO$97, 1, AV$96 - $G100 ), INDEX( $J100:AU100, 1, AV$96 - $G100 + 1 ) ) )</f>
        <v>0</v>
      </c>
      <c r="AW100" s="123">
        <f xml:space="preserve"> IF( AW$96 - $G100 &lt; 1, 0, IF( AW$96 &lt; $G100 * 2, INDEX( $K$97:$CO$97, 1, AW$96 - $G100 ), INDEX( $J100:AV100, 1, AW$96 - $G100 + 1 ) ) )</f>
        <v>0</v>
      </c>
      <c r="AX100" s="123">
        <f xml:space="preserve"> IF( AX$96 - $G100 &lt; 1, 0, IF( AX$96 &lt; $G100 * 2, INDEX( $K$97:$CO$97, 1, AX$96 - $G100 ), INDEX( $J100:AW100, 1, AX$96 - $G100 + 1 ) ) )</f>
        <v>0</v>
      </c>
      <c r="AY100" s="123">
        <f xml:space="preserve"> IF( AY$96 - $G100 &lt; 1, 0, IF( AY$96 &lt; $G100 * 2, INDEX( $K$97:$CO$97, 1, AY$96 - $G100 ), INDEX( $J100:AX100, 1, AY$96 - $G100 + 1 ) ) )</f>
        <v>0</v>
      </c>
      <c r="AZ100" s="123">
        <f xml:space="preserve"> IF( AZ$96 - $G100 &lt; 1, 0, IF( AZ$96 &lt; $G100 * 2, INDEX( $K$97:$CO$97, 1, AZ$96 - $G100 ), INDEX( $J100:AY100, 1, AZ$96 - $G100 + 1 ) ) )</f>
        <v>0</v>
      </c>
      <c r="BA100" s="123">
        <f xml:space="preserve"> IF( BA$96 - $G100 &lt; 1, 0, IF( BA$96 &lt; $G100 * 2, INDEX( $K$97:$CO$97, 1, BA$96 - $G100 ), INDEX( $J100:AZ100, 1, BA$96 - $G100 + 1 ) ) )</f>
        <v>0</v>
      </c>
      <c r="BB100" s="123">
        <f xml:space="preserve"> IF( BB$96 - $G100 &lt; 1, 0, IF( BB$96 &lt; $G100 * 2, INDEX( $K$97:$CO$97, 1, BB$96 - $G100 ), INDEX( $J100:BA100, 1, BB$96 - $G100 + 1 ) ) )</f>
        <v>0</v>
      </c>
      <c r="BC100" s="123">
        <f xml:space="preserve"> IF( BC$96 - $G100 &lt; 1, 0, IF( BC$96 &lt; $G100 * 2, INDEX( $K$97:$CO$97, 1, BC$96 - $G100 ), INDEX( $J100:BB100, 1, BC$96 - $G100 + 1 ) ) )</f>
        <v>0</v>
      </c>
      <c r="BD100" s="123">
        <f xml:space="preserve"> IF( BD$96 - $G100 &lt; 1, 0, IF( BD$96 &lt; $G100 * 2, INDEX( $K$97:$CO$97, 1, BD$96 - $G100 ), INDEX( $J100:BC100, 1, BD$96 - $G100 + 1 ) ) )</f>
        <v>373.97260273972603</v>
      </c>
      <c r="BE100" s="123">
        <f xml:space="preserve"> IF( BE$96 - $G100 &lt; 1, 0, IF( BE$96 &lt; $G100 * 2, INDEX( $K$97:$CO$97, 1, BE$96 - $G100 ), INDEX( $J100:BD100, 1, BE$96 - $G100 + 1 ) ) )</f>
        <v>126.02739726027399</v>
      </c>
      <c r="BF100" s="123">
        <f xml:space="preserve"> IF( BF$96 - $G100 &lt; 1, 0, IF( BF$96 &lt; $G100 * 2, INDEX( $K$97:$CO$97, 1, BF$96 - $G100 ), INDEX( $J100:BE100, 1, BF$96 - $G100 + 1 ) ) )</f>
        <v>0</v>
      </c>
      <c r="BG100" s="123">
        <f xml:space="preserve"> IF( BG$96 - $G100 &lt; 1, 0, IF( BG$96 &lt; $G100 * 2, INDEX( $K$97:$CO$97, 1, BG$96 - $G100 ), INDEX( $J100:BF100, 1, BG$96 - $G100 + 1 ) ) )</f>
        <v>0</v>
      </c>
      <c r="BH100" s="123">
        <f xml:space="preserve"> IF( BH$96 - $G100 &lt; 1, 0, IF( BH$96 &lt; $G100 * 2, INDEX( $K$97:$CO$97, 1, BH$96 - $G100 ), INDEX( $J100:BG100, 1, BH$96 - $G100 + 1 ) ) )</f>
        <v>0</v>
      </c>
      <c r="BI100" s="123">
        <f xml:space="preserve"> IF( BI$96 - $G100 &lt; 1, 0, IF( BI$96 &lt; $G100 * 2, INDEX( $K$97:$CO$97, 1, BI$96 - $G100 ), INDEX( $J100:BH100, 1, BI$96 - $G100 + 1 ) ) )</f>
        <v>0</v>
      </c>
      <c r="BJ100" s="123">
        <f xml:space="preserve"> IF( BJ$96 - $G100 &lt; 1, 0, IF( BJ$96 &lt; $G100 * 2, INDEX( $K$97:$CO$97, 1, BJ$96 - $G100 ), INDEX( $J100:BI100, 1, BJ$96 - $G100 + 1 ) ) )</f>
        <v>0</v>
      </c>
      <c r="BK100" s="123">
        <f xml:space="preserve"> IF( BK$96 - $G100 &lt; 1, 0, IF( BK$96 &lt; $G100 * 2, INDEX( $K$97:$CO$97, 1, BK$96 - $G100 ), INDEX( $J100:BJ100, 1, BK$96 - $G100 + 1 ) ) )</f>
        <v>0</v>
      </c>
      <c r="BL100" s="123">
        <f xml:space="preserve"> IF( BL$96 - $G100 &lt; 1, 0, IF( BL$96 &lt; $G100 * 2, INDEX( $K$97:$CO$97, 1, BL$96 - $G100 ), INDEX( $J100:BK100, 1, BL$96 - $G100 + 1 ) ) )</f>
        <v>0</v>
      </c>
      <c r="BM100" s="123">
        <f xml:space="preserve"> IF( BM$96 - $G100 &lt; 1, 0, IF( BM$96 &lt; $G100 * 2, INDEX( $K$97:$CO$97, 1, BM$96 - $G100 ), INDEX( $J100:BL100, 1, BM$96 - $G100 + 1 ) ) )</f>
        <v>0</v>
      </c>
      <c r="BN100" s="123">
        <f xml:space="preserve"> IF( BN$96 - $G100 &lt; 1, 0, IF( BN$96 &lt; $G100 * 2, INDEX( $K$97:$CO$97, 1, BN$96 - $G100 ), INDEX( $J100:BM100, 1, BN$96 - $G100 + 1 ) ) )</f>
        <v>0</v>
      </c>
      <c r="BO100" s="123">
        <f xml:space="preserve"> IF( BO$96 - $G100 &lt; 1, 0, IF( BO$96 &lt; $G100 * 2, INDEX( $K$97:$CO$97, 1, BO$96 - $G100 ), INDEX( $J100:BN100, 1, BO$96 - $G100 + 1 ) ) )</f>
        <v>0</v>
      </c>
      <c r="BP100" s="123">
        <f xml:space="preserve"> IF( BP$96 - $G100 &lt; 1, 0, IF( BP$96 &lt; $G100 * 2, INDEX( $K$97:$CO$97, 1, BP$96 - $G100 ), INDEX( $J100:BO100, 1, BP$96 - $G100 + 1 ) ) )</f>
        <v>0</v>
      </c>
      <c r="BQ100" s="123">
        <f xml:space="preserve"> IF( BQ$96 - $G100 &lt; 1, 0, IF( BQ$96 &lt; $G100 * 2, INDEX( $K$97:$CO$97, 1, BQ$96 - $G100 ), INDEX( $J100:BP100, 1, BQ$96 - $G100 + 1 ) ) )</f>
        <v>0</v>
      </c>
      <c r="BR100" s="123">
        <f xml:space="preserve"> IF( BR$96 - $G100 &lt; 1, 0, IF( BR$96 &lt; $G100 * 2, INDEX( $K$97:$CO$97, 1, BR$96 - $G100 ), INDEX( $J100:BQ100, 1, BR$96 - $G100 + 1 ) ) )</f>
        <v>0</v>
      </c>
      <c r="BS100" s="123">
        <f xml:space="preserve"> IF( BS$96 - $G100 &lt; 1, 0, IF( BS$96 &lt; $G100 * 2, INDEX( $K$97:$CO$97, 1, BS$96 - $G100 ), INDEX( $J100:BR100, 1, BS$96 - $G100 + 1 ) ) )</f>
        <v>373.97260273972603</v>
      </c>
      <c r="BT100" s="123">
        <f xml:space="preserve"> IF( BT$96 - $G100 &lt; 1, 0, IF( BT$96 &lt; $G100 * 2, INDEX( $K$97:$CO$97, 1, BT$96 - $G100 ), INDEX( $J100:BS100, 1, BT$96 - $G100 + 1 ) ) )</f>
        <v>126.02739726027399</v>
      </c>
      <c r="BU100" s="123">
        <f xml:space="preserve"> IF( BU$96 - $G100 &lt; 1, 0, IF( BU$96 &lt; $G100 * 2, INDEX( $K$97:$CO$97, 1, BU$96 - $G100 ), INDEX( $J100:BT100, 1, BU$96 - $G100 + 1 ) ) )</f>
        <v>0</v>
      </c>
      <c r="BV100" s="123">
        <f xml:space="preserve"> IF( BV$96 - $G100 &lt; 1, 0, IF( BV$96 &lt; $G100 * 2, INDEX( $K$97:$CO$97, 1, BV$96 - $G100 ), INDEX( $J100:BU100, 1, BV$96 - $G100 + 1 ) ) )</f>
        <v>0</v>
      </c>
      <c r="BW100" s="123">
        <f xml:space="preserve"> IF( BW$96 - $G100 &lt; 1, 0, IF( BW$96 &lt; $G100 * 2, INDEX( $K$97:$CO$97, 1, BW$96 - $G100 ), INDEX( $J100:BV100, 1, BW$96 - $G100 + 1 ) ) )</f>
        <v>0</v>
      </c>
      <c r="BX100" s="123">
        <f xml:space="preserve"> IF( BX$96 - $G100 &lt; 1, 0, IF( BX$96 &lt; $G100 * 2, INDEX( $K$97:$CO$97, 1, BX$96 - $G100 ), INDEX( $J100:BW100, 1, BX$96 - $G100 + 1 ) ) )</f>
        <v>0</v>
      </c>
      <c r="BY100" s="123">
        <f xml:space="preserve"> IF( BY$96 - $G100 &lt; 1, 0, IF( BY$96 &lt; $G100 * 2, INDEX( $K$97:$CO$97, 1, BY$96 - $G100 ), INDEX( $J100:BX100, 1, BY$96 - $G100 + 1 ) ) )</f>
        <v>0</v>
      </c>
      <c r="BZ100" s="123">
        <f xml:space="preserve"> IF( BZ$96 - $G100 &lt; 1, 0, IF( BZ$96 &lt; $G100 * 2, INDEX( $K$97:$CO$97, 1, BZ$96 - $G100 ), INDEX( $J100:BY100, 1, BZ$96 - $G100 + 1 ) ) )</f>
        <v>0</v>
      </c>
      <c r="CA100" s="123">
        <f xml:space="preserve"> IF( CA$96 - $G100 &lt; 1, 0, IF( CA$96 &lt; $G100 * 2, INDEX( $K$97:$CO$97, 1, CA$96 - $G100 ), INDEX( $J100:BZ100, 1, CA$96 - $G100 + 1 ) ) )</f>
        <v>0</v>
      </c>
      <c r="CB100" s="123">
        <f xml:space="preserve"> IF( CB$96 - $G100 &lt; 1, 0, IF( CB$96 &lt; $G100 * 2, INDEX( $K$97:$CO$97, 1, CB$96 - $G100 ), INDEX( $J100:CA100, 1, CB$96 - $G100 + 1 ) ) )</f>
        <v>0</v>
      </c>
      <c r="CC100" s="123">
        <f xml:space="preserve"> IF( CC$96 - $G100 &lt; 1, 0, IF( CC$96 &lt; $G100 * 2, INDEX( $K$97:$CO$97, 1, CC$96 - $G100 ), INDEX( $J100:CB100, 1, CC$96 - $G100 + 1 ) ) )</f>
        <v>0</v>
      </c>
      <c r="CD100" s="123">
        <f xml:space="preserve"> IF( CD$96 - $G100 &lt; 1, 0, IF( CD$96 &lt; $G100 * 2, INDEX( $K$97:$CO$97, 1, CD$96 - $G100 ), INDEX( $J100:CC100, 1, CD$96 - $G100 + 1 ) ) )</f>
        <v>0</v>
      </c>
      <c r="CE100" s="123">
        <f xml:space="preserve"> IF( CE$96 - $G100 &lt; 1, 0, IF( CE$96 &lt; $G100 * 2, INDEX( $K$97:$CO$97, 1, CE$96 - $G100 ), INDEX( $J100:CD100, 1, CE$96 - $G100 + 1 ) ) )</f>
        <v>0</v>
      </c>
      <c r="CF100" s="123">
        <f xml:space="preserve"> IF( CF$96 - $G100 &lt; 1, 0, IF( CF$96 &lt; $G100 * 2, INDEX( $K$97:$CO$97, 1, CF$96 - $G100 ), INDEX( $J100:CE100, 1, CF$96 - $G100 + 1 ) ) )</f>
        <v>0</v>
      </c>
      <c r="CG100" s="123">
        <f xml:space="preserve"> IF( CG$96 - $G100 &lt; 1, 0, IF( CG$96 &lt; $G100 * 2, INDEX( $K$97:$CO$97, 1, CG$96 - $G100 ), INDEX( $J100:CF100, 1, CG$96 - $G100 + 1 ) ) )</f>
        <v>0</v>
      </c>
      <c r="CH100" s="123">
        <f xml:space="preserve"> IF( CH$96 - $G100 &lt; 1, 0, IF( CH$96 &lt; $G100 * 2, INDEX( $K$97:$CO$97, 1, CH$96 - $G100 ), INDEX( $J100:CG100, 1, CH$96 - $G100 + 1 ) ) )</f>
        <v>373.97260273972603</v>
      </c>
      <c r="CI100" s="123">
        <f xml:space="preserve"> IF( CI$96 - $G100 &lt; 1, 0, IF( CI$96 &lt; $G100 * 2, INDEX( $K$97:$CO$97, 1, CI$96 - $G100 ), INDEX( $J100:CH100, 1, CI$96 - $G100 + 1 ) ) )</f>
        <v>126.02739726027399</v>
      </c>
      <c r="CJ100" s="123">
        <f xml:space="preserve"> IF( CJ$96 - $G100 &lt; 1, 0, IF( CJ$96 &lt; $G100 * 2, INDEX( $K$97:$CO$97, 1, CJ$96 - $G100 ), INDEX( $J100:CI100, 1, CJ$96 - $G100 + 1 ) ) )</f>
        <v>0</v>
      </c>
      <c r="CK100" s="123">
        <f xml:space="preserve"> IF( CK$96 - $G100 &lt; 1, 0, IF( CK$96 &lt; $G100 * 2, INDEX( $K$97:$CO$97, 1, CK$96 - $G100 ), INDEX( $J100:CJ100, 1, CK$96 - $G100 + 1 ) ) )</f>
        <v>0</v>
      </c>
      <c r="CL100" s="123">
        <f xml:space="preserve"> IF( CL$96 - $G100 &lt; 1, 0, IF( CL$96 &lt; $G100 * 2, INDEX( $K$97:$CO$97, 1, CL$96 - $G100 ), INDEX( $J100:CK100, 1, CL$96 - $G100 + 1 ) ) )</f>
        <v>0</v>
      </c>
      <c r="CM100" s="123">
        <f xml:space="preserve"> IF( CM$96 - $G100 &lt; 1, 0, IF( CM$96 &lt; $G100 * 2, INDEX( $K$97:$CO$97, 1, CM$96 - $G100 ), INDEX( $J100:CL100, 1, CM$96 - $G100 + 1 ) ) )</f>
        <v>0</v>
      </c>
      <c r="CN100" s="123">
        <f xml:space="preserve"> IF( CN$96 - $G100 &lt; 1, 0, IF( CN$96 &lt; $G100 * 2, INDEX( $K$97:$CO$97, 1, CN$96 - $G100 ), INDEX( $J100:CM100, 1, CN$96 - $G100 + 1 ) ) )</f>
        <v>0</v>
      </c>
      <c r="CO100" s="123">
        <f xml:space="preserve"> IF( CO$96 - $G100 &lt; 1, 0, IF( CO$96 &lt; $G100 * 2, INDEX( $K$97:$CO$97, 1, CO$96 - $G100 ), INDEX( $J100:CN100, 1, CO$96 - $G100 + 1 ) ) )</f>
        <v>0</v>
      </c>
    </row>
    <row r="101" spans="5:93" outlineLevel="1" x14ac:dyDescent="0.2">
      <c r="E101" s="45" t="str">
        <f xml:space="preserve"> InpC!E53</f>
        <v>Civil structures e.g. Concrete bases (pads), chambers</v>
      </c>
      <c r="G101" s="19">
        <f xml:space="preserve"> InpC!G53</f>
        <v>60</v>
      </c>
      <c r="H101" s="223" t="str">
        <f xml:space="preserve"> InpC!H53</f>
        <v>Years</v>
      </c>
      <c r="I101" s="204">
        <f xml:space="preserve"> SUM( K101:CO101 )</f>
        <v>404</v>
      </c>
      <c r="K101" s="123">
        <f xml:space="preserve"> IF( K$96 - $G101 &lt; 1, 0, IF( K$96 &lt; $G101 * 2, INDEX( $K$99:$CO$99, 1, K$96 - $G101 ), INDEX( $J101:J101, 1, K$96 - $G101 + 1 ) ) )</f>
        <v>0</v>
      </c>
      <c r="L101" s="123">
        <f xml:space="preserve"> IF( L$96 - $G101 &lt; 1, 0, IF( L$96 &lt; $G101 * 2, INDEX( $K$99:$CO$99, 1, L$96 - $G101 ), INDEX( $J101:K101, 1, L$96 - $G101 + 1 ) ) )</f>
        <v>0</v>
      </c>
      <c r="M101" s="123">
        <f xml:space="preserve"> IF( M$96 - $G101 &lt; 1, 0, IF( M$96 &lt; $G101 * 2, INDEX( $K$99:$CO$99, 1, M$96 - $G101 ), INDEX( $J101:L101, 1, M$96 - $G101 + 1 ) ) )</f>
        <v>0</v>
      </c>
      <c r="N101" s="123">
        <f xml:space="preserve"> IF( N$96 - $G101 &lt; 1, 0, IF( N$96 &lt; $G101 * 2, INDEX( $K$99:$CO$99, 1, N$96 - $G101 ), INDEX( $J101:M101, 1, N$96 - $G101 + 1 ) ) )</f>
        <v>0</v>
      </c>
      <c r="O101" s="123">
        <f xml:space="preserve"> IF( O$96 - $G101 &lt; 1, 0, IF( O$96 &lt; $G101 * 2, INDEX( $K$99:$CO$99, 1, O$96 - $G101 ), INDEX( $J101:N101, 1, O$96 - $G101 + 1 ) ) )</f>
        <v>0</v>
      </c>
      <c r="P101" s="123">
        <f xml:space="preserve"> IF( P$96 - $G101 &lt; 1, 0, IF( P$96 &lt; $G101 * 2, INDEX( $K$99:$CO$99, 1, P$96 - $G101 ), INDEX( $J101:O101, 1, P$96 - $G101 + 1 ) ) )</f>
        <v>0</v>
      </c>
      <c r="Q101" s="123">
        <f xml:space="preserve"> IF( Q$96 - $G101 &lt; 1, 0, IF( Q$96 &lt; $G101 * 2, INDEX( $K$99:$CO$99, 1, Q$96 - $G101 ), INDEX( $J101:P101, 1, Q$96 - $G101 + 1 ) ) )</f>
        <v>0</v>
      </c>
      <c r="R101" s="123">
        <f xml:space="preserve"> IF( R$96 - $G101 &lt; 1, 0, IF( R$96 &lt; $G101 * 2, INDEX( $K$99:$CO$99, 1, R$96 - $G101 ), INDEX( $J101:Q101, 1, R$96 - $G101 + 1 ) ) )</f>
        <v>0</v>
      </c>
      <c r="S101" s="123">
        <f xml:space="preserve"> IF( S$96 - $G101 &lt; 1, 0, IF( S$96 &lt; $G101 * 2, INDEX( $K$99:$CO$99, 1, S$96 - $G101 ), INDEX( $J101:R101, 1, S$96 - $G101 + 1 ) ) )</f>
        <v>0</v>
      </c>
      <c r="T101" s="123">
        <f xml:space="preserve"> IF( T$96 - $G101 &lt; 1, 0, IF( T$96 &lt; $G101 * 2, INDEX( $K$99:$CO$99, 1, T$96 - $G101 ), INDEX( $J101:S101, 1, T$96 - $G101 + 1 ) ) )</f>
        <v>0</v>
      </c>
      <c r="U101" s="123">
        <f xml:space="preserve"> IF( U$96 - $G101 &lt; 1, 0, IF( U$96 &lt; $G101 * 2, INDEX( $K$99:$CO$99, 1, U$96 - $G101 ), INDEX( $J101:T101, 1, U$96 - $G101 + 1 ) ) )</f>
        <v>0</v>
      </c>
      <c r="V101" s="123">
        <f xml:space="preserve"> IF( V$96 - $G101 &lt; 1, 0, IF( V$96 &lt; $G101 * 2, INDEX( $K$99:$CO$99, 1, V$96 - $G101 ), INDEX( $J101:U101, 1, V$96 - $G101 + 1 ) ) )</f>
        <v>0</v>
      </c>
      <c r="W101" s="123">
        <f xml:space="preserve"> IF( W$96 - $G101 &lt; 1, 0, IF( W$96 &lt; $G101 * 2, INDEX( $K$99:$CO$99, 1, W$96 - $G101 ), INDEX( $J101:V101, 1, W$96 - $G101 + 1 ) ) )</f>
        <v>0</v>
      </c>
      <c r="X101" s="123">
        <f xml:space="preserve"> IF( X$96 - $G101 &lt; 1, 0, IF( X$96 &lt; $G101 * 2, INDEX( $K$99:$CO$99, 1, X$96 - $G101 ), INDEX( $J101:W101, 1, X$96 - $G101 + 1 ) ) )</f>
        <v>0</v>
      </c>
      <c r="Y101" s="123">
        <f xml:space="preserve"> IF( Y$96 - $G101 &lt; 1, 0, IF( Y$96 &lt; $G101 * 2, INDEX( $K$99:$CO$99, 1, Y$96 - $G101 ), INDEX( $J101:X101, 1, Y$96 - $G101 + 1 ) ) )</f>
        <v>0</v>
      </c>
      <c r="Z101" s="123">
        <f xml:space="preserve"> IF( Z$96 - $G101 &lt; 1, 0, IF( Z$96 &lt; $G101 * 2, INDEX( $K$99:$CO$99, 1, Z$96 - $G101 ), INDEX( $J101:Y101, 1, Z$96 - $G101 + 1 ) ) )</f>
        <v>0</v>
      </c>
      <c r="AA101" s="123">
        <f xml:space="preserve"> IF( AA$96 - $G101 &lt; 1, 0, IF( AA$96 &lt; $G101 * 2, INDEX( $K$99:$CO$99, 1, AA$96 - $G101 ), INDEX( $J101:Z101, 1, AA$96 - $G101 + 1 ) ) )</f>
        <v>0</v>
      </c>
      <c r="AB101" s="123">
        <f xml:space="preserve"> IF( AB$96 - $G101 &lt; 1, 0, IF( AB$96 &lt; $G101 * 2, INDEX( $K$99:$CO$99, 1, AB$96 - $G101 ), INDEX( $J101:AA101, 1, AB$96 - $G101 + 1 ) ) )</f>
        <v>0</v>
      </c>
      <c r="AC101" s="123">
        <f xml:space="preserve"> IF( AC$96 - $G101 &lt; 1, 0, IF( AC$96 &lt; $G101 * 2, INDEX( $K$99:$CO$99, 1, AC$96 - $G101 ), INDEX( $J101:AB101, 1, AC$96 - $G101 + 1 ) ) )</f>
        <v>0</v>
      </c>
      <c r="AD101" s="123">
        <f xml:space="preserve"> IF( AD$96 - $G101 &lt; 1, 0, IF( AD$96 &lt; $G101 * 2, INDEX( $K$99:$CO$99, 1, AD$96 - $G101 ), INDEX( $J101:AC101, 1, AD$96 - $G101 + 1 ) ) )</f>
        <v>0</v>
      </c>
      <c r="AE101" s="123">
        <f xml:space="preserve"> IF( AE$96 - $G101 &lt; 1, 0, IF( AE$96 &lt; $G101 * 2, INDEX( $K$99:$CO$99, 1, AE$96 - $G101 ), INDEX( $J101:AD101, 1, AE$96 - $G101 + 1 ) ) )</f>
        <v>0</v>
      </c>
      <c r="AF101" s="123">
        <f xml:space="preserve"> IF( AF$96 - $G101 &lt; 1, 0, IF( AF$96 &lt; $G101 * 2, INDEX( $K$99:$CO$99, 1, AF$96 - $G101 ), INDEX( $J101:AE101, 1, AF$96 - $G101 + 1 ) ) )</f>
        <v>0</v>
      </c>
      <c r="AG101" s="123">
        <f xml:space="preserve"> IF( AG$96 - $G101 &lt; 1, 0, IF( AG$96 &lt; $G101 * 2, INDEX( $K$99:$CO$99, 1, AG$96 - $G101 ), INDEX( $J101:AF101, 1, AG$96 - $G101 + 1 ) ) )</f>
        <v>0</v>
      </c>
      <c r="AH101" s="123">
        <f xml:space="preserve"> IF( AH$96 - $G101 &lt; 1, 0, IF( AH$96 &lt; $G101 * 2, INDEX( $K$99:$CO$99, 1, AH$96 - $G101 ), INDEX( $J101:AG101, 1, AH$96 - $G101 + 1 ) ) )</f>
        <v>0</v>
      </c>
      <c r="AI101" s="123">
        <f xml:space="preserve"> IF( AI$96 - $G101 &lt; 1, 0, IF( AI$96 &lt; $G101 * 2, INDEX( $K$99:$CO$99, 1, AI$96 - $G101 ), INDEX( $J101:AH101, 1, AI$96 - $G101 + 1 ) ) )</f>
        <v>0</v>
      </c>
      <c r="AJ101" s="123">
        <f xml:space="preserve"> IF( AJ$96 - $G101 &lt; 1, 0, IF( AJ$96 &lt; $G101 * 2, INDEX( $K$99:$CO$99, 1, AJ$96 - $G101 ), INDEX( $J101:AI101, 1, AJ$96 - $G101 + 1 ) ) )</f>
        <v>0</v>
      </c>
      <c r="AK101" s="123">
        <f xml:space="preserve"> IF( AK$96 - $G101 &lt; 1, 0, IF( AK$96 &lt; $G101 * 2, INDEX( $K$99:$CO$99, 1, AK$96 - $G101 ), INDEX( $J101:AJ101, 1, AK$96 - $G101 + 1 ) ) )</f>
        <v>0</v>
      </c>
      <c r="AL101" s="123">
        <f xml:space="preserve"> IF( AL$96 - $G101 &lt; 1, 0, IF( AL$96 &lt; $G101 * 2, INDEX( $K$99:$CO$99, 1, AL$96 - $G101 ), INDEX( $J101:AK101, 1, AL$96 - $G101 + 1 ) ) )</f>
        <v>0</v>
      </c>
      <c r="AM101" s="123">
        <f xml:space="preserve"> IF( AM$96 - $G101 &lt; 1, 0, IF( AM$96 &lt; $G101 * 2, INDEX( $K$99:$CO$99, 1, AM$96 - $G101 ), INDEX( $J101:AL101, 1, AM$96 - $G101 + 1 ) ) )</f>
        <v>0</v>
      </c>
      <c r="AN101" s="123">
        <f xml:space="preserve"> IF( AN$96 - $G101 &lt; 1, 0, IF( AN$96 &lt; $G101 * 2, INDEX( $K$99:$CO$99, 1, AN$96 - $G101 ), INDEX( $J101:AM101, 1, AN$96 - $G101 + 1 ) ) )</f>
        <v>0</v>
      </c>
      <c r="AO101" s="123">
        <f xml:space="preserve"> IF( AO$96 - $G101 &lt; 1, 0, IF( AO$96 &lt; $G101 * 2, INDEX( $K$99:$CO$99, 1, AO$96 - $G101 ), INDEX( $J101:AN101, 1, AO$96 - $G101 + 1 ) ) )</f>
        <v>0</v>
      </c>
      <c r="AP101" s="123">
        <f xml:space="preserve"> IF( AP$96 - $G101 &lt; 1, 0, IF( AP$96 &lt; $G101 * 2, INDEX( $K$99:$CO$99, 1, AP$96 - $G101 ), INDEX( $J101:AO101, 1, AP$96 - $G101 + 1 ) ) )</f>
        <v>0</v>
      </c>
      <c r="AQ101" s="123">
        <f xml:space="preserve"> IF( AQ$96 - $G101 &lt; 1, 0, IF( AQ$96 &lt; $G101 * 2, INDEX( $K$99:$CO$99, 1, AQ$96 - $G101 ), INDEX( $J101:AP101, 1, AQ$96 - $G101 + 1 ) ) )</f>
        <v>0</v>
      </c>
      <c r="AR101" s="123">
        <f xml:space="preserve"> IF( AR$96 - $G101 &lt; 1, 0, IF( AR$96 &lt; $G101 * 2, INDEX( $K$99:$CO$99, 1, AR$96 - $G101 ), INDEX( $J101:AQ101, 1, AR$96 - $G101 + 1 ) ) )</f>
        <v>0</v>
      </c>
      <c r="AS101" s="123">
        <f xml:space="preserve"> IF( AS$96 - $G101 &lt; 1, 0, IF( AS$96 &lt; $G101 * 2, INDEX( $K$99:$CO$99, 1, AS$96 - $G101 ), INDEX( $J101:AR101, 1, AS$96 - $G101 + 1 ) ) )</f>
        <v>0</v>
      </c>
      <c r="AT101" s="123">
        <f xml:space="preserve"> IF( AT$96 - $G101 &lt; 1, 0, IF( AT$96 &lt; $G101 * 2, INDEX( $K$99:$CO$99, 1, AT$96 - $G101 ), INDEX( $J101:AS101, 1, AT$96 - $G101 + 1 ) ) )</f>
        <v>0</v>
      </c>
      <c r="AU101" s="123">
        <f xml:space="preserve"> IF( AU$96 - $G101 &lt; 1, 0, IF( AU$96 &lt; $G101 * 2, INDEX( $K$99:$CO$99, 1, AU$96 - $G101 ), INDEX( $J101:AT101, 1, AU$96 - $G101 + 1 ) ) )</f>
        <v>0</v>
      </c>
      <c r="AV101" s="123">
        <f xml:space="preserve"> IF( AV$96 - $G101 &lt; 1, 0, IF( AV$96 &lt; $G101 * 2, INDEX( $K$99:$CO$99, 1, AV$96 - $G101 ), INDEX( $J101:AU101, 1, AV$96 - $G101 + 1 ) ) )</f>
        <v>0</v>
      </c>
      <c r="AW101" s="123">
        <f xml:space="preserve"> IF( AW$96 - $G101 &lt; 1, 0, IF( AW$96 &lt; $G101 * 2, INDEX( $K$99:$CO$99, 1, AW$96 - $G101 ), INDEX( $J101:AV101, 1, AW$96 - $G101 + 1 ) ) )</f>
        <v>0</v>
      </c>
      <c r="AX101" s="123">
        <f xml:space="preserve"> IF( AX$96 - $G101 &lt; 1, 0, IF( AX$96 &lt; $G101 * 2, INDEX( $K$99:$CO$99, 1, AX$96 - $G101 ), INDEX( $J101:AW101, 1, AX$96 - $G101 + 1 ) ) )</f>
        <v>0</v>
      </c>
      <c r="AY101" s="123">
        <f xml:space="preserve"> IF( AY$96 - $G101 &lt; 1, 0, IF( AY$96 &lt; $G101 * 2, INDEX( $K$99:$CO$99, 1, AY$96 - $G101 ), INDEX( $J101:AX101, 1, AY$96 - $G101 + 1 ) ) )</f>
        <v>0</v>
      </c>
      <c r="AZ101" s="123">
        <f xml:space="preserve"> IF( AZ$96 - $G101 &lt; 1, 0, IF( AZ$96 &lt; $G101 * 2, INDEX( $K$99:$CO$99, 1, AZ$96 - $G101 ), INDEX( $J101:AY101, 1, AZ$96 - $G101 + 1 ) ) )</f>
        <v>0</v>
      </c>
      <c r="BA101" s="123">
        <f xml:space="preserve"> IF( BA$96 - $G101 &lt; 1, 0, IF( BA$96 &lt; $G101 * 2, INDEX( $K$99:$CO$99, 1, BA$96 - $G101 ), INDEX( $J101:AZ101, 1, BA$96 - $G101 + 1 ) ) )</f>
        <v>0</v>
      </c>
      <c r="BB101" s="123">
        <f xml:space="preserve"> IF( BB$96 - $G101 &lt; 1, 0, IF( BB$96 &lt; $G101 * 2, INDEX( $K$99:$CO$99, 1, BB$96 - $G101 ), INDEX( $J101:BA101, 1, BB$96 - $G101 + 1 ) ) )</f>
        <v>0</v>
      </c>
      <c r="BC101" s="123">
        <f xml:space="preserve"> IF( BC$96 - $G101 &lt; 1, 0, IF( BC$96 &lt; $G101 * 2, INDEX( $K$99:$CO$99, 1, BC$96 - $G101 ), INDEX( $J101:BB101, 1, BC$96 - $G101 + 1 ) ) )</f>
        <v>0</v>
      </c>
      <c r="BD101" s="123">
        <f xml:space="preserve"> IF( BD$96 - $G101 &lt; 1, 0, IF( BD$96 &lt; $G101 * 2, INDEX( $K$99:$CO$99, 1, BD$96 - $G101 ), INDEX( $J101:BC101, 1, BD$96 - $G101 + 1 ) ) )</f>
        <v>0</v>
      </c>
      <c r="BE101" s="123">
        <f xml:space="preserve"> IF( BE$96 - $G101 &lt; 1, 0, IF( BE$96 &lt; $G101 * 2, INDEX( $K$99:$CO$99, 1, BE$96 - $G101 ), INDEX( $J101:BD101, 1, BE$96 - $G101 + 1 ) ) )</f>
        <v>0</v>
      </c>
      <c r="BF101" s="123">
        <f xml:space="preserve"> IF( BF$96 - $G101 &lt; 1, 0, IF( BF$96 &lt; $G101 * 2, INDEX( $K$99:$CO$99, 1, BF$96 - $G101 ), INDEX( $J101:BE101, 1, BF$96 - $G101 + 1 ) ) )</f>
        <v>0</v>
      </c>
      <c r="BG101" s="123">
        <f xml:space="preserve"> IF( BG$96 - $G101 &lt; 1, 0, IF( BG$96 &lt; $G101 * 2, INDEX( $K$99:$CO$99, 1, BG$96 - $G101 ), INDEX( $J101:BF101, 1, BG$96 - $G101 + 1 ) ) )</f>
        <v>0</v>
      </c>
      <c r="BH101" s="123">
        <f xml:space="preserve"> IF( BH$96 - $G101 &lt; 1, 0, IF( BH$96 &lt; $G101 * 2, INDEX( $K$99:$CO$99, 1, BH$96 - $G101 ), INDEX( $J101:BG101, 1, BH$96 - $G101 + 1 ) ) )</f>
        <v>0</v>
      </c>
      <c r="BI101" s="123">
        <f xml:space="preserve"> IF( BI$96 - $G101 &lt; 1, 0, IF( BI$96 &lt; $G101 * 2, INDEX( $K$99:$CO$99, 1, BI$96 - $G101 ), INDEX( $J101:BH101, 1, BI$96 - $G101 + 1 ) ) )</f>
        <v>0</v>
      </c>
      <c r="BJ101" s="123">
        <f xml:space="preserve"> IF( BJ$96 - $G101 &lt; 1, 0, IF( BJ$96 &lt; $G101 * 2, INDEX( $K$99:$CO$99, 1, BJ$96 - $G101 ), INDEX( $J101:BI101, 1, BJ$96 - $G101 + 1 ) ) )</f>
        <v>0</v>
      </c>
      <c r="BK101" s="123">
        <f xml:space="preserve"> IF( BK$96 - $G101 &lt; 1, 0, IF( BK$96 &lt; $G101 * 2, INDEX( $K$99:$CO$99, 1, BK$96 - $G101 ), INDEX( $J101:BJ101, 1, BK$96 - $G101 + 1 ) ) )</f>
        <v>0</v>
      </c>
      <c r="BL101" s="123">
        <f xml:space="preserve"> IF( BL$96 - $G101 &lt; 1, 0, IF( BL$96 &lt; $G101 * 2, INDEX( $K$99:$CO$99, 1, BL$96 - $G101 ), INDEX( $J101:BK101, 1, BL$96 - $G101 + 1 ) ) )</f>
        <v>0</v>
      </c>
      <c r="BM101" s="123">
        <f xml:space="preserve"> IF( BM$96 - $G101 &lt; 1, 0, IF( BM$96 &lt; $G101 * 2, INDEX( $K$99:$CO$99, 1, BM$96 - $G101 ), INDEX( $J101:BL101, 1, BM$96 - $G101 + 1 ) ) )</f>
        <v>0</v>
      </c>
      <c r="BN101" s="123">
        <f xml:space="preserve"> IF( BN$96 - $G101 &lt; 1, 0, IF( BN$96 &lt; $G101 * 2, INDEX( $K$99:$CO$99, 1, BN$96 - $G101 ), INDEX( $J101:BM101, 1, BN$96 - $G101 + 1 ) ) )</f>
        <v>0</v>
      </c>
      <c r="BO101" s="123">
        <f xml:space="preserve"> IF( BO$96 - $G101 &lt; 1, 0, IF( BO$96 &lt; $G101 * 2, INDEX( $K$99:$CO$99, 1, BO$96 - $G101 ), INDEX( $J101:BN101, 1, BO$96 - $G101 + 1 ) ) )</f>
        <v>0</v>
      </c>
      <c r="BP101" s="123">
        <f xml:space="preserve"> IF( BP$96 - $G101 &lt; 1, 0, IF( BP$96 &lt; $G101 * 2, INDEX( $K$99:$CO$99, 1, BP$96 - $G101 ), INDEX( $J101:BO101, 1, BP$96 - $G101 + 1 ) ) )</f>
        <v>0</v>
      </c>
      <c r="BQ101" s="123">
        <f xml:space="preserve"> IF( BQ$96 - $G101 &lt; 1, 0, IF( BQ$96 &lt; $G101 * 2, INDEX( $K$99:$CO$99, 1, BQ$96 - $G101 ), INDEX( $J101:BP101, 1, BQ$96 - $G101 + 1 ) ) )</f>
        <v>0</v>
      </c>
      <c r="BR101" s="123">
        <f xml:space="preserve"> IF( BR$96 - $G101 &lt; 1, 0, IF( BR$96 &lt; $G101 * 2, INDEX( $K$99:$CO$99, 1, BR$96 - $G101 ), INDEX( $J101:BQ101, 1, BR$96 - $G101 + 1 ) ) )</f>
        <v>0</v>
      </c>
      <c r="BS101" s="123">
        <f xml:space="preserve"> IF( BS$96 - $G101 &lt; 1, 0, IF( BS$96 &lt; $G101 * 2, INDEX( $K$99:$CO$99, 1, BS$96 - $G101 ), INDEX( $J101:BR101, 1, BS$96 - $G101 + 1 ) ) )</f>
        <v>301.97260273972603</v>
      </c>
      <c r="BT101" s="123">
        <f xml:space="preserve"> IF( BT$96 - $G101 &lt; 1, 0, IF( BT$96 &lt; $G101 * 2, INDEX( $K$99:$CO$99, 1, BT$96 - $G101 ), INDEX( $J101:BS101, 1, BT$96 - $G101 + 1 ) ) )</f>
        <v>102.02739726027399</v>
      </c>
      <c r="BU101" s="123">
        <f xml:space="preserve"> IF( BU$96 - $G101 &lt; 1, 0, IF( BU$96 &lt; $G101 * 2, INDEX( $K$99:$CO$99, 1, BU$96 - $G101 ), INDEX( $J101:BT101, 1, BU$96 - $G101 + 1 ) ) )</f>
        <v>0</v>
      </c>
      <c r="BV101" s="123">
        <f xml:space="preserve"> IF( BV$96 - $G101 &lt; 1, 0, IF( BV$96 &lt; $G101 * 2, INDEX( $K$99:$CO$99, 1, BV$96 - $G101 ), INDEX( $J101:BU101, 1, BV$96 - $G101 + 1 ) ) )</f>
        <v>0</v>
      </c>
      <c r="BW101" s="123">
        <f xml:space="preserve"> IF( BW$96 - $G101 &lt; 1, 0, IF( BW$96 &lt; $G101 * 2, INDEX( $K$99:$CO$99, 1, BW$96 - $G101 ), INDEX( $J101:BV101, 1, BW$96 - $G101 + 1 ) ) )</f>
        <v>0</v>
      </c>
      <c r="BX101" s="123">
        <f xml:space="preserve"> IF( BX$96 - $G101 &lt; 1, 0, IF( BX$96 &lt; $G101 * 2, INDEX( $K$99:$CO$99, 1, BX$96 - $G101 ), INDEX( $J101:BW101, 1, BX$96 - $G101 + 1 ) ) )</f>
        <v>0</v>
      </c>
      <c r="BY101" s="123">
        <f xml:space="preserve"> IF( BY$96 - $G101 &lt; 1, 0, IF( BY$96 &lt; $G101 * 2, INDEX( $K$99:$CO$99, 1, BY$96 - $G101 ), INDEX( $J101:BX101, 1, BY$96 - $G101 + 1 ) ) )</f>
        <v>0</v>
      </c>
      <c r="BZ101" s="123">
        <f xml:space="preserve"> IF( BZ$96 - $G101 &lt; 1, 0, IF( BZ$96 &lt; $G101 * 2, INDEX( $K$99:$CO$99, 1, BZ$96 - $G101 ), INDEX( $J101:BY101, 1, BZ$96 - $G101 + 1 ) ) )</f>
        <v>0</v>
      </c>
      <c r="CA101" s="123">
        <f xml:space="preserve"> IF( CA$96 - $G101 &lt; 1, 0, IF( CA$96 &lt; $G101 * 2, INDEX( $K$99:$CO$99, 1, CA$96 - $G101 ), INDEX( $J101:BZ101, 1, CA$96 - $G101 + 1 ) ) )</f>
        <v>0</v>
      </c>
      <c r="CB101" s="123">
        <f xml:space="preserve"> IF( CB$96 - $G101 &lt; 1, 0, IF( CB$96 &lt; $G101 * 2, INDEX( $K$99:$CO$99, 1, CB$96 - $G101 ), INDEX( $J101:CA101, 1, CB$96 - $G101 + 1 ) ) )</f>
        <v>0</v>
      </c>
      <c r="CC101" s="123">
        <f xml:space="preserve"> IF( CC$96 - $G101 &lt; 1, 0, IF( CC$96 &lt; $G101 * 2, INDEX( $K$99:$CO$99, 1, CC$96 - $G101 ), INDEX( $J101:CB101, 1, CC$96 - $G101 + 1 ) ) )</f>
        <v>0</v>
      </c>
      <c r="CD101" s="123">
        <f xml:space="preserve"> IF( CD$96 - $G101 &lt; 1, 0, IF( CD$96 &lt; $G101 * 2, INDEX( $K$99:$CO$99, 1, CD$96 - $G101 ), INDEX( $J101:CC101, 1, CD$96 - $G101 + 1 ) ) )</f>
        <v>0</v>
      </c>
      <c r="CE101" s="123">
        <f xml:space="preserve"> IF( CE$96 - $G101 &lt; 1, 0, IF( CE$96 &lt; $G101 * 2, INDEX( $K$99:$CO$99, 1, CE$96 - $G101 ), INDEX( $J101:CD101, 1, CE$96 - $G101 + 1 ) ) )</f>
        <v>0</v>
      </c>
      <c r="CF101" s="123">
        <f xml:space="preserve"> IF( CF$96 - $G101 &lt; 1, 0, IF( CF$96 &lt; $G101 * 2, INDEX( $K$99:$CO$99, 1, CF$96 - $G101 ), INDEX( $J101:CE101, 1, CF$96 - $G101 + 1 ) ) )</f>
        <v>0</v>
      </c>
      <c r="CG101" s="123">
        <f xml:space="preserve"> IF( CG$96 - $G101 &lt; 1, 0, IF( CG$96 &lt; $G101 * 2, INDEX( $K$99:$CO$99, 1, CG$96 - $G101 ), INDEX( $J101:CF101, 1, CG$96 - $G101 + 1 ) ) )</f>
        <v>0</v>
      </c>
      <c r="CH101" s="123">
        <f xml:space="preserve"> IF( CH$96 - $G101 &lt; 1, 0, IF( CH$96 &lt; $G101 * 2, INDEX( $K$99:$CO$99, 1, CH$96 - $G101 ), INDEX( $J101:CG101, 1, CH$96 - $G101 + 1 ) ) )</f>
        <v>0</v>
      </c>
      <c r="CI101" s="123">
        <f xml:space="preserve"> IF( CI$96 - $G101 &lt; 1, 0, IF( CI$96 &lt; $G101 * 2, INDEX( $K$99:$CO$99, 1, CI$96 - $G101 ), INDEX( $J101:CH101, 1, CI$96 - $G101 + 1 ) ) )</f>
        <v>0</v>
      </c>
      <c r="CJ101" s="123">
        <f xml:space="preserve"> IF( CJ$96 - $G101 &lt; 1, 0, IF( CJ$96 &lt; $G101 * 2, INDEX( $K$99:$CO$99, 1, CJ$96 - $G101 ), INDEX( $J101:CI101, 1, CJ$96 - $G101 + 1 ) ) )</f>
        <v>0</v>
      </c>
      <c r="CK101" s="123">
        <f xml:space="preserve"> IF( CK$96 - $G101 &lt; 1, 0, IF( CK$96 &lt; $G101 * 2, INDEX( $K$99:$CO$99, 1, CK$96 - $G101 ), INDEX( $J101:CJ101, 1, CK$96 - $G101 + 1 ) ) )</f>
        <v>0</v>
      </c>
      <c r="CL101" s="123">
        <f xml:space="preserve"> IF( CL$96 - $G101 &lt; 1, 0, IF( CL$96 &lt; $G101 * 2, INDEX( $K$99:$CO$99, 1, CL$96 - $G101 ), INDEX( $J101:CK101, 1, CL$96 - $G101 + 1 ) ) )</f>
        <v>0</v>
      </c>
      <c r="CM101" s="123">
        <f xml:space="preserve"> IF( CM$96 - $G101 &lt; 1, 0, IF( CM$96 &lt; $G101 * 2, INDEX( $K$99:$CO$99, 1, CM$96 - $G101 ), INDEX( $J101:CL101, 1, CM$96 - $G101 + 1 ) ) )</f>
        <v>0</v>
      </c>
      <c r="CN101" s="123">
        <f xml:space="preserve"> IF( CN$96 - $G101 &lt; 1, 0, IF( CN$96 &lt; $G101 * 2, INDEX( $K$99:$CO$99, 1, CN$96 - $G101 ), INDEX( $J101:CM101, 1, CN$96 - $G101 + 1 ) ) )</f>
        <v>0</v>
      </c>
      <c r="CO101" s="123">
        <f xml:space="preserve"> IF( CO$96 - $G101 &lt; 1, 0, IF( CO$96 &lt; $G101 * 2, INDEX( $K$99:$CO$99, 1, CO$96 - $G101 ), INDEX( $J101:CN101, 1, CO$96 - $G101 + 1 ) ) )</f>
        <v>0</v>
      </c>
    </row>
    <row r="102" spans="5:93" ht="5.25" customHeight="1" outlineLevel="1" x14ac:dyDescent="0.2">
      <c r="I102" s="201"/>
    </row>
    <row r="103" spans="5:93" outlineLevel="1" x14ac:dyDescent="0.2">
      <c r="E103" s="45" t="str">
        <f>UserInput!E99</f>
        <v>Water: pump  - asset life</v>
      </c>
      <c r="G103" s="19">
        <f xml:space="preserve"> MAX( 1, UserInput!G99 )</f>
        <v>1</v>
      </c>
      <c r="H103" s="223" t="str">
        <f>UserInput!H99</f>
        <v>Years</v>
      </c>
      <c r="I103" s="204">
        <f xml:space="preserve"> SUM( K103:CO103 )</f>
        <v>0</v>
      </c>
      <c r="K103" s="54">
        <f xml:space="preserve"> IF( K$96 - $G103 &lt; 1, 0,  IF( MOD( K$96, $G103 ) = 1, 1, 0 )  )</f>
        <v>0</v>
      </c>
      <c r="L103" s="54">
        <f t="shared" ref="L103:BW106" si="59" xml:space="preserve"> IF( L$96 - $G103 &lt; 1, 0,  IF( MOD( L$96, $G103 ) = 1, 1, 0 )  )</f>
        <v>0</v>
      </c>
      <c r="M103" s="54">
        <f t="shared" si="59"/>
        <v>0</v>
      </c>
      <c r="N103" s="54">
        <f t="shared" si="59"/>
        <v>0</v>
      </c>
      <c r="O103" s="54">
        <f t="shared" si="59"/>
        <v>0</v>
      </c>
      <c r="P103" s="54">
        <f t="shared" si="59"/>
        <v>0</v>
      </c>
      <c r="Q103" s="54">
        <f t="shared" si="59"/>
        <v>0</v>
      </c>
      <c r="R103" s="54">
        <f t="shared" si="59"/>
        <v>0</v>
      </c>
      <c r="S103" s="54">
        <f t="shared" si="59"/>
        <v>0</v>
      </c>
      <c r="T103" s="54">
        <f t="shared" si="59"/>
        <v>0</v>
      </c>
      <c r="U103" s="54">
        <f t="shared" si="59"/>
        <v>0</v>
      </c>
      <c r="V103" s="54">
        <f t="shared" si="59"/>
        <v>0</v>
      </c>
      <c r="W103" s="54">
        <f t="shared" si="59"/>
        <v>0</v>
      </c>
      <c r="X103" s="54">
        <f t="shared" si="59"/>
        <v>0</v>
      </c>
      <c r="Y103" s="54">
        <f t="shared" si="59"/>
        <v>0</v>
      </c>
      <c r="Z103" s="54">
        <f t="shared" si="59"/>
        <v>0</v>
      </c>
      <c r="AA103" s="54">
        <f t="shared" si="59"/>
        <v>0</v>
      </c>
      <c r="AB103" s="54">
        <f t="shared" si="59"/>
        <v>0</v>
      </c>
      <c r="AC103" s="54">
        <f t="shared" si="59"/>
        <v>0</v>
      </c>
      <c r="AD103" s="54">
        <f t="shared" si="59"/>
        <v>0</v>
      </c>
      <c r="AE103" s="54">
        <f t="shared" si="59"/>
        <v>0</v>
      </c>
      <c r="AF103" s="54">
        <f t="shared" si="59"/>
        <v>0</v>
      </c>
      <c r="AG103" s="54">
        <f t="shared" si="59"/>
        <v>0</v>
      </c>
      <c r="AH103" s="54">
        <f t="shared" si="59"/>
        <v>0</v>
      </c>
      <c r="AI103" s="54">
        <f t="shared" si="59"/>
        <v>0</v>
      </c>
      <c r="AJ103" s="54">
        <f t="shared" si="59"/>
        <v>0</v>
      </c>
      <c r="AK103" s="54">
        <f t="shared" si="59"/>
        <v>0</v>
      </c>
      <c r="AL103" s="54">
        <f t="shared" si="59"/>
        <v>0</v>
      </c>
      <c r="AM103" s="54">
        <f t="shared" si="59"/>
        <v>0</v>
      </c>
      <c r="AN103" s="54">
        <f t="shared" si="59"/>
        <v>0</v>
      </c>
      <c r="AO103" s="54">
        <f t="shared" si="59"/>
        <v>0</v>
      </c>
      <c r="AP103" s="54">
        <f t="shared" si="59"/>
        <v>0</v>
      </c>
      <c r="AQ103" s="54">
        <f t="shared" si="59"/>
        <v>0</v>
      </c>
      <c r="AR103" s="54">
        <f t="shared" si="59"/>
        <v>0</v>
      </c>
      <c r="AS103" s="54">
        <f t="shared" si="59"/>
        <v>0</v>
      </c>
      <c r="AT103" s="54">
        <f t="shared" si="59"/>
        <v>0</v>
      </c>
      <c r="AU103" s="54">
        <f t="shared" si="59"/>
        <v>0</v>
      </c>
      <c r="AV103" s="54">
        <f t="shared" si="59"/>
        <v>0</v>
      </c>
      <c r="AW103" s="54">
        <f t="shared" si="59"/>
        <v>0</v>
      </c>
      <c r="AX103" s="54">
        <f t="shared" si="59"/>
        <v>0</v>
      </c>
      <c r="AY103" s="54">
        <f t="shared" si="59"/>
        <v>0</v>
      </c>
      <c r="AZ103" s="54">
        <f t="shared" si="59"/>
        <v>0</v>
      </c>
      <c r="BA103" s="54">
        <f t="shared" si="59"/>
        <v>0</v>
      </c>
      <c r="BB103" s="54">
        <f t="shared" si="59"/>
        <v>0</v>
      </c>
      <c r="BC103" s="54">
        <f t="shared" si="59"/>
        <v>0</v>
      </c>
      <c r="BD103" s="54">
        <f t="shared" si="59"/>
        <v>0</v>
      </c>
      <c r="BE103" s="54">
        <f t="shared" si="59"/>
        <v>0</v>
      </c>
      <c r="BF103" s="54">
        <f t="shared" si="59"/>
        <v>0</v>
      </c>
      <c r="BG103" s="54">
        <f t="shared" si="59"/>
        <v>0</v>
      </c>
      <c r="BH103" s="54">
        <f t="shared" si="59"/>
        <v>0</v>
      </c>
      <c r="BI103" s="54">
        <f t="shared" si="59"/>
        <v>0</v>
      </c>
      <c r="BJ103" s="54">
        <f t="shared" si="59"/>
        <v>0</v>
      </c>
      <c r="BK103" s="54">
        <f t="shared" si="59"/>
        <v>0</v>
      </c>
      <c r="BL103" s="54">
        <f t="shared" si="59"/>
        <v>0</v>
      </c>
      <c r="BM103" s="54">
        <f t="shared" si="59"/>
        <v>0</v>
      </c>
      <c r="BN103" s="54">
        <f t="shared" si="59"/>
        <v>0</v>
      </c>
      <c r="BO103" s="54">
        <f t="shared" si="59"/>
        <v>0</v>
      </c>
      <c r="BP103" s="54">
        <f t="shared" si="59"/>
        <v>0</v>
      </c>
      <c r="BQ103" s="54">
        <f t="shared" si="59"/>
        <v>0</v>
      </c>
      <c r="BR103" s="54">
        <f t="shared" si="59"/>
        <v>0</v>
      </c>
      <c r="BS103" s="54">
        <f t="shared" si="59"/>
        <v>0</v>
      </c>
      <c r="BT103" s="54">
        <f t="shared" si="59"/>
        <v>0</v>
      </c>
      <c r="BU103" s="54">
        <f t="shared" si="59"/>
        <v>0</v>
      </c>
      <c r="BV103" s="54">
        <f t="shared" si="59"/>
        <v>0</v>
      </c>
      <c r="BW103" s="54">
        <f t="shared" si="59"/>
        <v>0</v>
      </c>
      <c r="BX103" s="54">
        <f t="shared" ref="BX103:CO107" si="60" xml:space="preserve"> IF( BX$96 - $G103 &lt; 1, 0,  IF( MOD( BX$96, $G103 ) = 1, 1, 0 )  )</f>
        <v>0</v>
      </c>
      <c r="BY103" s="54">
        <f t="shared" si="60"/>
        <v>0</v>
      </c>
      <c r="BZ103" s="54">
        <f t="shared" si="60"/>
        <v>0</v>
      </c>
      <c r="CA103" s="54">
        <f t="shared" si="60"/>
        <v>0</v>
      </c>
      <c r="CB103" s="54">
        <f t="shared" si="60"/>
        <v>0</v>
      </c>
      <c r="CC103" s="54">
        <f t="shared" si="60"/>
        <v>0</v>
      </c>
      <c r="CD103" s="54">
        <f t="shared" si="60"/>
        <v>0</v>
      </c>
      <c r="CE103" s="54">
        <f t="shared" si="60"/>
        <v>0</v>
      </c>
      <c r="CF103" s="54">
        <f t="shared" si="60"/>
        <v>0</v>
      </c>
      <c r="CG103" s="54">
        <f t="shared" si="60"/>
        <v>0</v>
      </c>
      <c r="CH103" s="54">
        <f t="shared" si="60"/>
        <v>0</v>
      </c>
      <c r="CI103" s="54">
        <f t="shared" si="60"/>
        <v>0</v>
      </c>
      <c r="CJ103" s="54">
        <f t="shared" si="60"/>
        <v>0</v>
      </c>
      <c r="CK103" s="54">
        <f t="shared" si="60"/>
        <v>0</v>
      </c>
      <c r="CL103" s="54">
        <f t="shared" si="60"/>
        <v>0</v>
      </c>
      <c r="CM103" s="54">
        <f t="shared" si="60"/>
        <v>0</v>
      </c>
      <c r="CN103" s="54">
        <f t="shared" si="60"/>
        <v>0</v>
      </c>
      <c r="CO103" s="54">
        <f t="shared" si="60"/>
        <v>0</v>
      </c>
    </row>
    <row r="104" spans="5:93" outlineLevel="1" x14ac:dyDescent="0.2">
      <c r="E104" s="45" t="str">
        <f>UserInput!E100</f>
        <v>Pressure logger  - asset life</v>
      </c>
      <c r="G104" s="19">
        <f xml:space="preserve"> MAX( 1, UserInput!G100 )</f>
        <v>1</v>
      </c>
      <c r="H104" s="223" t="str">
        <f>UserInput!H100</f>
        <v>Years</v>
      </c>
      <c r="I104" s="204">
        <f t="shared" ref="I104:I107" si="61" xml:space="preserve"> SUM( K104:CO104 )</f>
        <v>0</v>
      </c>
      <c r="K104" s="54">
        <f t="shared" ref="K104:K107" si="62" xml:space="preserve"> IF( K$96 - $G104 &lt; 1, 0,  IF( MOD( K$96, $G104 ) = 1, 1, 0 )  )</f>
        <v>0</v>
      </c>
      <c r="L104" s="54">
        <f t="shared" si="59"/>
        <v>0</v>
      </c>
      <c r="M104" s="54">
        <f t="shared" si="59"/>
        <v>0</v>
      </c>
      <c r="N104" s="54">
        <f t="shared" si="59"/>
        <v>0</v>
      </c>
      <c r="O104" s="54">
        <f t="shared" si="59"/>
        <v>0</v>
      </c>
      <c r="P104" s="54">
        <f t="shared" si="59"/>
        <v>0</v>
      </c>
      <c r="Q104" s="54">
        <f t="shared" si="59"/>
        <v>0</v>
      </c>
      <c r="R104" s="54">
        <f t="shared" si="59"/>
        <v>0</v>
      </c>
      <c r="S104" s="54">
        <f t="shared" si="59"/>
        <v>0</v>
      </c>
      <c r="T104" s="54">
        <f t="shared" si="59"/>
        <v>0</v>
      </c>
      <c r="U104" s="54">
        <f t="shared" si="59"/>
        <v>0</v>
      </c>
      <c r="V104" s="54">
        <f t="shared" si="59"/>
        <v>0</v>
      </c>
      <c r="W104" s="54">
        <f t="shared" si="59"/>
        <v>0</v>
      </c>
      <c r="X104" s="54">
        <f t="shared" si="59"/>
        <v>0</v>
      </c>
      <c r="Y104" s="54">
        <f t="shared" si="59"/>
        <v>0</v>
      </c>
      <c r="Z104" s="54">
        <f t="shared" si="59"/>
        <v>0</v>
      </c>
      <c r="AA104" s="54">
        <f t="shared" si="59"/>
        <v>0</v>
      </c>
      <c r="AB104" s="54">
        <f t="shared" si="59"/>
        <v>0</v>
      </c>
      <c r="AC104" s="54">
        <f t="shared" si="59"/>
        <v>0</v>
      </c>
      <c r="AD104" s="54">
        <f t="shared" si="59"/>
        <v>0</v>
      </c>
      <c r="AE104" s="54">
        <f t="shared" si="59"/>
        <v>0</v>
      </c>
      <c r="AF104" s="54">
        <f t="shared" si="59"/>
        <v>0</v>
      </c>
      <c r="AG104" s="54">
        <f t="shared" si="59"/>
        <v>0</v>
      </c>
      <c r="AH104" s="54">
        <f t="shared" si="59"/>
        <v>0</v>
      </c>
      <c r="AI104" s="54">
        <f t="shared" si="59"/>
        <v>0</v>
      </c>
      <c r="AJ104" s="54">
        <f t="shared" si="59"/>
        <v>0</v>
      </c>
      <c r="AK104" s="54">
        <f t="shared" si="59"/>
        <v>0</v>
      </c>
      <c r="AL104" s="54">
        <f t="shared" si="59"/>
        <v>0</v>
      </c>
      <c r="AM104" s="54">
        <f t="shared" si="59"/>
        <v>0</v>
      </c>
      <c r="AN104" s="54">
        <f t="shared" si="59"/>
        <v>0</v>
      </c>
      <c r="AO104" s="54">
        <f t="shared" si="59"/>
        <v>0</v>
      </c>
      <c r="AP104" s="54">
        <f t="shared" si="59"/>
        <v>0</v>
      </c>
      <c r="AQ104" s="54">
        <f t="shared" si="59"/>
        <v>0</v>
      </c>
      <c r="AR104" s="54">
        <f t="shared" si="59"/>
        <v>0</v>
      </c>
      <c r="AS104" s="54">
        <f t="shared" si="59"/>
        <v>0</v>
      </c>
      <c r="AT104" s="54">
        <f t="shared" si="59"/>
        <v>0</v>
      </c>
      <c r="AU104" s="54">
        <f t="shared" si="59"/>
        <v>0</v>
      </c>
      <c r="AV104" s="54">
        <f t="shared" si="59"/>
        <v>0</v>
      </c>
      <c r="AW104" s="54">
        <f t="shared" si="59"/>
        <v>0</v>
      </c>
      <c r="AX104" s="54">
        <f t="shared" si="59"/>
        <v>0</v>
      </c>
      <c r="AY104" s="54">
        <f t="shared" si="59"/>
        <v>0</v>
      </c>
      <c r="AZ104" s="54">
        <f t="shared" si="59"/>
        <v>0</v>
      </c>
      <c r="BA104" s="54">
        <f t="shared" si="59"/>
        <v>0</v>
      </c>
      <c r="BB104" s="54">
        <f t="shared" si="59"/>
        <v>0</v>
      </c>
      <c r="BC104" s="54">
        <f t="shared" si="59"/>
        <v>0</v>
      </c>
      <c r="BD104" s="54">
        <f t="shared" si="59"/>
        <v>0</v>
      </c>
      <c r="BE104" s="54">
        <f t="shared" si="59"/>
        <v>0</v>
      </c>
      <c r="BF104" s="54">
        <f t="shared" si="59"/>
        <v>0</v>
      </c>
      <c r="BG104" s="54">
        <f t="shared" si="59"/>
        <v>0</v>
      </c>
      <c r="BH104" s="54">
        <f t="shared" si="59"/>
        <v>0</v>
      </c>
      <c r="BI104" s="54">
        <f t="shared" si="59"/>
        <v>0</v>
      </c>
      <c r="BJ104" s="54">
        <f t="shared" si="59"/>
        <v>0</v>
      </c>
      <c r="BK104" s="54">
        <f t="shared" si="59"/>
        <v>0</v>
      </c>
      <c r="BL104" s="54">
        <f t="shared" si="59"/>
        <v>0</v>
      </c>
      <c r="BM104" s="54">
        <f t="shared" si="59"/>
        <v>0</v>
      </c>
      <c r="BN104" s="54">
        <f t="shared" si="59"/>
        <v>0</v>
      </c>
      <c r="BO104" s="54">
        <f t="shared" si="59"/>
        <v>0</v>
      </c>
      <c r="BP104" s="54">
        <f t="shared" si="59"/>
        <v>0</v>
      </c>
      <c r="BQ104" s="54">
        <f t="shared" si="59"/>
        <v>0</v>
      </c>
      <c r="BR104" s="54">
        <f t="shared" si="59"/>
        <v>0</v>
      </c>
      <c r="BS104" s="54">
        <f t="shared" si="59"/>
        <v>0</v>
      </c>
      <c r="BT104" s="54">
        <f t="shared" si="59"/>
        <v>0</v>
      </c>
      <c r="BU104" s="54">
        <f t="shared" si="59"/>
        <v>0</v>
      </c>
      <c r="BV104" s="54">
        <f t="shared" si="59"/>
        <v>0</v>
      </c>
      <c r="BW104" s="54">
        <f t="shared" si="59"/>
        <v>0</v>
      </c>
      <c r="BX104" s="54">
        <f t="shared" si="60"/>
        <v>0</v>
      </c>
      <c r="BY104" s="54">
        <f t="shared" si="60"/>
        <v>0</v>
      </c>
      <c r="BZ104" s="54">
        <f t="shared" si="60"/>
        <v>0</v>
      </c>
      <c r="CA104" s="54">
        <f t="shared" si="60"/>
        <v>0</v>
      </c>
      <c r="CB104" s="54">
        <f t="shared" si="60"/>
        <v>0</v>
      </c>
      <c r="CC104" s="54">
        <f t="shared" si="60"/>
        <v>0</v>
      </c>
      <c r="CD104" s="54">
        <f t="shared" si="60"/>
        <v>0</v>
      </c>
      <c r="CE104" s="54">
        <f t="shared" si="60"/>
        <v>0</v>
      </c>
      <c r="CF104" s="54">
        <f t="shared" si="60"/>
        <v>0</v>
      </c>
      <c r="CG104" s="54">
        <f t="shared" si="60"/>
        <v>0</v>
      </c>
      <c r="CH104" s="54">
        <f t="shared" si="60"/>
        <v>0</v>
      </c>
      <c r="CI104" s="54">
        <f t="shared" si="60"/>
        <v>0</v>
      </c>
      <c r="CJ104" s="54">
        <f t="shared" si="60"/>
        <v>0</v>
      </c>
      <c r="CK104" s="54">
        <f t="shared" si="60"/>
        <v>0</v>
      </c>
      <c r="CL104" s="54">
        <f t="shared" si="60"/>
        <v>0</v>
      </c>
      <c r="CM104" s="54">
        <f t="shared" si="60"/>
        <v>0</v>
      </c>
      <c r="CN104" s="54">
        <f t="shared" si="60"/>
        <v>0</v>
      </c>
      <c r="CO104" s="54">
        <f t="shared" si="60"/>
        <v>0</v>
      </c>
    </row>
    <row r="105" spans="5:93" outlineLevel="1" x14ac:dyDescent="0.2">
      <c r="E105" s="45" t="str">
        <f>UserInput!E101</f>
        <v>Water: other cost item 3 (specify)  - asset life</v>
      </c>
      <c r="G105" s="19">
        <f xml:space="preserve"> MAX( 1, UserInput!G101 )</f>
        <v>1</v>
      </c>
      <c r="H105" s="223" t="str">
        <f>UserInput!H101</f>
        <v>Years</v>
      </c>
      <c r="I105" s="204">
        <f t="shared" si="61"/>
        <v>0</v>
      </c>
      <c r="K105" s="54">
        <f t="shared" si="62"/>
        <v>0</v>
      </c>
      <c r="L105" s="54">
        <f t="shared" si="59"/>
        <v>0</v>
      </c>
      <c r="M105" s="54">
        <f t="shared" si="59"/>
        <v>0</v>
      </c>
      <c r="N105" s="54">
        <f t="shared" si="59"/>
        <v>0</v>
      </c>
      <c r="O105" s="54">
        <f t="shared" si="59"/>
        <v>0</v>
      </c>
      <c r="P105" s="54">
        <f t="shared" si="59"/>
        <v>0</v>
      </c>
      <c r="Q105" s="54">
        <f t="shared" si="59"/>
        <v>0</v>
      </c>
      <c r="R105" s="54">
        <f t="shared" si="59"/>
        <v>0</v>
      </c>
      <c r="S105" s="54">
        <f t="shared" si="59"/>
        <v>0</v>
      </c>
      <c r="T105" s="54">
        <f t="shared" si="59"/>
        <v>0</v>
      </c>
      <c r="U105" s="54">
        <f t="shared" si="59"/>
        <v>0</v>
      </c>
      <c r="V105" s="54">
        <f t="shared" si="59"/>
        <v>0</v>
      </c>
      <c r="W105" s="54">
        <f t="shared" si="59"/>
        <v>0</v>
      </c>
      <c r="X105" s="54">
        <f t="shared" si="59"/>
        <v>0</v>
      </c>
      <c r="Y105" s="54">
        <f t="shared" si="59"/>
        <v>0</v>
      </c>
      <c r="Z105" s="54">
        <f t="shared" si="59"/>
        <v>0</v>
      </c>
      <c r="AA105" s="54">
        <f t="shared" si="59"/>
        <v>0</v>
      </c>
      <c r="AB105" s="54">
        <f t="shared" si="59"/>
        <v>0</v>
      </c>
      <c r="AC105" s="54">
        <f t="shared" si="59"/>
        <v>0</v>
      </c>
      <c r="AD105" s="54">
        <f t="shared" si="59"/>
        <v>0</v>
      </c>
      <c r="AE105" s="54">
        <f t="shared" si="59"/>
        <v>0</v>
      </c>
      <c r="AF105" s="54">
        <f t="shared" si="59"/>
        <v>0</v>
      </c>
      <c r="AG105" s="54">
        <f t="shared" si="59"/>
        <v>0</v>
      </c>
      <c r="AH105" s="54">
        <f t="shared" si="59"/>
        <v>0</v>
      </c>
      <c r="AI105" s="54">
        <f t="shared" si="59"/>
        <v>0</v>
      </c>
      <c r="AJ105" s="54">
        <f t="shared" si="59"/>
        <v>0</v>
      </c>
      <c r="AK105" s="54">
        <f t="shared" si="59"/>
        <v>0</v>
      </c>
      <c r="AL105" s="54">
        <f t="shared" si="59"/>
        <v>0</v>
      </c>
      <c r="AM105" s="54">
        <f t="shared" si="59"/>
        <v>0</v>
      </c>
      <c r="AN105" s="54">
        <f t="shared" si="59"/>
        <v>0</v>
      </c>
      <c r="AO105" s="54">
        <f t="shared" si="59"/>
        <v>0</v>
      </c>
      <c r="AP105" s="54">
        <f t="shared" si="59"/>
        <v>0</v>
      </c>
      <c r="AQ105" s="54">
        <f t="shared" si="59"/>
        <v>0</v>
      </c>
      <c r="AR105" s="54">
        <f t="shared" si="59"/>
        <v>0</v>
      </c>
      <c r="AS105" s="54">
        <f t="shared" si="59"/>
        <v>0</v>
      </c>
      <c r="AT105" s="54">
        <f t="shared" si="59"/>
        <v>0</v>
      </c>
      <c r="AU105" s="54">
        <f t="shared" si="59"/>
        <v>0</v>
      </c>
      <c r="AV105" s="54">
        <f t="shared" si="59"/>
        <v>0</v>
      </c>
      <c r="AW105" s="54">
        <f t="shared" si="59"/>
        <v>0</v>
      </c>
      <c r="AX105" s="54">
        <f t="shared" si="59"/>
        <v>0</v>
      </c>
      <c r="AY105" s="54">
        <f t="shared" si="59"/>
        <v>0</v>
      </c>
      <c r="AZ105" s="54">
        <f t="shared" si="59"/>
        <v>0</v>
      </c>
      <c r="BA105" s="54">
        <f t="shared" si="59"/>
        <v>0</v>
      </c>
      <c r="BB105" s="54">
        <f t="shared" si="59"/>
        <v>0</v>
      </c>
      <c r="BC105" s="54">
        <f t="shared" si="59"/>
        <v>0</v>
      </c>
      <c r="BD105" s="54">
        <f t="shared" si="59"/>
        <v>0</v>
      </c>
      <c r="BE105" s="54">
        <f t="shared" si="59"/>
        <v>0</v>
      </c>
      <c r="BF105" s="54">
        <f t="shared" si="59"/>
        <v>0</v>
      </c>
      <c r="BG105" s="54">
        <f t="shared" si="59"/>
        <v>0</v>
      </c>
      <c r="BH105" s="54">
        <f t="shared" si="59"/>
        <v>0</v>
      </c>
      <c r="BI105" s="54">
        <f t="shared" si="59"/>
        <v>0</v>
      </c>
      <c r="BJ105" s="54">
        <f t="shared" si="59"/>
        <v>0</v>
      </c>
      <c r="BK105" s="54">
        <f t="shared" si="59"/>
        <v>0</v>
      </c>
      <c r="BL105" s="54">
        <f t="shared" si="59"/>
        <v>0</v>
      </c>
      <c r="BM105" s="54">
        <f t="shared" si="59"/>
        <v>0</v>
      </c>
      <c r="BN105" s="54">
        <f t="shared" si="59"/>
        <v>0</v>
      </c>
      <c r="BO105" s="54">
        <f t="shared" si="59"/>
        <v>0</v>
      </c>
      <c r="BP105" s="54">
        <f t="shared" si="59"/>
        <v>0</v>
      </c>
      <c r="BQ105" s="54">
        <f t="shared" si="59"/>
        <v>0</v>
      </c>
      <c r="BR105" s="54">
        <f t="shared" si="59"/>
        <v>0</v>
      </c>
      <c r="BS105" s="54">
        <f t="shared" si="59"/>
        <v>0</v>
      </c>
      <c r="BT105" s="54">
        <f t="shared" si="59"/>
        <v>0</v>
      </c>
      <c r="BU105" s="54">
        <f t="shared" si="59"/>
        <v>0</v>
      </c>
      <c r="BV105" s="54">
        <f t="shared" si="59"/>
        <v>0</v>
      </c>
      <c r="BW105" s="54">
        <f t="shared" si="59"/>
        <v>0</v>
      </c>
      <c r="BX105" s="54">
        <f t="shared" si="60"/>
        <v>0</v>
      </c>
      <c r="BY105" s="54">
        <f t="shared" si="60"/>
        <v>0</v>
      </c>
      <c r="BZ105" s="54">
        <f t="shared" si="60"/>
        <v>0</v>
      </c>
      <c r="CA105" s="54">
        <f t="shared" si="60"/>
        <v>0</v>
      </c>
      <c r="CB105" s="54">
        <f t="shared" si="60"/>
        <v>0</v>
      </c>
      <c r="CC105" s="54">
        <f t="shared" si="60"/>
        <v>0</v>
      </c>
      <c r="CD105" s="54">
        <f t="shared" si="60"/>
        <v>0</v>
      </c>
      <c r="CE105" s="54">
        <f t="shared" si="60"/>
        <v>0</v>
      </c>
      <c r="CF105" s="54">
        <f t="shared" si="60"/>
        <v>0</v>
      </c>
      <c r="CG105" s="54">
        <f t="shared" si="60"/>
        <v>0</v>
      </c>
      <c r="CH105" s="54">
        <f t="shared" si="60"/>
        <v>0</v>
      </c>
      <c r="CI105" s="54">
        <f t="shared" si="60"/>
        <v>0</v>
      </c>
      <c r="CJ105" s="54">
        <f t="shared" si="60"/>
        <v>0</v>
      </c>
      <c r="CK105" s="54">
        <f t="shared" si="60"/>
        <v>0</v>
      </c>
      <c r="CL105" s="54">
        <f t="shared" si="60"/>
        <v>0</v>
      </c>
      <c r="CM105" s="54">
        <f t="shared" si="60"/>
        <v>0</v>
      </c>
      <c r="CN105" s="54">
        <f t="shared" si="60"/>
        <v>0</v>
      </c>
      <c r="CO105" s="54">
        <f t="shared" si="60"/>
        <v>0</v>
      </c>
    </row>
    <row r="106" spans="5:93" outlineLevel="1" x14ac:dyDescent="0.2">
      <c r="E106" s="45" t="str">
        <f>UserInput!E102</f>
        <v>Water: other cost item 4 (specify)  - asset life</v>
      </c>
      <c r="G106" s="19">
        <f xml:space="preserve"> MAX( 1, UserInput!G102 )</f>
        <v>1</v>
      </c>
      <c r="H106" s="223" t="str">
        <f>UserInput!H102</f>
        <v>Years</v>
      </c>
      <c r="I106" s="204">
        <f t="shared" si="61"/>
        <v>0</v>
      </c>
      <c r="K106" s="54">
        <f t="shared" si="62"/>
        <v>0</v>
      </c>
      <c r="L106" s="54">
        <f t="shared" si="59"/>
        <v>0</v>
      </c>
      <c r="M106" s="54">
        <f t="shared" si="59"/>
        <v>0</v>
      </c>
      <c r="N106" s="54">
        <f t="shared" si="59"/>
        <v>0</v>
      </c>
      <c r="O106" s="54">
        <f t="shared" si="59"/>
        <v>0</v>
      </c>
      <c r="P106" s="54">
        <f t="shared" si="59"/>
        <v>0</v>
      </c>
      <c r="Q106" s="54">
        <f t="shared" si="59"/>
        <v>0</v>
      </c>
      <c r="R106" s="54">
        <f t="shared" si="59"/>
        <v>0</v>
      </c>
      <c r="S106" s="54">
        <f t="shared" si="59"/>
        <v>0</v>
      </c>
      <c r="T106" s="54">
        <f t="shared" si="59"/>
        <v>0</v>
      </c>
      <c r="U106" s="54">
        <f t="shared" si="59"/>
        <v>0</v>
      </c>
      <c r="V106" s="54">
        <f t="shared" si="59"/>
        <v>0</v>
      </c>
      <c r="W106" s="54">
        <f t="shared" si="59"/>
        <v>0</v>
      </c>
      <c r="X106" s="54">
        <f t="shared" si="59"/>
        <v>0</v>
      </c>
      <c r="Y106" s="54">
        <f t="shared" si="59"/>
        <v>0</v>
      </c>
      <c r="Z106" s="54">
        <f t="shared" si="59"/>
        <v>0</v>
      </c>
      <c r="AA106" s="54">
        <f t="shared" si="59"/>
        <v>0</v>
      </c>
      <c r="AB106" s="54">
        <f t="shared" si="59"/>
        <v>0</v>
      </c>
      <c r="AC106" s="54">
        <f t="shared" si="59"/>
        <v>0</v>
      </c>
      <c r="AD106" s="54">
        <f t="shared" si="59"/>
        <v>0</v>
      </c>
      <c r="AE106" s="54">
        <f t="shared" si="59"/>
        <v>0</v>
      </c>
      <c r="AF106" s="54">
        <f t="shared" si="59"/>
        <v>0</v>
      </c>
      <c r="AG106" s="54">
        <f t="shared" si="59"/>
        <v>0</v>
      </c>
      <c r="AH106" s="54">
        <f t="shared" si="59"/>
        <v>0</v>
      </c>
      <c r="AI106" s="54">
        <f t="shared" si="59"/>
        <v>0</v>
      </c>
      <c r="AJ106" s="54">
        <f t="shared" si="59"/>
        <v>0</v>
      </c>
      <c r="AK106" s="54">
        <f t="shared" si="59"/>
        <v>0</v>
      </c>
      <c r="AL106" s="54">
        <f t="shared" si="59"/>
        <v>0</v>
      </c>
      <c r="AM106" s="54">
        <f t="shared" si="59"/>
        <v>0</v>
      </c>
      <c r="AN106" s="54">
        <f t="shared" si="59"/>
        <v>0</v>
      </c>
      <c r="AO106" s="54">
        <f t="shared" si="59"/>
        <v>0</v>
      </c>
      <c r="AP106" s="54">
        <f t="shared" si="59"/>
        <v>0</v>
      </c>
      <c r="AQ106" s="54">
        <f t="shared" si="59"/>
        <v>0</v>
      </c>
      <c r="AR106" s="54">
        <f t="shared" si="59"/>
        <v>0</v>
      </c>
      <c r="AS106" s="54">
        <f t="shared" si="59"/>
        <v>0</v>
      </c>
      <c r="AT106" s="54">
        <f t="shared" si="59"/>
        <v>0</v>
      </c>
      <c r="AU106" s="54">
        <f t="shared" si="59"/>
        <v>0</v>
      </c>
      <c r="AV106" s="54">
        <f t="shared" si="59"/>
        <v>0</v>
      </c>
      <c r="AW106" s="54">
        <f t="shared" si="59"/>
        <v>0</v>
      </c>
      <c r="AX106" s="54">
        <f t="shared" si="59"/>
        <v>0</v>
      </c>
      <c r="AY106" s="54">
        <f t="shared" si="59"/>
        <v>0</v>
      </c>
      <c r="AZ106" s="54">
        <f t="shared" si="59"/>
        <v>0</v>
      </c>
      <c r="BA106" s="54">
        <f t="shared" si="59"/>
        <v>0</v>
      </c>
      <c r="BB106" s="54">
        <f t="shared" si="59"/>
        <v>0</v>
      </c>
      <c r="BC106" s="54">
        <f t="shared" si="59"/>
        <v>0</v>
      </c>
      <c r="BD106" s="54">
        <f t="shared" si="59"/>
        <v>0</v>
      </c>
      <c r="BE106" s="54">
        <f t="shared" si="59"/>
        <v>0</v>
      </c>
      <c r="BF106" s="54">
        <f t="shared" si="59"/>
        <v>0</v>
      </c>
      <c r="BG106" s="54">
        <f t="shared" si="59"/>
        <v>0</v>
      </c>
      <c r="BH106" s="54">
        <f t="shared" si="59"/>
        <v>0</v>
      </c>
      <c r="BI106" s="54">
        <f t="shared" si="59"/>
        <v>0</v>
      </c>
      <c r="BJ106" s="54">
        <f t="shared" si="59"/>
        <v>0</v>
      </c>
      <c r="BK106" s="54">
        <f t="shared" si="59"/>
        <v>0</v>
      </c>
      <c r="BL106" s="54">
        <f t="shared" si="59"/>
        <v>0</v>
      </c>
      <c r="BM106" s="54">
        <f t="shared" si="59"/>
        <v>0</v>
      </c>
      <c r="BN106" s="54">
        <f t="shared" si="59"/>
        <v>0</v>
      </c>
      <c r="BO106" s="54">
        <f t="shared" si="59"/>
        <v>0</v>
      </c>
      <c r="BP106" s="54">
        <f t="shared" si="59"/>
        <v>0</v>
      </c>
      <c r="BQ106" s="54">
        <f t="shared" si="59"/>
        <v>0</v>
      </c>
      <c r="BR106" s="54">
        <f t="shared" si="59"/>
        <v>0</v>
      </c>
      <c r="BS106" s="54">
        <f t="shared" si="59"/>
        <v>0</v>
      </c>
      <c r="BT106" s="54">
        <f t="shared" si="59"/>
        <v>0</v>
      </c>
      <c r="BU106" s="54">
        <f t="shared" si="59"/>
        <v>0</v>
      </c>
      <c r="BV106" s="54">
        <f t="shared" si="59"/>
        <v>0</v>
      </c>
      <c r="BW106" s="54">
        <f t="shared" ref="L106:BW107" si="63" xml:space="preserve"> IF( BW$96 - $G106 &lt; 1, 0,  IF( MOD( BW$96, $G106 ) = 1, 1, 0 )  )</f>
        <v>0</v>
      </c>
      <c r="BX106" s="54">
        <f t="shared" si="60"/>
        <v>0</v>
      </c>
      <c r="BY106" s="54">
        <f t="shared" si="60"/>
        <v>0</v>
      </c>
      <c r="BZ106" s="54">
        <f t="shared" si="60"/>
        <v>0</v>
      </c>
      <c r="CA106" s="54">
        <f t="shared" si="60"/>
        <v>0</v>
      </c>
      <c r="CB106" s="54">
        <f t="shared" si="60"/>
        <v>0</v>
      </c>
      <c r="CC106" s="54">
        <f t="shared" si="60"/>
        <v>0</v>
      </c>
      <c r="CD106" s="54">
        <f t="shared" si="60"/>
        <v>0</v>
      </c>
      <c r="CE106" s="54">
        <f t="shared" si="60"/>
        <v>0</v>
      </c>
      <c r="CF106" s="54">
        <f t="shared" si="60"/>
        <v>0</v>
      </c>
      <c r="CG106" s="54">
        <f t="shared" si="60"/>
        <v>0</v>
      </c>
      <c r="CH106" s="54">
        <f t="shared" si="60"/>
        <v>0</v>
      </c>
      <c r="CI106" s="54">
        <f t="shared" si="60"/>
        <v>0</v>
      </c>
      <c r="CJ106" s="54">
        <f t="shared" si="60"/>
        <v>0</v>
      </c>
      <c r="CK106" s="54">
        <f t="shared" si="60"/>
        <v>0</v>
      </c>
      <c r="CL106" s="54">
        <f t="shared" si="60"/>
        <v>0</v>
      </c>
      <c r="CM106" s="54">
        <f t="shared" si="60"/>
        <v>0</v>
      </c>
      <c r="CN106" s="54">
        <f t="shared" si="60"/>
        <v>0</v>
      </c>
      <c r="CO106" s="54">
        <f t="shared" si="60"/>
        <v>0</v>
      </c>
    </row>
    <row r="107" spans="5:93" outlineLevel="1" x14ac:dyDescent="0.2">
      <c r="E107" s="45" t="str">
        <f>UserInput!E103</f>
        <v>Water: other cost item 5 (specify)  - asset life</v>
      </c>
      <c r="G107" s="19">
        <f xml:space="preserve"> MAX( 1, UserInput!G103 )</f>
        <v>1</v>
      </c>
      <c r="H107" s="223" t="str">
        <f>UserInput!H103</f>
        <v>Years</v>
      </c>
      <c r="I107" s="204">
        <f t="shared" si="61"/>
        <v>0</v>
      </c>
      <c r="K107" s="54">
        <f t="shared" si="62"/>
        <v>0</v>
      </c>
      <c r="L107" s="54">
        <f t="shared" si="63"/>
        <v>0</v>
      </c>
      <c r="M107" s="54">
        <f t="shared" si="63"/>
        <v>0</v>
      </c>
      <c r="N107" s="54">
        <f t="shared" si="63"/>
        <v>0</v>
      </c>
      <c r="O107" s="54">
        <f t="shared" si="63"/>
        <v>0</v>
      </c>
      <c r="P107" s="54">
        <f t="shared" si="63"/>
        <v>0</v>
      </c>
      <c r="Q107" s="54">
        <f t="shared" si="63"/>
        <v>0</v>
      </c>
      <c r="R107" s="54">
        <f t="shared" si="63"/>
        <v>0</v>
      </c>
      <c r="S107" s="54">
        <f t="shared" si="63"/>
        <v>0</v>
      </c>
      <c r="T107" s="54">
        <f t="shared" si="63"/>
        <v>0</v>
      </c>
      <c r="U107" s="54">
        <f t="shared" si="63"/>
        <v>0</v>
      </c>
      <c r="V107" s="54">
        <f t="shared" si="63"/>
        <v>0</v>
      </c>
      <c r="W107" s="54">
        <f t="shared" si="63"/>
        <v>0</v>
      </c>
      <c r="X107" s="54">
        <f t="shared" si="63"/>
        <v>0</v>
      </c>
      <c r="Y107" s="54">
        <f t="shared" si="63"/>
        <v>0</v>
      </c>
      <c r="Z107" s="54">
        <f t="shared" si="63"/>
        <v>0</v>
      </c>
      <c r="AA107" s="54">
        <f t="shared" si="63"/>
        <v>0</v>
      </c>
      <c r="AB107" s="54">
        <f t="shared" si="63"/>
        <v>0</v>
      </c>
      <c r="AC107" s="54">
        <f t="shared" si="63"/>
        <v>0</v>
      </c>
      <c r="AD107" s="54">
        <f t="shared" si="63"/>
        <v>0</v>
      </c>
      <c r="AE107" s="54">
        <f t="shared" si="63"/>
        <v>0</v>
      </c>
      <c r="AF107" s="54">
        <f t="shared" si="63"/>
        <v>0</v>
      </c>
      <c r="AG107" s="54">
        <f t="shared" si="63"/>
        <v>0</v>
      </c>
      <c r="AH107" s="54">
        <f t="shared" si="63"/>
        <v>0</v>
      </c>
      <c r="AI107" s="54">
        <f t="shared" si="63"/>
        <v>0</v>
      </c>
      <c r="AJ107" s="54">
        <f t="shared" si="63"/>
        <v>0</v>
      </c>
      <c r="AK107" s="54">
        <f t="shared" si="63"/>
        <v>0</v>
      </c>
      <c r="AL107" s="54">
        <f t="shared" si="63"/>
        <v>0</v>
      </c>
      <c r="AM107" s="54">
        <f t="shared" si="63"/>
        <v>0</v>
      </c>
      <c r="AN107" s="54">
        <f t="shared" si="63"/>
        <v>0</v>
      </c>
      <c r="AO107" s="54">
        <f t="shared" si="63"/>
        <v>0</v>
      </c>
      <c r="AP107" s="54">
        <f t="shared" si="63"/>
        <v>0</v>
      </c>
      <c r="AQ107" s="54">
        <f t="shared" si="63"/>
        <v>0</v>
      </c>
      <c r="AR107" s="54">
        <f t="shared" si="63"/>
        <v>0</v>
      </c>
      <c r="AS107" s="54">
        <f t="shared" si="63"/>
        <v>0</v>
      </c>
      <c r="AT107" s="54">
        <f t="shared" si="63"/>
        <v>0</v>
      </c>
      <c r="AU107" s="54">
        <f t="shared" si="63"/>
        <v>0</v>
      </c>
      <c r="AV107" s="54">
        <f t="shared" si="63"/>
        <v>0</v>
      </c>
      <c r="AW107" s="54">
        <f t="shared" si="63"/>
        <v>0</v>
      </c>
      <c r="AX107" s="54">
        <f t="shared" si="63"/>
        <v>0</v>
      </c>
      <c r="AY107" s="54">
        <f t="shared" si="63"/>
        <v>0</v>
      </c>
      <c r="AZ107" s="54">
        <f t="shared" si="63"/>
        <v>0</v>
      </c>
      <c r="BA107" s="54">
        <f t="shared" si="63"/>
        <v>0</v>
      </c>
      <c r="BB107" s="54">
        <f t="shared" si="63"/>
        <v>0</v>
      </c>
      <c r="BC107" s="54">
        <f t="shared" si="63"/>
        <v>0</v>
      </c>
      <c r="BD107" s="54">
        <f t="shared" si="63"/>
        <v>0</v>
      </c>
      <c r="BE107" s="54">
        <f t="shared" si="63"/>
        <v>0</v>
      </c>
      <c r="BF107" s="54">
        <f t="shared" si="63"/>
        <v>0</v>
      </c>
      <c r="BG107" s="54">
        <f t="shared" si="63"/>
        <v>0</v>
      </c>
      <c r="BH107" s="54">
        <f t="shared" si="63"/>
        <v>0</v>
      </c>
      <c r="BI107" s="54">
        <f t="shared" si="63"/>
        <v>0</v>
      </c>
      <c r="BJ107" s="54">
        <f t="shared" si="63"/>
        <v>0</v>
      </c>
      <c r="BK107" s="54">
        <f t="shared" si="63"/>
        <v>0</v>
      </c>
      <c r="BL107" s="54">
        <f t="shared" si="63"/>
        <v>0</v>
      </c>
      <c r="BM107" s="54">
        <f t="shared" si="63"/>
        <v>0</v>
      </c>
      <c r="BN107" s="54">
        <f t="shared" si="63"/>
        <v>0</v>
      </c>
      <c r="BO107" s="54">
        <f t="shared" si="63"/>
        <v>0</v>
      </c>
      <c r="BP107" s="54">
        <f t="shared" si="63"/>
        <v>0</v>
      </c>
      <c r="BQ107" s="54">
        <f t="shared" si="63"/>
        <v>0</v>
      </c>
      <c r="BR107" s="54">
        <f t="shared" si="63"/>
        <v>0</v>
      </c>
      <c r="BS107" s="54">
        <f t="shared" si="63"/>
        <v>0</v>
      </c>
      <c r="BT107" s="54">
        <f t="shared" si="63"/>
        <v>0</v>
      </c>
      <c r="BU107" s="54">
        <f t="shared" si="63"/>
        <v>0</v>
      </c>
      <c r="BV107" s="54">
        <f t="shared" si="63"/>
        <v>0</v>
      </c>
      <c r="BW107" s="54">
        <f t="shared" si="63"/>
        <v>0</v>
      </c>
      <c r="BX107" s="54">
        <f t="shared" si="60"/>
        <v>0</v>
      </c>
      <c r="BY107" s="54">
        <f t="shared" si="60"/>
        <v>0</v>
      </c>
      <c r="BZ107" s="54">
        <f t="shared" si="60"/>
        <v>0</v>
      </c>
      <c r="CA107" s="54">
        <f t="shared" si="60"/>
        <v>0</v>
      </c>
      <c r="CB107" s="54">
        <f t="shared" si="60"/>
        <v>0</v>
      </c>
      <c r="CC107" s="54">
        <f t="shared" si="60"/>
        <v>0</v>
      </c>
      <c r="CD107" s="54">
        <f t="shared" si="60"/>
        <v>0</v>
      </c>
      <c r="CE107" s="54">
        <f t="shared" si="60"/>
        <v>0</v>
      </c>
      <c r="CF107" s="54">
        <f t="shared" si="60"/>
        <v>0</v>
      </c>
      <c r="CG107" s="54">
        <f t="shared" si="60"/>
        <v>0</v>
      </c>
      <c r="CH107" s="54">
        <f t="shared" si="60"/>
        <v>0</v>
      </c>
      <c r="CI107" s="54">
        <f t="shared" si="60"/>
        <v>0</v>
      </c>
      <c r="CJ107" s="54">
        <f t="shared" si="60"/>
        <v>0</v>
      </c>
      <c r="CK107" s="54">
        <f t="shared" si="60"/>
        <v>0</v>
      </c>
      <c r="CL107" s="54">
        <f t="shared" si="60"/>
        <v>0</v>
      </c>
      <c r="CM107" s="54">
        <f t="shared" si="60"/>
        <v>0</v>
      </c>
      <c r="CN107" s="54">
        <f t="shared" si="60"/>
        <v>0</v>
      </c>
      <c r="CO107" s="54">
        <f t="shared" si="60"/>
        <v>0</v>
      </c>
    </row>
    <row r="108" spans="5:93" outlineLevel="1" x14ac:dyDescent="0.2">
      <c r="I108" s="201"/>
    </row>
    <row r="109" spans="5:93" outlineLevel="1" x14ac:dyDescent="0.2">
      <c r="E109" t="s">
        <v>346</v>
      </c>
      <c r="H109" s="94" t="s">
        <v>125</v>
      </c>
      <c r="I109" s="204">
        <f xml:space="preserve"> SUM( K109:CO109 )</f>
        <v>221428.24110442889</v>
      </c>
      <c r="K109" s="54">
        <f xml:space="preserve"> K85 * K100</f>
        <v>0</v>
      </c>
      <c r="L109" s="54">
        <f t="shared" ref="L109:BW109" si="64" xml:space="preserve"> L85 * L100</f>
        <v>0</v>
      </c>
      <c r="M109" s="54">
        <f t="shared" si="64"/>
        <v>0</v>
      </c>
      <c r="N109" s="54">
        <f t="shared" si="64"/>
        <v>0</v>
      </c>
      <c r="O109" s="54">
        <f t="shared" si="64"/>
        <v>0</v>
      </c>
      <c r="P109" s="54">
        <f t="shared" si="64"/>
        <v>0</v>
      </c>
      <c r="Q109" s="54">
        <f t="shared" si="64"/>
        <v>0</v>
      </c>
      <c r="R109" s="54">
        <f t="shared" si="64"/>
        <v>0</v>
      </c>
      <c r="S109" s="54">
        <f t="shared" si="64"/>
        <v>0</v>
      </c>
      <c r="T109" s="54">
        <f t="shared" si="64"/>
        <v>0</v>
      </c>
      <c r="U109" s="54">
        <f t="shared" si="64"/>
        <v>0</v>
      </c>
      <c r="V109" s="54">
        <f t="shared" si="64"/>
        <v>0</v>
      </c>
      <c r="W109" s="54">
        <f t="shared" si="64"/>
        <v>0</v>
      </c>
      <c r="X109" s="54">
        <f t="shared" si="64"/>
        <v>0</v>
      </c>
      <c r="Y109" s="54">
        <f t="shared" si="64"/>
        <v>0</v>
      </c>
      <c r="Z109" s="54">
        <f t="shared" si="64"/>
        <v>17345.032402391807</v>
      </c>
      <c r="AA109" s="54">
        <f t="shared" si="64"/>
        <v>5956.1358597193357</v>
      </c>
      <c r="AB109" s="54">
        <f t="shared" si="64"/>
        <v>0</v>
      </c>
      <c r="AC109" s="54">
        <f t="shared" si="64"/>
        <v>0</v>
      </c>
      <c r="AD109" s="54">
        <f t="shared" si="64"/>
        <v>0</v>
      </c>
      <c r="AE109" s="54">
        <f t="shared" si="64"/>
        <v>0</v>
      </c>
      <c r="AF109" s="54">
        <f t="shared" si="64"/>
        <v>0</v>
      </c>
      <c r="AG109" s="54">
        <f t="shared" si="64"/>
        <v>0</v>
      </c>
      <c r="AH109" s="54">
        <f t="shared" si="64"/>
        <v>0</v>
      </c>
      <c r="AI109" s="54">
        <f t="shared" si="64"/>
        <v>0</v>
      </c>
      <c r="AJ109" s="54">
        <f t="shared" si="64"/>
        <v>0</v>
      </c>
      <c r="AK109" s="54">
        <f t="shared" si="64"/>
        <v>0</v>
      </c>
      <c r="AL109" s="54">
        <f t="shared" si="64"/>
        <v>0</v>
      </c>
      <c r="AM109" s="54">
        <f t="shared" si="64"/>
        <v>0</v>
      </c>
      <c r="AN109" s="54">
        <f t="shared" si="64"/>
        <v>0</v>
      </c>
      <c r="AO109" s="54">
        <f t="shared" si="64"/>
        <v>22995.328106327186</v>
      </c>
      <c r="AP109" s="54">
        <f t="shared" si="64"/>
        <v>7896.3991050959712</v>
      </c>
      <c r="AQ109" s="54">
        <f t="shared" si="64"/>
        <v>0</v>
      </c>
      <c r="AR109" s="54">
        <f t="shared" si="64"/>
        <v>0</v>
      </c>
      <c r="AS109" s="54">
        <f t="shared" si="64"/>
        <v>0</v>
      </c>
      <c r="AT109" s="54">
        <f t="shared" si="64"/>
        <v>0</v>
      </c>
      <c r="AU109" s="54">
        <f t="shared" si="64"/>
        <v>0</v>
      </c>
      <c r="AV109" s="54">
        <f t="shared" si="64"/>
        <v>0</v>
      </c>
      <c r="AW109" s="54">
        <f t="shared" si="64"/>
        <v>0</v>
      </c>
      <c r="AX109" s="54">
        <f t="shared" si="64"/>
        <v>0</v>
      </c>
      <c r="AY109" s="54">
        <f t="shared" si="64"/>
        <v>0</v>
      </c>
      <c r="AZ109" s="54">
        <f t="shared" si="64"/>
        <v>0</v>
      </c>
      <c r="BA109" s="54">
        <f t="shared" si="64"/>
        <v>0</v>
      </c>
      <c r="BB109" s="54">
        <f t="shared" si="64"/>
        <v>0</v>
      </c>
      <c r="BC109" s="54">
        <f t="shared" si="64"/>
        <v>0</v>
      </c>
      <c r="BD109" s="54">
        <f t="shared" si="64"/>
        <v>30486.256955318433</v>
      </c>
      <c r="BE109" s="54">
        <f t="shared" si="64"/>
        <v>10468.720038548387</v>
      </c>
      <c r="BF109" s="54">
        <f t="shared" si="64"/>
        <v>0</v>
      </c>
      <c r="BG109" s="54">
        <f t="shared" si="64"/>
        <v>0</v>
      </c>
      <c r="BH109" s="54">
        <f t="shared" si="64"/>
        <v>0</v>
      </c>
      <c r="BI109" s="54">
        <f t="shared" si="64"/>
        <v>0</v>
      </c>
      <c r="BJ109" s="54">
        <f t="shared" si="64"/>
        <v>0</v>
      </c>
      <c r="BK109" s="54">
        <f t="shared" si="64"/>
        <v>0</v>
      </c>
      <c r="BL109" s="54">
        <f t="shared" si="64"/>
        <v>0</v>
      </c>
      <c r="BM109" s="54">
        <f t="shared" si="64"/>
        <v>0</v>
      </c>
      <c r="BN109" s="54">
        <f t="shared" si="64"/>
        <v>0</v>
      </c>
      <c r="BO109" s="54">
        <f t="shared" si="64"/>
        <v>0</v>
      </c>
      <c r="BP109" s="54">
        <f t="shared" si="64"/>
        <v>0</v>
      </c>
      <c r="BQ109" s="54">
        <f t="shared" si="64"/>
        <v>0</v>
      </c>
      <c r="BR109" s="54">
        <f t="shared" si="64"/>
        <v>0</v>
      </c>
      <c r="BS109" s="54">
        <f t="shared" si="64"/>
        <v>40417.421262624805</v>
      </c>
      <c r="BT109" s="54">
        <f t="shared" si="64"/>
        <v>13878.996968982685</v>
      </c>
      <c r="BU109" s="54">
        <f t="shared" si="64"/>
        <v>0</v>
      </c>
      <c r="BV109" s="54">
        <f t="shared" si="64"/>
        <v>0</v>
      </c>
      <c r="BW109" s="54">
        <f t="shared" si="64"/>
        <v>0</v>
      </c>
      <c r="BX109" s="54">
        <f t="shared" ref="BX109:CO109" si="65" xml:space="preserve"> BX85 * BX100</f>
        <v>0</v>
      </c>
      <c r="BY109" s="54">
        <f t="shared" si="65"/>
        <v>0</v>
      </c>
      <c r="BZ109" s="54">
        <f t="shared" si="65"/>
        <v>0</v>
      </c>
      <c r="CA109" s="54">
        <f t="shared" si="65"/>
        <v>0</v>
      </c>
      <c r="CB109" s="54">
        <f t="shared" si="65"/>
        <v>0</v>
      </c>
      <c r="CC109" s="54">
        <f t="shared" si="65"/>
        <v>0</v>
      </c>
      <c r="CD109" s="54">
        <f t="shared" si="65"/>
        <v>0</v>
      </c>
      <c r="CE109" s="54">
        <f t="shared" si="65"/>
        <v>0</v>
      </c>
      <c r="CF109" s="54">
        <f t="shared" si="65"/>
        <v>0</v>
      </c>
      <c r="CG109" s="54">
        <f t="shared" si="65"/>
        <v>0</v>
      </c>
      <c r="CH109" s="54">
        <f t="shared" si="65"/>
        <v>53583.749028773214</v>
      </c>
      <c r="CI109" s="54">
        <f t="shared" si="65"/>
        <v>18400.201376647045</v>
      </c>
      <c r="CJ109" s="54">
        <f t="shared" si="65"/>
        <v>0</v>
      </c>
      <c r="CK109" s="54">
        <f t="shared" si="65"/>
        <v>0</v>
      </c>
      <c r="CL109" s="54">
        <f t="shared" si="65"/>
        <v>0</v>
      </c>
      <c r="CM109" s="54">
        <f t="shared" si="65"/>
        <v>0</v>
      </c>
      <c r="CN109" s="54">
        <f t="shared" si="65"/>
        <v>0</v>
      </c>
      <c r="CO109" s="54">
        <f t="shared" si="65"/>
        <v>0</v>
      </c>
    </row>
    <row r="110" spans="5:93" outlineLevel="1" x14ac:dyDescent="0.2">
      <c r="E110" t="s">
        <v>347</v>
      </c>
      <c r="H110" s="94" t="s">
        <v>125</v>
      </c>
      <c r="I110" s="204">
        <f xml:space="preserve"> SUM( K110:CO110 )</f>
        <v>98379.435664920369</v>
      </c>
      <c r="K110" s="54">
        <f xml:space="preserve"> K87 * K101</f>
        <v>0</v>
      </c>
      <c r="L110" s="54">
        <f t="shared" ref="L110:BW110" si="66" xml:space="preserve"> L87 * L101</f>
        <v>0</v>
      </c>
      <c r="M110" s="54">
        <f t="shared" si="66"/>
        <v>0</v>
      </c>
      <c r="N110" s="54">
        <f t="shared" si="66"/>
        <v>0</v>
      </c>
      <c r="O110" s="54">
        <f t="shared" si="66"/>
        <v>0</v>
      </c>
      <c r="P110" s="54">
        <f t="shared" si="66"/>
        <v>0</v>
      </c>
      <c r="Q110" s="54">
        <f t="shared" si="66"/>
        <v>0</v>
      </c>
      <c r="R110" s="54">
        <f t="shared" si="66"/>
        <v>0</v>
      </c>
      <c r="S110" s="54">
        <f t="shared" si="66"/>
        <v>0</v>
      </c>
      <c r="T110" s="54">
        <f t="shared" si="66"/>
        <v>0</v>
      </c>
      <c r="U110" s="54">
        <f t="shared" si="66"/>
        <v>0</v>
      </c>
      <c r="V110" s="54">
        <f t="shared" si="66"/>
        <v>0</v>
      </c>
      <c r="W110" s="54">
        <f t="shared" si="66"/>
        <v>0</v>
      </c>
      <c r="X110" s="54">
        <f t="shared" si="66"/>
        <v>0</v>
      </c>
      <c r="Y110" s="54">
        <f t="shared" si="66"/>
        <v>0</v>
      </c>
      <c r="Z110" s="54">
        <f t="shared" si="66"/>
        <v>0</v>
      </c>
      <c r="AA110" s="54">
        <f t="shared" si="66"/>
        <v>0</v>
      </c>
      <c r="AB110" s="54">
        <f t="shared" si="66"/>
        <v>0</v>
      </c>
      <c r="AC110" s="54">
        <f t="shared" si="66"/>
        <v>0</v>
      </c>
      <c r="AD110" s="54">
        <f t="shared" si="66"/>
        <v>0</v>
      </c>
      <c r="AE110" s="54">
        <f t="shared" si="66"/>
        <v>0</v>
      </c>
      <c r="AF110" s="54">
        <f t="shared" si="66"/>
        <v>0</v>
      </c>
      <c r="AG110" s="54">
        <f t="shared" si="66"/>
        <v>0</v>
      </c>
      <c r="AH110" s="54">
        <f t="shared" si="66"/>
        <v>0</v>
      </c>
      <c r="AI110" s="54">
        <f t="shared" si="66"/>
        <v>0</v>
      </c>
      <c r="AJ110" s="54">
        <f t="shared" si="66"/>
        <v>0</v>
      </c>
      <c r="AK110" s="54">
        <f t="shared" si="66"/>
        <v>0</v>
      </c>
      <c r="AL110" s="54">
        <f t="shared" si="66"/>
        <v>0</v>
      </c>
      <c r="AM110" s="54">
        <f t="shared" si="66"/>
        <v>0</v>
      </c>
      <c r="AN110" s="54">
        <f t="shared" si="66"/>
        <v>0</v>
      </c>
      <c r="AO110" s="54">
        <f t="shared" si="66"/>
        <v>0</v>
      </c>
      <c r="AP110" s="54">
        <f t="shared" si="66"/>
        <v>0</v>
      </c>
      <c r="AQ110" s="54">
        <f t="shared" si="66"/>
        <v>0</v>
      </c>
      <c r="AR110" s="54">
        <f t="shared" si="66"/>
        <v>0</v>
      </c>
      <c r="AS110" s="54">
        <f t="shared" si="66"/>
        <v>0</v>
      </c>
      <c r="AT110" s="54">
        <f t="shared" si="66"/>
        <v>0</v>
      </c>
      <c r="AU110" s="54">
        <f t="shared" si="66"/>
        <v>0</v>
      </c>
      <c r="AV110" s="54">
        <f t="shared" si="66"/>
        <v>0</v>
      </c>
      <c r="AW110" s="54">
        <f t="shared" si="66"/>
        <v>0</v>
      </c>
      <c r="AX110" s="54">
        <f t="shared" si="66"/>
        <v>0</v>
      </c>
      <c r="AY110" s="54">
        <f t="shared" si="66"/>
        <v>0</v>
      </c>
      <c r="AZ110" s="54">
        <f t="shared" si="66"/>
        <v>0</v>
      </c>
      <c r="BA110" s="54">
        <f t="shared" si="66"/>
        <v>0</v>
      </c>
      <c r="BB110" s="54">
        <f t="shared" si="66"/>
        <v>0</v>
      </c>
      <c r="BC110" s="54">
        <f t="shared" si="66"/>
        <v>0</v>
      </c>
      <c r="BD110" s="54">
        <f t="shared" si="66"/>
        <v>0</v>
      </c>
      <c r="BE110" s="54">
        <f t="shared" si="66"/>
        <v>0</v>
      </c>
      <c r="BF110" s="54">
        <f t="shared" si="66"/>
        <v>0</v>
      </c>
      <c r="BG110" s="54">
        <f t="shared" si="66"/>
        <v>0</v>
      </c>
      <c r="BH110" s="54">
        <f t="shared" si="66"/>
        <v>0</v>
      </c>
      <c r="BI110" s="54">
        <f t="shared" si="66"/>
        <v>0</v>
      </c>
      <c r="BJ110" s="54">
        <f t="shared" si="66"/>
        <v>0</v>
      </c>
      <c r="BK110" s="54">
        <f t="shared" si="66"/>
        <v>0</v>
      </c>
      <c r="BL110" s="54">
        <f t="shared" si="66"/>
        <v>0</v>
      </c>
      <c r="BM110" s="54">
        <f t="shared" si="66"/>
        <v>0</v>
      </c>
      <c r="BN110" s="54">
        <f t="shared" si="66"/>
        <v>0</v>
      </c>
      <c r="BO110" s="54">
        <f t="shared" si="66"/>
        <v>0</v>
      </c>
      <c r="BP110" s="54">
        <f t="shared" si="66"/>
        <v>0</v>
      </c>
      <c r="BQ110" s="54">
        <f t="shared" si="66"/>
        <v>0</v>
      </c>
      <c r="BR110" s="54">
        <f t="shared" si="66"/>
        <v>0</v>
      </c>
      <c r="BS110" s="54">
        <f t="shared" si="66"/>
        <v>73183.661826156385</v>
      </c>
      <c r="BT110" s="54">
        <f t="shared" si="66"/>
        <v>25195.77383876398</v>
      </c>
      <c r="BU110" s="54">
        <f t="shared" si="66"/>
        <v>0</v>
      </c>
      <c r="BV110" s="54">
        <f t="shared" si="66"/>
        <v>0</v>
      </c>
      <c r="BW110" s="54">
        <f t="shared" si="66"/>
        <v>0</v>
      </c>
      <c r="BX110" s="54">
        <f t="shared" ref="BX110:CO110" si="67" xml:space="preserve"> BX87 * BX101</f>
        <v>0</v>
      </c>
      <c r="BY110" s="54">
        <f t="shared" si="67"/>
        <v>0</v>
      </c>
      <c r="BZ110" s="54">
        <f t="shared" si="67"/>
        <v>0</v>
      </c>
      <c r="CA110" s="54">
        <f t="shared" si="67"/>
        <v>0</v>
      </c>
      <c r="CB110" s="54">
        <f t="shared" si="67"/>
        <v>0</v>
      </c>
      <c r="CC110" s="54">
        <f t="shared" si="67"/>
        <v>0</v>
      </c>
      <c r="CD110" s="54">
        <f t="shared" si="67"/>
        <v>0</v>
      </c>
      <c r="CE110" s="54">
        <f t="shared" si="67"/>
        <v>0</v>
      </c>
      <c r="CF110" s="54">
        <f t="shared" si="67"/>
        <v>0</v>
      </c>
      <c r="CG110" s="54">
        <f t="shared" si="67"/>
        <v>0</v>
      </c>
      <c r="CH110" s="54">
        <f t="shared" si="67"/>
        <v>0</v>
      </c>
      <c r="CI110" s="54">
        <f t="shared" si="67"/>
        <v>0</v>
      </c>
      <c r="CJ110" s="54">
        <f t="shared" si="67"/>
        <v>0</v>
      </c>
      <c r="CK110" s="54">
        <f t="shared" si="67"/>
        <v>0</v>
      </c>
      <c r="CL110" s="54">
        <f t="shared" si="67"/>
        <v>0</v>
      </c>
      <c r="CM110" s="54">
        <f t="shared" si="67"/>
        <v>0</v>
      </c>
      <c r="CN110" s="54">
        <f t="shared" si="67"/>
        <v>0</v>
      </c>
      <c r="CO110" s="54">
        <f t="shared" si="67"/>
        <v>0</v>
      </c>
    </row>
    <row r="111" spans="5:93" ht="5.25" customHeight="1" outlineLevel="1" x14ac:dyDescent="0.2">
      <c r="I111" s="201"/>
    </row>
    <row r="112" spans="5:93" outlineLevel="1" x14ac:dyDescent="0.2">
      <c r="E112" t="str">
        <f xml:space="preserve"> "Replacement cost - " &amp; E89</f>
        <v>Replacement cost - Water: pump</v>
      </c>
      <c r="H112" s="94" t="s">
        <v>125</v>
      </c>
      <c r="I112" s="204">
        <f xml:space="preserve"> SUM( K112:CO112 )</f>
        <v>0</v>
      </c>
      <c r="K112" s="54">
        <f xml:space="preserve"> K89 * K103</f>
        <v>0</v>
      </c>
      <c r="L112" s="54">
        <f t="shared" ref="L112:BW112" si="68" xml:space="preserve"> L89 * L103</f>
        <v>0</v>
      </c>
      <c r="M112" s="54">
        <f t="shared" si="68"/>
        <v>0</v>
      </c>
      <c r="N112" s="54">
        <f t="shared" si="68"/>
        <v>0</v>
      </c>
      <c r="O112" s="54">
        <f t="shared" si="68"/>
        <v>0</v>
      </c>
      <c r="P112" s="54">
        <f t="shared" si="68"/>
        <v>0</v>
      </c>
      <c r="Q112" s="54">
        <f t="shared" si="68"/>
        <v>0</v>
      </c>
      <c r="R112" s="54">
        <f t="shared" si="68"/>
        <v>0</v>
      </c>
      <c r="S112" s="54">
        <f t="shared" si="68"/>
        <v>0</v>
      </c>
      <c r="T112" s="54">
        <f t="shared" si="68"/>
        <v>0</v>
      </c>
      <c r="U112" s="54">
        <f t="shared" si="68"/>
        <v>0</v>
      </c>
      <c r="V112" s="54">
        <f t="shared" si="68"/>
        <v>0</v>
      </c>
      <c r="W112" s="54">
        <f t="shared" si="68"/>
        <v>0</v>
      </c>
      <c r="X112" s="54">
        <f t="shared" si="68"/>
        <v>0</v>
      </c>
      <c r="Y112" s="54">
        <f t="shared" si="68"/>
        <v>0</v>
      </c>
      <c r="Z112" s="54">
        <f t="shared" si="68"/>
        <v>0</v>
      </c>
      <c r="AA112" s="54">
        <f t="shared" si="68"/>
        <v>0</v>
      </c>
      <c r="AB112" s="54">
        <f t="shared" si="68"/>
        <v>0</v>
      </c>
      <c r="AC112" s="54">
        <f t="shared" si="68"/>
        <v>0</v>
      </c>
      <c r="AD112" s="54">
        <f t="shared" si="68"/>
        <v>0</v>
      </c>
      <c r="AE112" s="54">
        <f t="shared" si="68"/>
        <v>0</v>
      </c>
      <c r="AF112" s="54">
        <f t="shared" si="68"/>
        <v>0</v>
      </c>
      <c r="AG112" s="54">
        <f t="shared" si="68"/>
        <v>0</v>
      </c>
      <c r="AH112" s="54">
        <f t="shared" si="68"/>
        <v>0</v>
      </c>
      <c r="AI112" s="54">
        <f t="shared" si="68"/>
        <v>0</v>
      </c>
      <c r="AJ112" s="54">
        <f t="shared" si="68"/>
        <v>0</v>
      </c>
      <c r="AK112" s="54">
        <f t="shared" si="68"/>
        <v>0</v>
      </c>
      <c r="AL112" s="54">
        <f t="shared" si="68"/>
        <v>0</v>
      </c>
      <c r="AM112" s="54">
        <f t="shared" si="68"/>
        <v>0</v>
      </c>
      <c r="AN112" s="54">
        <f t="shared" si="68"/>
        <v>0</v>
      </c>
      <c r="AO112" s="54">
        <f t="shared" si="68"/>
        <v>0</v>
      </c>
      <c r="AP112" s="54">
        <f t="shared" si="68"/>
        <v>0</v>
      </c>
      <c r="AQ112" s="54">
        <f t="shared" si="68"/>
        <v>0</v>
      </c>
      <c r="AR112" s="54">
        <f t="shared" si="68"/>
        <v>0</v>
      </c>
      <c r="AS112" s="54">
        <f t="shared" si="68"/>
        <v>0</v>
      </c>
      <c r="AT112" s="54">
        <f t="shared" si="68"/>
        <v>0</v>
      </c>
      <c r="AU112" s="54">
        <f t="shared" si="68"/>
        <v>0</v>
      </c>
      <c r="AV112" s="54">
        <f t="shared" si="68"/>
        <v>0</v>
      </c>
      <c r="AW112" s="54">
        <f t="shared" si="68"/>
        <v>0</v>
      </c>
      <c r="AX112" s="54">
        <f t="shared" si="68"/>
        <v>0</v>
      </c>
      <c r="AY112" s="54">
        <f t="shared" si="68"/>
        <v>0</v>
      </c>
      <c r="AZ112" s="54">
        <f t="shared" si="68"/>
        <v>0</v>
      </c>
      <c r="BA112" s="54">
        <f t="shared" si="68"/>
        <v>0</v>
      </c>
      <c r="BB112" s="54">
        <f t="shared" si="68"/>
        <v>0</v>
      </c>
      <c r="BC112" s="54">
        <f t="shared" si="68"/>
        <v>0</v>
      </c>
      <c r="BD112" s="54">
        <f t="shared" si="68"/>
        <v>0</v>
      </c>
      <c r="BE112" s="54">
        <f t="shared" si="68"/>
        <v>0</v>
      </c>
      <c r="BF112" s="54">
        <f t="shared" si="68"/>
        <v>0</v>
      </c>
      <c r="BG112" s="54">
        <f t="shared" si="68"/>
        <v>0</v>
      </c>
      <c r="BH112" s="54">
        <f t="shared" si="68"/>
        <v>0</v>
      </c>
      <c r="BI112" s="54">
        <f t="shared" si="68"/>
        <v>0</v>
      </c>
      <c r="BJ112" s="54">
        <f t="shared" si="68"/>
        <v>0</v>
      </c>
      <c r="BK112" s="54">
        <f t="shared" si="68"/>
        <v>0</v>
      </c>
      <c r="BL112" s="54">
        <f t="shared" si="68"/>
        <v>0</v>
      </c>
      <c r="BM112" s="54">
        <f t="shared" si="68"/>
        <v>0</v>
      </c>
      <c r="BN112" s="54">
        <f t="shared" si="68"/>
        <v>0</v>
      </c>
      <c r="BO112" s="54">
        <f t="shared" si="68"/>
        <v>0</v>
      </c>
      <c r="BP112" s="54">
        <f t="shared" si="68"/>
        <v>0</v>
      </c>
      <c r="BQ112" s="54">
        <f t="shared" si="68"/>
        <v>0</v>
      </c>
      <c r="BR112" s="54">
        <f t="shared" si="68"/>
        <v>0</v>
      </c>
      <c r="BS112" s="54">
        <f t="shared" si="68"/>
        <v>0</v>
      </c>
      <c r="BT112" s="54">
        <f t="shared" si="68"/>
        <v>0</v>
      </c>
      <c r="BU112" s="54">
        <f t="shared" si="68"/>
        <v>0</v>
      </c>
      <c r="BV112" s="54">
        <f t="shared" si="68"/>
        <v>0</v>
      </c>
      <c r="BW112" s="54">
        <f t="shared" si="68"/>
        <v>0</v>
      </c>
      <c r="BX112" s="54">
        <f t="shared" ref="BX112:CO112" si="69" xml:space="preserve"> BX89 * BX103</f>
        <v>0</v>
      </c>
      <c r="BY112" s="54">
        <f t="shared" si="69"/>
        <v>0</v>
      </c>
      <c r="BZ112" s="54">
        <f t="shared" si="69"/>
        <v>0</v>
      </c>
      <c r="CA112" s="54">
        <f t="shared" si="69"/>
        <v>0</v>
      </c>
      <c r="CB112" s="54">
        <f t="shared" si="69"/>
        <v>0</v>
      </c>
      <c r="CC112" s="54">
        <f t="shared" si="69"/>
        <v>0</v>
      </c>
      <c r="CD112" s="54">
        <f t="shared" si="69"/>
        <v>0</v>
      </c>
      <c r="CE112" s="54">
        <f t="shared" si="69"/>
        <v>0</v>
      </c>
      <c r="CF112" s="54">
        <f t="shared" si="69"/>
        <v>0</v>
      </c>
      <c r="CG112" s="54">
        <f t="shared" si="69"/>
        <v>0</v>
      </c>
      <c r="CH112" s="54">
        <f t="shared" si="69"/>
        <v>0</v>
      </c>
      <c r="CI112" s="54">
        <f t="shared" si="69"/>
        <v>0</v>
      </c>
      <c r="CJ112" s="54">
        <f t="shared" si="69"/>
        <v>0</v>
      </c>
      <c r="CK112" s="54">
        <f t="shared" si="69"/>
        <v>0</v>
      </c>
      <c r="CL112" s="54">
        <f t="shared" si="69"/>
        <v>0</v>
      </c>
      <c r="CM112" s="54">
        <f t="shared" si="69"/>
        <v>0</v>
      </c>
      <c r="CN112" s="54">
        <f t="shared" si="69"/>
        <v>0</v>
      </c>
      <c r="CO112" s="54">
        <f t="shared" si="69"/>
        <v>0</v>
      </c>
    </row>
    <row r="113" spans="1:93" outlineLevel="1" x14ac:dyDescent="0.2">
      <c r="E113" t="str">
        <f xml:space="preserve"> "Replacement cost - " &amp; E90</f>
        <v>Replacement cost - Pressure logger</v>
      </c>
      <c r="H113" s="94" t="s">
        <v>125</v>
      </c>
      <c r="I113" s="204">
        <f xml:space="preserve"> SUM( K113:CO113 )</f>
        <v>0</v>
      </c>
      <c r="K113" s="54">
        <f t="shared" ref="K113:BV113" si="70" xml:space="preserve"> K90 * K104</f>
        <v>0</v>
      </c>
      <c r="L113" s="54">
        <f t="shared" si="70"/>
        <v>0</v>
      </c>
      <c r="M113" s="54">
        <f t="shared" si="70"/>
        <v>0</v>
      </c>
      <c r="N113" s="54">
        <f t="shared" si="70"/>
        <v>0</v>
      </c>
      <c r="O113" s="54">
        <f t="shared" si="70"/>
        <v>0</v>
      </c>
      <c r="P113" s="54">
        <f t="shared" si="70"/>
        <v>0</v>
      </c>
      <c r="Q113" s="54">
        <f t="shared" si="70"/>
        <v>0</v>
      </c>
      <c r="R113" s="54">
        <f t="shared" si="70"/>
        <v>0</v>
      </c>
      <c r="S113" s="54">
        <f t="shared" si="70"/>
        <v>0</v>
      </c>
      <c r="T113" s="54">
        <f t="shared" si="70"/>
        <v>0</v>
      </c>
      <c r="U113" s="54">
        <f t="shared" si="70"/>
        <v>0</v>
      </c>
      <c r="V113" s="54">
        <f t="shared" si="70"/>
        <v>0</v>
      </c>
      <c r="W113" s="54">
        <f t="shared" si="70"/>
        <v>0</v>
      </c>
      <c r="X113" s="54">
        <f t="shared" si="70"/>
        <v>0</v>
      </c>
      <c r="Y113" s="54">
        <f t="shared" si="70"/>
        <v>0</v>
      </c>
      <c r="Z113" s="54">
        <f t="shared" si="70"/>
        <v>0</v>
      </c>
      <c r="AA113" s="54">
        <f t="shared" si="70"/>
        <v>0</v>
      </c>
      <c r="AB113" s="54">
        <f t="shared" si="70"/>
        <v>0</v>
      </c>
      <c r="AC113" s="54">
        <f t="shared" si="70"/>
        <v>0</v>
      </c>
      <c r="AD113" s="54">
        <f t="shared" si="70"/>
        <v>0</v>
      </c>
      <c r="AE113" s="54">
        <f t="shared" si="70"/>
        <v>0</v>
      </c>
      <c r="AF113" s="54">
        <f t="shared" si="70"/>
        <v>0</v>
      </c>
      <c r="AG113" s="54">
        <f t="shared" si="70"/>
        <v>0</v>
      </c>
      <c r="AH113" s="54">
        <f t="shared" si="70"/>
        <v>0</v>
      </c>
      <c r="AI113" s="54">
        <f t="shared" si="70"/>
        <v>0</v>
      </c>
      <c r="AJ113" s="54">
        <f t="shared" si="70"/>
        <v>0</v>
      </c>
      <c r="AK113" s="54">
        <f t="shared" si="70"/>
        <v>0</v>
      </c>
      <c r="AL113" s="54">
        <f t="shared" si="70"/>
        <v>0</v>
      </c>
      <c r="AM113" s="54">
        <f t="shared" si="70"/>
        <v>0</v>
      </c>
      <c r="AN113" s="54">
        <f t="shared" si="70"/>
        <v>0</v>
      </c>
      <c r="AO113" s="54">
        <f t="shared" si="70"/>
        <v>0</v>
      </c>
      <c r="AP113" s="54">
        <f t="shared" si="70"/>
        <v>0</v>
      </c>
      <c r="AQ113" s="54">
        <f t="shared" si="70"/>
        <v>0</v>
      </c>
      <c r="AR113" s="54">
        <f t="shared" si="70"/>
        <v>0</v>
      </c>
      <c r="AS113" s="54">
        <f t="shared" si="70"/>
        <v>0</v>
      </c>
      <c r="AT113" s="54">
        <f t="shared" si="70"/>
        <v>0</v>
      </c>
      <c r="AU113" s="54">
        <f t="shared" si="70"/>
        <v>0</v>
      </c>
      <c r="AV113" s="54">
        <f t="shared" si="70"/>
        <v>0</v>
      </c>
      <c r="AW113" s="54">
        <f t="shared" si="70"/>
        <v>0</v>
      </c>
      <c r="AX113" s="54">
        <f t="shared" si="70"/>
        <v>0</v>
      </c>
      <c r="AY113" s="54">
        <f t="shared" si="70"/>
        <v>0</v>
      </c>
      <c r="AZ113" s="54">
        <f t="shared" si="70"/>
        <v>0</v>
      </c>
      <c r="BA113" s="54">
        <f t="shared" si="70"/>
        <v>0</v>
      </c>
      <c r="BB113" s="54">
        <f t="shared" si="70"/>
        <v>0</v>
      </c>
      <c r="BC113" s="54">
        <f t="shared" si="70"/>
        <v>0</v>
      </c>
      <c r="BD113" s="54">
        <f t="shared" si="70"/>
        <v>0</v>
      </c>
      <c r="BE113" s="54">
        <f t="shared" si="70"/>
        <v>0</v>
      </c>
      <c r="BF113" s="54">
        <f t="shared" si="70"/>
        <v>0</v>
      </c>
      <c r="BG113" s="54">
        <f t="shared" si="70"/>
        <v>0</v>
      </c>
      <c r="BH113" s="54">
        <f t="shared" si="70"/>
        <v>0</v>
      </c>
      <c r="BI113" s="54">
        <f t="shared" si="70"/>
        <v>0</v>
      </c>
      <c r="BJ113" s="54">
        <f t="shared" si="70"/>
        <v>0</v>
      </c>
      <c r="BK113" s="54">
        <f t="shared" si="70"/>
        <v>0</v>
      </c>
      <c r="BL113" s="54">
        <f t="shared" si="70"/>
        <v>0</v>
      </c>
      <c r="BM113" s="54">
        <f t="shared" si="70"/>
        <v>0</v>
      </c>
      <c r="BN113" s="54">
        <f t="shared" si="70"/>
        <v>0</v>
      </c>
      <c r="BO113" s="54">
        <f t="shared" si="70"/>
        <v>0</v>
      </c>
      <c r="BP113" s="54">
        <f t="shared" si="70"/>
        <v>0</v>
      </c>
      <c r="BQ113" s="54">
        <f t="shared" si="70"/>
        <v>0</v>
      </c>
      <c r="BR113" s="54">
        <f t="shared" si="70"/>
        <v>0</v>
      </c>
      <c r="BS113" s="54">
        <f t="shared" si="70"/>
        <v>0</v>
      </c>
      <c r="BT113" s="54">
        <f t="shared" si="70"/>
        <v>0</v>
      </c>
      <c r="BU113" s="54">
        <f t="shared" si="70"/>
        <v>0</v>
      </c>
      <c r="BV113" s="54">
        <f t="shared" si="70"/>
        <v>0</v>
      </c>
      <c r="BW113" s="54">
        <f t="shared" ref="BW113:CO113" si="71" xml:space="preserve"> BW90 * BW104</f>
        <v>0</v>
      </c>
      <c r="BX113" s="54">
        <f t="shared" si="71"/>
        <v>0</v>
      </c>
      <c r="BY113" s="54">
        <f t="shared" si="71"/>
        <v>0</v>
      </c>
      <c r="BZ113" s="54">
        <f t="shared" si="71"/>
        <v>0</v>
      </c>
      <c r="CA113" s="54">
        <f t="shared" si="71"/>
        <v>0</v>
      </c>
      <c r="CB113" s="54">
        <f t="shared" si="71"/>
        <v>0</v>
      </c>
      <c r="CC113" s="54">
        <f t="shared" si="71"/>
        <v>0</v>
      </c>
      <c r="CD113" s="54">
        <f t="shared" si="71"/>
        <v>0</v>
      </c>
      <c r="CE113" s="54">
        <f t="shared" si="71"/>
        <v>0</v>
      </c>
      <c r="CF113" s="54">
        <f t="shared" si="71"/>
        <v>0</v>
      </c>
      <c r="CG113" s="54">
        <f t="shared" si="71"/>
        <v>0</v>
      </c>
      <c r="CH113" s="54">
        <f t="shared" si="71"/>
        <v>0</v>
      </c>
      <c r="CI113" s="54">
        <f t="shared" si="71"/>
        <v>0</v>
      </c>
      <c r="CJ113" s="54">
        <f t="shared" si="71"/>
        <v>0</v>
      </c>
      <c r="CK113" s="54">
        <f t="shared" si="71"/>
        <v>0</v>
      </c>
      <c r="CL113" s="54">
        <f t="shared" si="71"/>
        <v>0</v>
      </c>
      <c r="CM113" s="54">
        <f t="shared" si="71"/>
        <v>0</v>
      </c>
      <c r="CN113" s="54">
        <f t="shared" si="71"/>
        <v>0</v>
      </c>
      <c r="CO113" s="54">
        <f t="shared" si="71"/>
        <v>0</v>
      </c>
    </row>
    <row r="114" spans="1:93" outlineLevel="1" x14ac:dyDescent="0.2">
      <c r="E114" t="str">
        <f xml:space="preserve"> "Replacement cost - " &amp; E91</f>
        <v>Replacement cost - Water: other cost item 3 (specify)</v>
      </c>
      <c r="H114" s="94" t="s">
        <v>125</v>
      </c>
      <c r="I114" s="204">
        <f xml:space="preserve"> SUM( K114:CO114 )</f>
        <v>0</v>
      </c>
      <c r="K114" s="54">
        <f t="shared" ref="K114:BV114" si="72" xml:space="preserve"> K91 * K105</f>
        <v>0</v>
      </c>
      <c r="L114" s="54">
        <f t="shared" si="72"/>
        <v>0</v>
      </c>
      <c r="M114" s="54">
        <f t="shared" si="72"/>
        <v>0</v>
      </c>
      <c r="N114" s="54">
        <f t="shared" si="72"/>
        <v>0</v>
      </c>
      <c r="O114" s="54">
        <f t="shared" si="72"/>
        <v>0</v>
      </c>
      <c r="P114" s="54">
        <f t="shared" si="72"/>
        <v>0</v>
      </c>
      <c r="Q114" s="54">
        <f t="shared" si="72"/>
        <v>0</v>
      </c>
      <c r="R114" s="54">
        <f t="shared" si="72"/>
        <v>0</v>
      </c>
      <c r="S114" s="54">
        <f t="shared" si="72"/>
        <v>0</v>
      </c>
      <c r="T114" s="54">
        <f t="shared" si="72"/>
        <v>0</v>
      </c>
      <c r="U114" s="54">
        <f t="shared" si="72"/>
        <v>0</v>
      </c>
      <c r="V114" s="54">
        <f t="shared" si="72"/>
        <v>0</v>
      </c>
      <c r="W114" s="54">
        <f t="shared" si="72"/>
        <v>0</v>
      </c>
      <c r="X114" s="54">
        <f t="shared" si="72"/>
        <v>0</v>
      </c>
      <c r="Y114" s="54">
        <f t="shared" si="72"/>
        <v>0</v>
      </c>
      <c r="Z114" s="54">
        <f t="shared" si="72"/>
        <v>0</v>
      </c>
      <c r="AA114" s="54">
        <f t="shared" si="72"/>
        <v>0</v>
      </c>
      <c r="AB114" s="54">
        <f t="shared" si="72"/>
        <v>0</v>
      </c>
      <c r="AC114" s="54">
        <f t="shared" si="72"/>
        <v>0</v>
      </c>
      <c r="AD114" s="54">
        <f t="shared" si="72"/>
        <v>0</v>
      </c>
      <c r="AE114" s="54">
        <f t="shared" si="72"/>
        <v>0</v>
      </c>
      <c r="AF114" s="54">
        <f t="shared" si="72"/>
        <v>0</v>
      </c>
      <c r="AG114" s="54">
        <f t="shared" si="72"/>
        <v>0</v>
      </c>
      <c r="AH114" s="54">
        <f t="shared" si="72"/>
        <v>0</v>
      </c>
      <c r="AI114" s="54">
        <f t="shared" si="72"/>
        <v>0</v>
      </c>
      <c r="AJ114" s="54">
        <f t="shared" si="72"/>
        <v>0</v>
      </c>
      <c r="AK114" s="54">
        <f t="shared" si="72"/>
        <v>0</v>
      </c>
      <c r="AL114" s="54">
        <f t="shared" si="72"/>
        <v>0</v>
      </c>
      <c r="AM114" s="54">
        <f t="shared" si="72"/>
        <v>0</v>
      </c>
      <c r="AN114" s="54">
        <f t="shared" si="72"/>
        <v>0</v>
      </c>
      <c r="AO114" s="54">
        <f t="shared" si="72"/>
        <v>0</v>
      </c>
      <c r="AP114" s="54">
        <f t="shared" si="72"/>
        <v>0</v>
      </c>
      <c r="AQ114" s="54">
        <f t="shared" si="72"/>
        <v>0</v>
      </c>
      <c r="AR114" s="54">
        <f t="shared" si="72"/>
        <v>0</v>
      </c>
      <c r="AS114" s="54">
        <f t="shared" si="72"/>
        <v>0</v>
      </c>
      <c r="AT114" s="54">
        <f t="shared" si="72"/>
        <v>0</v>
      </c>
      <c r="AU114" s="54">
        <f t="shared" si="72"/>
        <v>0</v>
      </c>
      <c r="AV114" s="54">
        <f t="shared" si="72"/>
        <v>0</v>
      </c>
      <c r="AW114" s="54">
        <f t="shared" si="72"/>
        <v>0</v>
      </c>
      <c r="AX114" s="54">
        <f t="shared" si="72"/>
        <v>0</v>
      </c>
      <c r="AY114" s="54">
        <f t="shared" si="72"/>
        <v>0</v>
      </c>
      <c r="AZ114" s="54">
        <f t="shared" si="72"/>
        <v>0</v>
      </c>
      <c r="BA114" s="54">
        <f t="shared" si="72"/>
        <v>0</v>
      </c>
      <c r="BB114" s="54">
        <f t="shared" si="72"/>
        <v>0</v>
      </c>
      <c r="BC114" s="54">
        <f t="shared" si="72"/>
        <v>0</v>
      </c>
      <c r="BD114" s="54">
        <f t="shared" si="72"/>
        <v>0</v>
      </c>
      <c r="BE114" s="54">
        <f t="shared" si="72"/>
        <v>0</v>
      </c>
      <c r="BF114" s="54">
        <f t="shared" si="72"/>
        <v>0</v>
      </c>
      <c r="BG114" s="54">
        <f t="shared" si="72"/>
        <v>0</v>
      </c>
      <c r="BH114" s="54">
        <f t="shared" si="72"/>
        <v>0</v>
      </c>
      <c r="BI114" s="54">
        <f t="shared" si="72"/>
        <v>0</v>
      </c>
      <c r="BJ114" s="54">
        <f t="shared" si="72"/>
        <v>0</v>
      </c>
      <c r="BK114" s="54">
        <f t="shared" si="72"/>
        <v>0</v>
      </c>
      <c r="BL114" s="54">
        <f t="shared" si="72"/>
        <v>0</v>
      </c>
      <c r="BM114" s="54">
        <f t="shared" si="72"/>
        <v>0</v>
      </c>
      <c r="BN114" s="54">
        <f t="shared" si="72"/>
        <v>0</v>
      </c>
      <c r="BO114" s="54">
        <f t="shared" si="72"/>
        <v>0</v>
      </c>
      <c r="BP114" s="54">
        <f t="shared" si="72"/>
        <v>0</v>
      </c>
      <c r="BQ114" s="54">
        <f t="shared" si="72"/>
        <v>0</v>
      </c>
      <c r="BR114" s="54">
        <f t="shared" si="72"/>
        <v>0</v>
      </c>
      <c r="BS114" s="54">
        <f t="shared" si="72"/>
        <v>0</v>
      </c>
      <c r="BT114" s="54">
        <f t="shared" si="72"/>
        <v>0</v>
      </c>
      <c r="BU114" s="54">
        <f t="shared" si="72"/>
        <v>0</v>
      </c>
      <c r="BV114" s="54">
        <f t="shared" si="72"/>
        <v>0</v>
      </c>
      <c r="BW114" s="54">
        <f t="shared" ref="BW114:CO114" si="73" xml:space="preserve"> BW91 * BW105</f>
        <v>0</v>
      </c>
      <c r="BX114" s="54">
        <f t="shared" si="73"/>
        <v>0</v>
      </c>
      <c r="BY114" s="54">
        <f t="shared" si="73"/>
        <v>0</v>
      </c>
      <c r="BZ114" s="54">
        <f t="shared" si="73"/>
        <v>0</v>
      </c>
      <c r="CA114" s="54">
        <f t="shared" si="73"/>
        <v>0</v>
      </c>
      <c r="CB114" s="54">
        <f t="shared" si="73"/>
        <v>0</v>
      </c>
      <c r="CC114" s="54">
        <f t="shared" si="73"/>
        <v>0</v>
      </c>
      <c r="CD114" s="54">
        <f t="shared" si="73"/>
        <v>0</v>
      </c>
      <c r="CE114" s="54">
        <f t="shared" si="73"/>
        <v>0</v>
      </c>
      <c r="CF114" s="54">
        <f t="shared" si="73"/>
        <v>0</v>
      </c>
      <c r="CG114" s="54">
        <f t="shared" si="73"/>
        <v>0</v>
      </c>
      <c r="CH114" s="54">
        <f t="shared" si="73"/>
        <v>0</v>
      </c>
      <c r="CI114" s="54">
        <f t="shared" si="73"/>
        <v>0</v>
      </c>
      <c r="CJ114" s="54">
        <f t="shared" si="73"/>
        <v>0</v>
      </c>
      <c r="CK114" s="54">
        <f t="shared" si="73"/>
        <v>0</v>
      </c>
      <c r="CL114" s="54">
        <f t="shared" si="73"/>
        <v>0</v>
      </c>
      <c r="CM114" s="54">
        <f t="shared" si="73"/>
        <v>0</v>
      </c>
      <c r="CN114" s="54">
        <f t="shared" si="73"/>
        <v>0</v>
      </c>
      <c r="CO114" s="54">
        <f t="shared" si="73"/>
        <v>0</v>
      </c>
    </row>
    <row r="115" spans="1:93" outlineLevel="1" x14ac:dyDescent="0.2">
      <c r="E115" t="str">
        <f xml:space="preserve"> "Replacement cost - " &amp; E92</f>
        <v>Replacement cost - Water: other cost item 4 (specify)</v>
      </c>
      <c r="H115" s="94" t="s">
        <v>125</v>
      </c>
      <c r="I115" s="204">
        <f xml:space="preserve"> SUM( K115:CO115 )</f>
        <v>0</v>
      </c>
      <c r="K115" s="54">
        <f t="shared" ref="K115:BV115" si="74" xml:space="preserve"> K92 * K106</f>
        <v>0</v>
      </c>
      <c r="L115" s="54">
        <f t="shared" si="74"/>
        <v>0</v>
      </c>
      <c r="M115" s="54">
        <f t="shared" si="74"/>
        <v>0</v>
      </c>
      <c r="N115" s="54">
        <f t="shared" si="74"/>
        <v>0</v>
      </c>
      <c r="O115" s="54">
        <f t="shared" si="74"/>
        <v>0</v>
      </c>
      <c r="P115" s="54">
        <f t="shared" si="74"/>
        <v>0</v>
      </c>
      <c r="Q115" s="54">
        <f t="shared" si="74"/>
        <v>0</v>
      </c>
      <c r="R115" s="54">
        <f t="shared" si="74"/>
        <v>0</v>
      </c>
      <c r="S115" s="54">
        <f t="shared" si="74"/>
        <v>0</v>
      </c>
      <c r="T115" s="54">
        <f t="shared" si="74"/>
        <v>0</v>
      </c>
      <c r="U115" s="54">
        <f t="shared" si="74"/>
        <v>0</v>
      </c>
      <c r="V115" s="54">
        <f t="shared" si="74"/>
        <v>0</v>
      </c>
      <c r="W115" s="54">
        <f t="shared" si="74"/>
        <v>0</v>
      </c>
      <c r="X115" s="54">
        <f t="shared" si="74"/>
        <v>0</v>
      </c>
      <c r="Y115" s="54">
        <f t="shared" si="74"/>
        <v>0</v>
      </c>
      <c r="Z115" s="54">
        <f t="shared" si="74"/>
        <v>0</v>
      </c>
      <c r="AA115" s="54">
        <f t="shared" si="74"/>
        <v>0</v>
      </c>
      <c r="AB115" s="54">
        <f t="shared" si="74"/>
        <v>0</v>
      </c>
      <c r="AC115" s="54">
        <f t="shared" si="74"/>
        <v>0</v>
      </c>
      <c r="AD115" s="54">
        <f t="shared" si="74"/>
        <v>0</v>
      </c>
      <c r="AE115" s="54">
        <f t="shared" si="74"/>
        <v>0</v>
      </c>
      <c r="AF115" s="54">
        <f t="shared" si="74"/>
        <v>0</v>
      </c>
      <c r="AG115" s="54">
        <f t="shared" si="74"/>
        <v>0</v>
      </c>
      <c r="AH115" s="54">
        <f t="shared" si="74"/>
        <v>0</v>
      </c>
      <c r="AI115" s="54">
        <f t="shared" si="74"/>
        <v>0</v>
      </c>
      <c r="AJ115" s="54">
        <f t="shared" si="74"/>
        <v>0</v>
      </c>
      <c r="AK115" s="54">
        <f t="shared" si="74"/>
        <v>0</v>
      </c>
      <c r="AL115" s="54">
        <f t="shared" si="74"/>
        <v>0</v>
      </c>
      <c r="AM115" s="54">
        <f t="shared" si="74"/>
        <v>0</v>
      </c>
      <c r="AN115" s="54">
        <f t="shared" si="74"/>
        <v>0</v>
      </c>
      <c r="AO115" s="54">
        <f t="shared" si="74"/>
        <v>0</v>
      </c>
      <c r="AP115" s="54">
        <f t="shared" si="74"/>
        <v>0</v>
      </c>
      <c r="AQ115" s="54">
        <f t="shared" si="74"/>
        <v>0</v>
      </c>
      <c r="AR115" s="54">
        <f t="shared" si="74"/>
        <v>0</v>
      </c>
      <c r="AS115" s="54">
        <f t="shared" si="74"/>
        <v>0</v>
      </c>
      <c r="AT115" s="54">
        <f t="shared" si="74"/>
        <v>0</v>
      </c>
      <c r="AU115" s="54">
        <f t="shared" si="74"/>
        <v>0</v>
      </c>
      <c r="AV115" s="54">
        <f t="shared" si="74"/>
        <v>0</v>
      </c>
      <c r="AW115" s="54">
        <f t="shared" si="74"/>
        <v>0</v>
      </c>
      <c r="AX115" s="54">
        <f t="shared" si="74"/>
        <v>0</v>
      </c>
      <c r="AY115" s="54">
        <f t="shared" si="74"/>
        <v>0</v>
      </c>
      <c r="AZ115" s="54">
        <f t="shared" si="74"/>
        <v>0</v>
      </c>
      <c r="BA115" s="54">
        <f t="shared" si="74"/>
        <v>0</v>
      </c>
      <c r="BB115" s="54">
        <f t="shared" si="74"/>
        <v>0</v>
      </c>
      <c r="BC115" s="54">
        <f t="shared" si="74"/>
        <v>0</v>
      </c>
      <c r="BD115" s="54">
        <f t="shared" si="74"/>
        <v>0</v>
      </c>
      <c r="BE115" s="54">
        <f t="shared" si="74"/>
        <v>0</v>
      </c>
      <c r="BF115" s="54">
        <f t="shared" si="74"/>
        <v>0</v>
      </c>
      <c r="BG115" s="54">
        <f t="shared" si="74"/>
        <v>0</v>
      </c>
      <c r="BH115" s="54">
        <f t="shared" si="74"/>
        <v>0</v>
      </c>
      <c r="BI115" s="54">
        <f t="shared" si="74"/>
        <v>0</v>
      </c>
      <c r="BJ115" s="54">
        <f t="shared" si="74"/>
        <v>0</v>
      </c>
      <c r="BK115" s="54">
        <f t="shared" si="74"/>
        <v>0</v>
      </c>
      <c r="BL115" s="54">
        <f t="shared" si="74"/>
        <v>0</v>
      </c>
      <c r="BM115" s="54">
        <f t="shared" si="74"/>
        <v>0</v>
      </c>
      <c r="BN115" s="54">
        <f t="shared" si="74"/>
        <v>0</v>
      </c>
      <c r="BO115" s="54">
        <f t="shared" si="74"/>
        <v>0</v>
      </c>
      <c r="BP115" s="54">
        <f t="shared" si="74"/>
        <v>0</v>
      </c>
      <c r="BQ115" s="54">
        <f t="shared" si="74"/>
        <v>0</v>
      </c>
      <c r="BR115" s="54">
        <f t="shared" si="74"/>
        <v>0</v>
      </c>
      <c r="BS115" s="54">
        <f t="shared" si="74"/>
        <v>0</v>
      </c>
      <c r="BT115" s="54">
        <f t="shared" si="74"/>
        <v>0</v>
      </c>
      <c r="BU115" s="54">
        <f t="shared" si="74"/>
        <v>0</v>
      </c>
      <c r="BV115" s="54">
        <f t="shared" si="74"/>
        <v>0</v>
      </c>
      <c r="BW115" s="54">
        <f t="shared" ref="BW115:CO115" si="75" xml:space="preserve"> BW92 * BW106</f>
        <v>0</v>
      </c>
      <c r="BX115" s="54">
        <f t="shared" si="75"/>
        <v>0</v>
      </c>
      <c r="BY115" s="54">
        <f t="shared" si="75"/>
        <v>0</v>
      </c>
      <c r="BZ115" s="54">
        <f t="shared" si="75"/>
        <v>0</v>
      </c>
      <c r="CA115" s="54">
        <f t="shared" si="75"/>
        <v>0</v>
      </c>
      <c r="CB115" s="54">
        <f t="shared" si="75"/>
        <v>0</v>
      </c>
      <c r="CC115" s="54">
        <f t="shared" si="75"/>
        <v>0</v>
      </c>
      <c r="CD115" s="54">
        <f t="shared" si="75"/>
        <v>0</v>
      </c>
      <c r="CE115" s="54">
        <f t="shared" si="75"/>
        <v>0</v>
      </c>
      <c r="CF115" s="54">
        <f t="shared" si="75"/>
        <v>0</v>
      </c>
      <c r="CG115" s="54">
        <f t="shared" si="75"/>
        <v>0</v>
      </c>
      <c r="CH115" s="54">
        <f t="shared" si="75"/>
        <v>0</v>
      </c>
      <c r="CI115" s="54">
        <f t="shared" si="75"/>
        <v>0</v>
      </c>
      <c r="CJ115" s="54">
        <f t="shared" si="75"/>
        <v>0</v>
      </c>
      <c r="CK115" s="54">
        <f t="shared" si="75"/>
        <v>0</v>
      </c>
      <c r="CL115" s="54">
        <f t="shared" si="75"/>
        <v>0</v>
      </c>
      <c r="CM115" s="54">
        <f t="shared" si="75"/>
        <v>0</v>
      </c>
      <c r="CN115" s="54">
        <f t="shared" si="75"/>
        <v>0</v>
      </c>
      <c r="CO115" s="54">
        <f t="shared" si="75"/>
        <v>0</v>
      </c>
    </row>
    <row r="116" spans="1:93" s="222" customFormat="1" ht="2.1" customHeight="1" outlineLevel="1" x14ac:dyDescent="0.2">
      <c r="B116" s="263"/>
      <c r="D116" s="264"/>
      <c r="H116" s="420"/>
      <c r="I116" s="268"/>
    </row>
    <row r="117" spans="1:93" outlineLevel="1" x14ac:dyDescent="0.2">
      <c r="E117" t="s">
        <v>348</v>
      </c>
      <c r="H117" s="94" t="s">
        <v>125</v>
      </c>
      <c r="I117" s="204">
        <f xml:space="preserve"> SUM( K117:CO117 )</f>
        <v>0</v>
      </c>
      <c r="K117" s="54">
        <f>SUM(K112:K116)</f>
        <v>0</v>
      </c>
      <c r="L117" s="54">
        <f t="shared" ref="L117:BW117" si="76">SUM(L112:L116)</f>
        <v>0</v>
      </c>
      <c r="M117" s="54">
        <f t="shared" si="76"/>
        <v>0</v>
      </c>
      <c r="N117" s="54">
        <f t="shared" si="76"/>
        <v>0</v>
      </c>
      <c r="O117" s="54">
        <f t="shared" si="76"/>
        <v>0</v>
      </c>
      <c r="P117" s="54">
        <f t="shared" si="76"/>
        <v>0</v>
      </c>
      <c r="Q117" s="54">
        <f t="shared" si="76"/>
        <v>0</v>
      </c>
      <c r="R117" s="54">
        <f t="shared" si="76"/>
        <v>0</v>
      </c>
      <c r="S117" s="54">
        <f t="shared" si="76"/>
        <v>0</v>
      </c>
      <c r="T117" s="54">
        <f t="shared" si="76"/>
        <v>0</v>
      </c>
      <c r="U117" s="54">
        <f t="shared" si="76"/>
        <v>0</v>
      </c>
      <c r="V117" s="54">
        <f t="shared" si="76"/>
        <v>0</v>
      </c>
      <c r="W117" s="54">
        <f t="shared" si="76"/>
        <v>0</v>
      </c>
      <c r="X117" s="54">
        <f t="shared" si="76"/>
        <v>0</v>
      </c>
      <c r="Y117" s="54">
        <f t="shared" si="76"/>
        <v>0</v>
      </c>
      <c r="Z117" s="54">
        <f t="shared" si="76"/>
        <v>0</v>
      </c>
      <c r="AA117" s="54">
        <f t="shared" si="76"/>
        <v>0</v>
      </c>
      <c r="AB117" s="54">
        <f t="shared" si="76"/>
        <v>0</v>
      </c>
      <c r="AC117" s="54">
        <f t="shared" si="76"/>
        <v>0</v>
      </c>
      <c r="AD117" s="54">
        <f t="shared" si="76"/>
        <v>0</v>
      </c>
      <c r="AE117" s="54">
        <f t="shared" si="76"/>
        <v>0</v>
      </c>
      <c r="AF117" s="54">
        <f t="shared" si="76"/>
        <v>0</v>
      </c>
      <c r="AG117" s="54">
        <f t="shared" si="76"/>
        <v>0</v>
      </c>
      <c r="AH117" s="54">
        <f t="shared" si="76"/>
        <v>0</v>
      </c>
      <c r="AI117" s="54">
        <f t="shared" si="76"/>
        <v>0</v>
      </c>
      <c r="AJ117" s="54">
        <f t="shared" si="76"/>
        <v>0</v>
      </c>
      <c r="AK117" s="54">
        <f t="shared" si="76"/>
        <v>0</v>
      </c>
      <c r="AL117" s="54">
        <f t="shared" si="76"/>
        <v>0</v>
      </c>
      <c r="AM117" s="54">
        <f t="shared" si="76"/>
        <v>0</v>
      </c>
      <c r="AN117" s="54">
        <f t="shared" si="76"/>
        <v>0</v>
      </c>
      <c r="AO117" s="54">
        <f t="shared" si="76"/>
        <v>0</v>
      </c>
      <c r="AP117" s="54">
        <f t="shared" si="76"/>
        <v>0</v>
      </c>
      <c r="AQ117" s="54">
        <f t="shared" si="76"/>
        <v>0</v>
      </c>
      <c r="AR117" s="54">
        <f t="shared" si="76"/>
        <v>0</v>
      </c>
      <c r="AS117" s="54">
        <f t="shared" si="76"/>
        <v>0</v>
      </c>
      <c r="AT117" s="54">
        <f t="shared" si="76"/>
        <v>0</v>
      </c>
      <c r="AU117" s="54">
        <f t="shared" si="76"/>
        <v>0</v>
      </c>
      <c r="AV117" s="54">
        <f t="shared" si="76"/>
        <v>0</v>
      </c>
      <c r="AW117" s="54">
        <f t="shared" si="76"/>
        <v>0</v>
      </c>
      <c r="AX117" s="54">
        <f t="shared" si="76"/>
        <v>0</v>
      </c>
      <c r="AY117" s="54">
        <f t="shared" si="76"/>
        <v>0</v>
      </c>
      <c r="AZ117" s="54">
        <f t="shared" si="76"/>
        <v>0</v>
      </c>
      <c r="BA117" s="54">
        <f t="shared" si="76"/>
        <v>0</v>
      </c>
      <c r="BB117" s="54">
        <f t="shared" si="76"/>
        <v>0</v>
      </c>
      <c r="BC117" s="54">
        <f t="shared" si="76"/>
        <v>0</v>
      </c>
      <c r="BD117" s="54">
        <f t="shared" si="76"/>
        <v>0</v>
      </c>
      <c r="BE117" s="54">
        <f t="shared" si="76"/>
        <v>0</v>
      </c>
      <c r="BF117" s="54">
        <f t="shared" si="76"/>
        <v>0</v>
      </c>
      <c r="BG117" s="54">
        <f t="shared" si="76"/>
        <v>0</v>
      </c>
      <c r="BH117" s="54">
        <f t="shared" si="76"/>
        <v>0</v>
      </c>
      <c r="BI117" s="54">
        <f t="shared" si="76"/>
        <v>0</v>
      </c>
      <c r="BJ117" s="54">
        <f t="shared" si="76"/>
        <v>0</v>
      </c>
      <c r="BK117" s="54">
        <f t="shared" si="76"/>
        <v>0</v>
      </c>
      <c r="BL117" s="54">
        <f t="shared" si="76"/>
        <v>0</v>
      </c>
      <c r="BM117" s="54">
        <f t="shared" si="76"/>
        <v>0</v>
      </c>
      <c r="BN117" s="54">
        <f t="shared" si="76"/>
        <v>0</v>
      </c>
      <c r="BO117" s="54">
        <f t="shared" si="76"/>
        <v>0</v>
      </c>
      <c r="BP117" s="54">
        <f t="shared" si="76"/>
        <v>0</v>
      </c>
      <c r="BQ117" s="54">
        <f t="shared" si="76"/>
        <v>0</v>
      </c>
      <c r="BR117" s="54">
        <f t="shared" si="76"/>
        <v>0</v>
      </c>
      <c r="BS117" s="54">
        <f t="shared" si="76"/>
        <v>0</v>
      </c>
      <c r="BT117" s="54">
        <f t="shared" si="76"/>
        <v>0</v>
      </c>
      <c r="BU117" s="54">
        <f t="shared" si="76"/>
        <v>0</v>
      </c>
      <c r="BV117" s="54">
        <f t="shared" si="76"/>
        <v>0</v>
      </c>
      <c r="BW117" s="54">
        <f t="shared" si="76"/>
        <v>0</v>
      </c>
      <c r="BX117" s="54">
        <f t="shared" ref="BX117:CO117" si="77">SUM(BX112:BX116)</f>
        <v>0</v>
      </c>
      <c r="BY117" s="54">
        <f t="shared" si="77"/>
        <v>0</v>
      </c>
      <c r="BZ117" s="54">
        <f t="shared" si="77"/>
        <v>0</v>
      </c>
      <c r="CA117" s="54">
        <f t="shared" si="77"/>
        <v>0</v>
      </c>
      <c r="CB117" s="54">
        <f t="shared" si="77"/>
        <v>0</v>
      </c>
      <c r="CC117" s="54">
        <f t="shared" si="77"/>
        <v>0</v>
      </c>
      <c r="CD117" s="54">
        <f t="shared" si="77"/>
        <v>0</v>
      </c>
      <c r="CE117" s="54">
        <f t="shared" si="77"/>
        <v>0</v>
      </c>
      <c r="CF117" s="54">
        <f t="shared" si="77"/>
        <v>0</v>
      </c>
      <c r="CG117" s="54">
        <f t="shared" si="77"/>
        <v>0</v>
      </c>
      <c r="CH117" s="54">
        <f t="shared" si="77"/>
        <v>0</v>
      </c>
      <c r="CI117" s="54">
        <f t="shared" si="77"/>
        <v>0</v>
      </c>
      <c r="CJ117" s="54">
        <f t="shared" si="77"/>
        <v>0</v>
      </c>
      <c r="CK117" s="54">
        <f t="shared" si="77"/>
        <v>0</v>
      </c>
      <c r="CL117" s="54">
        <f t="shared" si="77"/>
        <v>0</v>
      </c>
      <c r="CM117" s="54">
        <f t="shared" si="77"/>
        <v>0</v>
      </c>
      <c r="CN117" s="54">
        <f t="shared" si="77"/>
        <v>0</v>
      </c>
      <c r="CO117" s="54">
        <f t="shared" si="77"/>
        <v>0</v>
      </c>
    </row>
    <row r="118" spans="1:93" outlineLevel="1" x14ac:dyDescent="0.2">
      <c r="I118" s="201"/>
    </row>
    <row r="119" spans="1:93" s="174" customFormat="1" outlineLevel="1" x14ac:dyDescent="0.2">
      <c r="B119" s="175"/>
      <c r="D119" s="176"/>
      <c r="E119" s="174" t="s">
        <v>349</v>
      </c>
      <c r="H119" s="172" t="s">
        <v>125</v>
      </c>
      <c r="I119" s="221">
        <f xml:space="preserve"> SUM( K119:CO119 )</f>
        <v>362223.89639013825</v>
      </c>
      <c r="K119" s="196">
        <f xml:space="preserve">  K82 + K109 + K110</f>
        <v>31470.542465753424</v>
      </c>
      <c r="L119" s="196">
        <f t="shared" ref="L119:BW119" si="78" xml:space="preserve">  L82 + L109 + L110</f>
        <v>10945.677155035577</v>
      </c>
      <c r="M119" s="196">
        <f t="shared" si="78"/>
        <v>0</v>
      </c>
      <c r="N119" s="196">
        <f t="shared" si="78"/>
        <v>0</v>
      </c>
      <c r="O119" s="196">
        <f t="shared" si="78"/>
        <v>0</v>
      </c>
      <c r="P119" s="196">
        <f t="shared" si="78"/>
        <v>0</v>
      </c>
      <c r="Q119" s="196">
        <f t="shared" si="78"/>
        <v>0</v>
      </c>
      <c r="R119" s="196">
        <f t="shared" si="78"/>
        <v>0</v>
      </c>
      <c r="S119" s="196">
        <f t="shared" si="78"/>
        <v>0</v>
      </c>
      <c r="T119" s="196">
        <f t="shared" si="78"/>
        <v>0</v>
      </c>
      <c r="U119" s="196">
        <f t="shared" si="78"/>
        <v>0</v>
      </c>
      <c r="V119" s="196">
        <f t="shared" si="78"/>
        <v>0</v>
      </c>
      <c r="W119" s="196">
        <f t="shared" si="78"/>
        <v>0</v>
      </c>
      <c r="X119" s="196">
        <f t="shared" si="78"/>
        <v>0</v>
      </c>
      <c r="Y119" s="196">
        <f t="shared" si="78"/>
        <v>0</v>
      </c>
      <c r="Z119" s="196">
        <f t="shared" si="78"/>
        <v>17345.032402391807</v>
      </c>
      <c r="AA119" s="196">
        <f t="shared" si="78"/>
        <v>5956.1358597193357</v>
      </c>
      <c r="AB119" s="196">
        <f t="shared" si="78"/>
        <v>0</v>
      </c>
      <c r="AC119" s="196">
        <f t="shared" si="78"/>
        <v>0</v>
      </c>
      <c r="AD119" s="196">
        <f t="shared" si="78"/>
        <v>0</v>
      </c>
      <c r="AE119" s="196">
        <f t="shared" si="78"/>
        <v>0</v>
      </c>
      <c r="AF119" s="196">
        <f t="shared" si="78"/>
        <v>0</v>
      </c>
      <c r="AG119" s="196">
        <f t="shared" si="78"/>
        <v>0</v>
      </c>
      <c r="AH119" s="196">
        <f t="shared" si="78"/>
        <v>0</v>
      </c>
      <c r="AI119" s="196">
        <f t="shared" si="78"/>
        <v>0</v>
      </c>
      <c r="AJ119" s="196">
        <f t="shared" si="78"/>
        <v>0</v>
      </c>
      <c r="AK119" s="196">
        <f t="shared" si="78"/>
        <v>0</v>
      </c>
      <c r="AL119" s="196">
        <f t="shared" si="78"/>
        <v>0</v>
      </c>
      <c r="AM119" s="196">
        <f t="shared" si="78"/>
        <v>0</v>
      </c>
      <c r="AN119" s="196">
        <f t="shared" si="78"/>
        <v>0</v>
      </c>
      <c r="AO119" s="196">
        <f t="shared" si="78"/>
        <v>22995.328106327186</v>
      </c>
      <c r="AP119" s="196">
        <f t="shared" si="78"/>
        <v>7896.3991050959712</v>
      </c>
      <c r="AQ119" s="196">
        <f t="shared" si="78"/>
        <v>0</v>
      </c>
      <c r="AR119" s="196">
        <f t="shared" si="78"/>
        <v>0</v>
      </c>
      <c r="AS119" s="196">
        <f t="shared" si="78"/>
        <v>0</v>
      </c>
      <c r="AT119" s="196">
        <f t="shared" si="78"/>
        <v>0</v>
      </c>
      <c r="AU119" s="196">
        <f t="shared" si="78"/>
        <v>0</v>
      </c>
      <c r="AV119" s="196">
        <f t="shared" si="78"/>
        <v>0</v>
      </c>
      <c r="AW119" s="196">
        <f t="shared" si="78"/>
        <v>0</v>
      </c>
      <c r="AX119" s="196">
        <f t="shared" si="78"/>
        <v>0</v>
      </c>
      <c r="AY119" s="196">
        <f t="shared" si="78"/>
        <v>0</v>
      </c>
      <c r="AZ119" s="196">
        <f t="shared" si="78"/>
        <v>0</v>
      </c>
      <c r="BA119" s="196">
        <f t="shared" si="78"/>
        <v>0</v>
      </c>
      <c r="BB119" s="196">
        <f t="shared" si="78"/>
        <v>0</v>
      </c>
      <c r="BC119" s="196">
        <f t="shared" si="78"/>
        <v>0</v>
      </c>
      <c r="BD119" s="196">
        <f t="shared" si="78"/>
        <v>30486.256955318433</v>
      </c>
      <c r="BE119" s="196">
        <f t="shared" si="78"/>
        <v>10468.720038548387</v>
      </c>
      <c r="BF119" s="196">
        <f t="shared" si="78"/>
        <v>0</v>
      </c>
      <c r="BG119" s="196">
        <f t="shared" si="78"/>
        <v>0</v>
      </c>
      <c r="BH119" s="196">
        <f t="shared" si="78"/>
        <v>0</v>
      </c>
      <c r="BI119" s="196">
        <f t="shared" si="78"/>
        <v>0</v>
      </c>
      <c r="BJ119" s="196">
        <f t="shared" si="78"/>
        <v>0</v>
      </c>
      <c r="BK119" s="196">
        <f t="shared" si="78"/>
        <v>0</v>
      </c>
      <c r="BL119" s="196">
        <f t="shared" si="78"/>
        <v>0</v>
      </c>
      <c r="BM119" s="196">
        <f t="shared" si="78"/>
        <v>0</v>
      </c>
      <c r="BN119" s="196">
        <f t="shared" si="78"/>
        <v>0</v>
      </c>
      <c r="BO119" s="196">
        <f t="shared" si="78"/>
        <v>0</v>
      </c>
      <c r="BP119" s="196">
        <f t="shared" si="78"/>
        <v>0</v>
      </c>
      <c r="BQ119" s="196">
        <f t="shared" si="78"/>
        <v>0</v>
      </c>
      <c r="BR119" s="196">
        <f t="shared" si="78"/>
        <v>0</v>
      </c>
      <c r="BS119" s="196">
        <f t="shared" si="78"/>
        <v>113601.08308878119</v>
      </c>
      <c r="BT119" s="196">
        <f t="shared" si="78"/>
        <v>39074.770807746667</v>
      </c>
      <c r="BU119" s="196">
        <f t="shared" si="78"/>
        <v>0</v>
      </c>
      <c r="BV119" s="196">
        <f t="shared" si="78"/>
        <v>0</v>
      </c>
      <c r="BW119" s="196">
        <f t="shared" si="78"/>
        <v>0</v>
      </c>
      <c r="BX119" s="196">
        <f t="shared" ref="BX119:CO119" si="79" xml:space="preserve">  BX82 + BX109 + BX110</f>
        <v>0</v>
      </c>
      <c r="BY119" s="196">
        <f t="shared" si="79"/>
        <v>0</v>
      </c>
      <c r="BZ119" s="196">
        <f t="shared" si="79"/>
        <v>0</v>
      </c>
      <c r="CA119" s="196">
        <f t="shared" si="79"/>
        <v>0</v>
      </c>
      <c r="CB119" s="196">
        <f t="shared" si="79"/>
        <v>0</v>
      </c>
      <c r="CC119" s="196">
        <f t="shared" si="79"/>
        <v>0</v>
      </c>
      <c r="CD119" s="196">
        <f t="shared" si="79"/>
        <v>0</v>
      </c>
      <c r="CE119" s="196">
        <f t="shared" si="79"/>
        <v>0</v>
      </c>
      <c r="CF119" s="196">
        <f t="shared" si="79"/>
        <v>0</v>
      </c>
      <c r="CG119" s="196">
        <f t="shared" si="79"/>
        <v>0</v>
      </c>
      <c r="CH119" s="196">
        <f t="shared" si="79"/>
        <v>53583.749028773214</v>
      </c>
      <c r="CI119" s="196">
        <f t="shared" si="79"/>
        <v>18400.201376647045</v>
      </c>
      <c r="CJ119" s="196">
        <f t="shared" si="79"/>
        <v>0</v>
      </c>
      <c r="CK119" s="196">
        <f t="shared" si="79"/>
        <v>0</v>
      </c>
      <c r="CL119" s="196">
        <f t="shared" si="79"/>
        <v>0</v>
      </c>
      <c r="CM119" s="196">
        <f t="shared" si="79"/>
        <v>0</v>
      </c>
      <c r="CN119" s="196">
        <f t="shared" si="79"/>
        <v>0</v>
      </c>
      <c r="CO119" s="196">
        <f t="shared" si="79"/>
        <v>0</v>
      </c>
    </row>
    <row r="120" spans="1:93" ht="6.75" customHeight="1" outlineLevel="1" x14ac:dyDescent="0.2">
      <c r="I120" s="201"/>
    </row>
    <row r="121" spans="1:93" outlineLevel="1" x14ac:dyDescent="0.2">
      <c r="E121" t="s">
        <v>350</v>
      </c>
      <c r="H121" s="75" t="s">
        <v>125</v>
      </c>
      <c r="K121" s="54">
        <f t="shared" ref="K121:AP121" si="80" xml:space="preserve"> K119 / $G$40</f>
        <v>73.529304826526698</v>
      </c>
      <c r="L121" s="54">
        <f t="shared" si="80"/>
        <v>25.574012044475648</v>
      </c>
      <c r="M121" s="54">
        <f t="shared" si="80"/>
        <v>0</v>
      </c>
      <c r="N121" s="54">
        <f t="shared" si="80"/>
        <v>0</v>
      </c>
      <c r="O121" s="54">
        <f t="shared" si="80"/>
        <v>0</v>
      </c>
      <c r="P121" s="54">
        <f t="shared" si="80"/>
        <v>0</v>
      </c>
      <c r="Q121" s="54">
        <f t="shared" si="80"/>
        <v>0</v>
      </c>
      <c r="R121" s="54">
        <f t="shared" si="80"/>
        <v>0</v>
      </c>
      <c r="S121" s="54">
        <f t="shared" si="80"/>
        <v>0</v>
      </c>
      <c r="T121" s="54">
        <f t="shared" si="80"/>
        <v>0</v>
      </c>
      <c r="U121" s="54">
        <f t="shared" si="80"/>
        <v>0</v>
      </c>
      <c r="V121" s="54">
        <f t="shared" si="80"/>
        <v>0</v>
      </c>
      <c r="W121" s="54">
        <f t="shared" si="80"/>
        <v>0</v>
      </c>
      <c r="X121" s="54">
        <f t="shared" si="80"/>
        <v>0</v>
      </c>
      <c r="Y121" s="54">
        <f t="shared" si="80"/>
        <v>0</v>
      </c>
      <c r="Z121" s="54">
        <f t="shared" si="80"/>
        <v>40.525776641102354</v>
      </c>
      <c r="AA121" s="54">
        <f t="shared" si="80"/>
        <v>13.916205279718074</v>
      </c>
      <c r="AB121" s="54">
        <f t="shared" si="80"/>
        <v>0</v>
      </c>
      <c r="AC121" s="54">
        <f t="shared" si="80"/>
        <v>0</v>
      </c>
      <c r="AD121" s="54">
        <f t="shared" si="80"/>
        <v>0</v>
      </c>
      <c r="AE121" s="54">
        <f t="shared" si="80"/>
        <v>0</v>
      </c>
      <c r="AF121" s="54">
        <f t="shared" si="80"/>
        <v>0</v>
      </c>
      <c r="AG121" s="54">
        <f t="shared" si="80"/>
        <v>0</v>
      </c>
      <c r="AH121" s="54">
        <f t="shared" si="80"/>
        <v>0</v>
      </c>
      <c r="AI121" s="54">
        <f t="shared" si="80"/>
        <v>0</v>
      </c>
      <c r="AJ121" s="54">
        <f t="shared" si="80"/>
        <v>0</v>
      </c>
      <c r="AK121" s="54">
        <f t="shared" si="80"/>
        <v>0</v>
      </c>
      <c r="AL121" s="54">
        <f t="shared" si="80"/>
        <v>0</v>
      </c>
      <c r="AM121" s="54">
        <f t="shared" si="80"/>
        <v>0</v>
      </c>
      <c r="AN121" s="54">
        <f t="shared" si="80"/>
        <v>0</v>
      </c>
      <c r="AO121" s="54">
        <f t="shared" si="80"/>
        <v>53.727402117586884</v>
      </c>
      <c r="AP121" s="54">
        <f t="shared" si="80"/>
        <v>18.449530619383111</v>
      </c>
      <c r="AQ121" s="54">
        <f t="shared" ref="AQ121:BV121" si="81" xml:space="preserve"> AQ119 / $G$40</f>
        <v>0</v>
      </c>
      <c r="AR121" s="54">
        <f t="shared" si="81"/>
        <v>0</v>
      </c>
      <c r="AS121" s="54">
        <f t="shared" si="81"/>
        <v>0</v>
      </c>
      <c r="AT121" s="54">
        <f t="shared" si="81"/>
        <v>0</v>
      </c>
      <c r="AU121" s="54">
        <f t="shared" si="81"/>
        <v>0</v>
      </c>
      <c r="AV121" s="54">
        <f t="shared" si="81"/>
        <v>0</v>
      </c>
      <c r="AW121" s="54">
        <f t="shared" si="81"/>
        <v>0</v>
      </c>
      <c r="AX121" s="54">
        <f t="shared" si="81"/>
        <v>0</v>
      </c>
      <c r="AY121" s="54">
        <f t="shared" si="81"/>
        <v>0</v>
      </c>
      <c r="AZ121" s="54">
        <f t="shared" si="81"/>
        <v>0</v>
      </c>
      <c r="BA121" s="54">
        <f t="shared" si="81"/>
        <v>0</v>
      </c>
      <c r="BB121" s="54">
        <f t="shared" si="81"/>
        <v>0</v>
      </c>
      <c r="BC121" s="54">
        <f t="shared" si="81"/>
        <v>0</v>
      </c>
      <c r="BD121" s="54">
        <f t="shared" si="81"/>
        <v>71.229572325510361</v>
      </c>
      <c r="BE121" s="54">
        <f t="shared" si="81"/>
        <v>24.459626258290623</v>
      </c>
      <c r="BF121" s="54">
        <f t="shared" si="81"/>
        <v>0</v>
      </c>
      <c r="BG121" s="54">
        <f t="shared" si="81"/>
        <v>0</v>
      </c>
      <c r="BH121" s="54">
        <f t="shared" si="81"/>
        <v>0</v>
      </c>
      <c r="BI121" s="54">
        <f t="shared" si="81"/>
        <v>0</v>
      </c>
      <c r="BJ121" s="54">
        <f t="shared" si="81"/>
        <v>0</v>
      </c>
      <c r="BK121" s="54">
        <f t="shared" si="81"/>
        <v>0</v>
      </c>
      <c r="BL121" s="54">
        <f t="shared" si="81"/>
        <v>0</v>
      </c>
      <c r="BM121" s="54">
        <f t="shared" si="81"/>
        <v>0</v>
      </c>
      <c r="BN121" s="54">
        <f t="shared" si="81"/>
        <v>0</v>
      </c>
      <c r="BO121" s="54">
        <f t="shared" si="81"/>
        <v>0</v>
      </c>
      <c r="BP121" s="54">
        <f t="shared" si="81"/>
        <v>0</v>
      </c>
      <c r="BQ121" s="54">
        <f t="shared" si="81"/>
        <v>0</v>
      </c>
      <c r="BR121" s="54">
        <f t="shared" si="81"/>
        <v>0</v>
      </c>
      <c r="BS121" s="54">
        <f t="shared" si="81"/>
        <v>265.42309132892802</v>
      </c>
      <c r="BT121" s="54">
        <f t="shared" si="81"/>
        <v>91.296193476043612</v>
      </c>
      <c r="BU121" s="54">
        <f t="shared" si="81"/>
        <v>0</v>
      </c>
      <c r="BV121" s="54">
        <f t="shared" si="81"/>
        <v>0</v>
      </c>
      <c r="BW121" s="54">
        <f t="shared" ref="BW121:CO121" si="82" xml:space="preserve"> BW119 / $G$40</f>
        <v>0</v>
      </c>
      <c r="BX121" s="54">
        <f t="shared" si="82"/>
        <v>0</v>
      </c>
      <c r="BY121" s="54">
        <f t="shared" si="82"/>
        <v>0</v>
      </c>
      <c r="BZ121" s="54">
        <f t="shared" si="82"/>
        <v>0</v>
      </c>
      <c r="CA121" s="54">
        <f t="shared" si="82"/>
        <v>0</v>
      </c>
      <c r="CB121" s="54">
        <f t="shared" si="82"/>
        <v>0</v>
      </c>
      <c r="CC121" s="54">
        <f t="shared" si="82"/>
        <v>0</v>
      </c>
      <c r="CD121" s="54">
        <f t="shared" si="82"/>
        <v>0</v>
      </c>
      <c r="CE121" s="54">
        <f t="shared" si="82"/>
        <v>0</v>
      </c>
      <c r="CF121" s="54">
        <f t="shared" si="82"/>
        <v>0</v>
      </c>
      <c r="CG121" s="54">
        <f t="shared" si="82"/>
        <v>0</v>
      </c>
      <c r="CH121" s="54">
        <f t="shared" si="82"/>
        <v>125.195675300872</v>
      </c>
      <c r="CI121" s="54">
        <f t="shared" si="82"/>
        <v>42.99112471179216</v>
      </c>
      <c r="CJ121" s="54">
        <f t="shared" si="82"/>
        <v>0</v>
      </c>
      <c r="CK121" s="54">
        <f t="shared" si="82"/>
        <v>0</v>
      </c>
      <c r="CL121" s="54">
        <f t="shared" si="82"/>
        <v>0</v>
      </c>
      <c r="CM121" s="54">
        <f t="shared" si="82"/>
        <v>0</v>
      </c>
      <c r="CN121" s="54">
        <f t="shared" si="82"/>
        <v>0</v>
      </c>
      <c r="CO121" s="54">
        <f t="shared" si="82"/>
        <v>0</v>
      </c>
    </row>
    <row r="122" spans="1:93" outlineLevel="1" x14ac:dyDescent="0.2">
      <c r="I122" s="201"/>
    </row>
    <row r="123" spans="1:93" ht="13.5" thickBot="1" x14ac:dyDescent="0.25">
      <c r="A123" s="56" t="s">
        <v>351</v>
      </c>
      <c r="B123" s="9"/>
      <c r="C123" s="8"/>
      <c r="D123" s="69"/>
      <c r="E123" s="11"/>
      <c r="F123" s="12"/>
      <c r="G123" s="12"/>
      <c r="H123" s="12"/>
      <c r="I123" s="21"/>
      <c r="J123" s="13"/>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row>
    <row r="124" spans="1:93" ht="3" customHeight="1" outlineLevel="1" thickTop="1" x14ac:dyDescent="0.2">
      <c r="A124" s="14" t="s">
        <v>352</v>
      </c>
      <c r="B124" s="14"/>
      <c r="C124" s="7"/>
      <c r="D124" s="70"/>
      <c r="E124" s="16"/>
      <c r="F124" s="17"/>
      <c r="G124" s="16"/>
      <c r="H124" s="73"/>
      <c r="I124" s="198"/>
      <c r="J124" s="13"/>
      <c r="K124" s="16"/>
    </row>
    <row r="125" spans="1:93" outlineLevel="1" x14ac:dyDescent="0.2">
      <c r="B125" s="59" t="s">
        <v>353</v>
      </c>
      <c r="I125" s="201"/>
    </row>
    <row r="126" spans="1:93" outlineLevel="1" x14ac:dyDescent="0.2">
      <c r="E126" s="18" t="str">
        <f xml:space="preserve"> StandardCharges!E69</f>
        <v>Water: wholesale charges received</v>
      </c>
      <c r="H126" s="77" t="str">
        <f xml:space="preserve"> StandardCharges!H69</f>
        <v>£</v>
      </c>
      <c r="I126" s="201"/>
      <c r="K126" s="19">
        <f xml:space="preserve"> StandardCharges!K69</f>
        <v>25302.557420818004</v>
      </c>
      <c r="L126" s="19">
        <f xml:space="preserve"> StandardCharges!L69</f>
        <v>83698.139631482321</v>
      </c>
      <c r="M126" s="19">
        <f xml:space="preserve"> StandardCharges!M69</f>
        <v>94158.528843990047</v>
      </c>
      <c r="N126" s="19">
        <f xml:space="preserve"> StandardCharges!N69</f>
        <v>88701.258743723156</v>
      </c>
      <c r="O126" s="19">
        <f xml:space="preserve"> StandardCharges!O69</f>
        <v>83496.309626018483</v>
      </c>
      <c r="P126" s="19">
        <f xml:space="preserve"> StandardCharges!P69</f>
        <v>84410.819553247071</v>
      </c>
      <c r="Q126" s="19">
        <f xml:space="preserve"> StandardCharges!Q69</f>
        <v>86883.452198164538</v>
      </c>
      <c r="R126" s="19">
        <f xml:space="preserve"> StandardCharges!R69</f>
        <v>88041.857138465464</v>
      </c>
      <c r="S126" s="19">
        <f xml:space="preserve"> StandardCharges!S69</f>
        <v>89782.983104791216</v>
      </c>
      <c r="T126" s="19">
        <f xml:space="preserve"> StandardCharges!T69</f>
        <v>91578.355921745184</v>
      </c>
      <c r="U126" s="19">
        <f xml:space="preserve"> StandardCharges!U69</f>
        <v>93642.837032823925</v>
      </c>
      <c r="V126" s="19">
        <f xml:space="preserve"> StandardCharges!V69</f>
        <v>95277.524636416812</v>
      </c>
      <c r="W126" s="19">
        <f xml:space="preserve"> StandardCharges!W69</f>
        <v>97182.770729646218</v>
      </c>
      <c r="X126" s="19">
        <f xml:space="preserve"> StandardCharges!X69</f>
        <v>99126.115657722752</v>
      </c>
      <c r="Y126" s="19">
        <f xml:space="preserve"> StandardCharges!Y69</f>
        <v>101360.74840833519</v>
      </c>
      <c r="Z126" s="19">
        <f xml:space="preserve"> StandardCharges!Z69</f>
        <v>103130.16467298685</v>
      </c>
      <c r="AA126" s="19">
        <f xml:space="preserve"> StandardCharges!AA69</f>
        <v>105192.43847876761</v>
      </c>
      <c r="AB126" s="19">
        <f xml:space="preserve"> StandardCharges!AB69</f>
        <v>107295.95117196307</v>
      </c>
      <c r="AC126" s="19">
        <f xml:space="preserve"> StandardCharges!AC69</f>
        <v>109714.75922174971</v>
      </c>
      <c r="AD126" s="19">
        <f xml:space="preserve"> StandardCharges!AD69</f>
        <v>111630.0082948647</v>
      </c>
      <c r="AE126" s="19">
        <f xml:space="preserve"> StandardCharges!AE69</f>
        <v>113862.25181717033</v>
      </c>
      <c r="AF126" s="19">
        <f xml:space="preserve"> StandardCharges!AF69</f>
        <v>116139.13307818967</v>
      </c>
      <c r="AG126" s="19">
        <f xml:space="preserve"> StandardCharges!AG69</f>
        <v>118757.29589716258</v>
      </c>
      <c r="AH126" s="19">
        <f xml:space="preserve"> StandardCharges!AH69</f>
        <v>120830.39711441057</v>
      </c>
      <c r="AI126" s="19">
        <f xml:space="preserve"> StandardCharges!AI69</f>
        <v>123246.61901904219</v>
      </c>
      <c r="AJ126" s="19">
        <f xml:space="preserve"> StandardCharges!AJ69</f>
        <v>125711.15764224663</v>
      </c>
      <c r="AK126" s="19">
        <f xml:space="preserve"> StandardCharges!AK69</f>
        <v>128545.10577106028</v>
      </c>
      <c r="AL126" s="19">
        <f xml:space="preserve"> StandardCharges!AL69</f>
        <v>130789.06908491024</v>
      </c>
      <c r="AM126" s="19">
        <f xml:space="preserve"> StandardCharges!AM69</f>
        <v>133404.43261226927</v>
      </c>
      <c r="AN126" s="19">
        <f xml:space="preserve"> StandardCharges!AN69</f>
        <v>136072.0950544237</v>
      </c>
      <c r="AO126" s="19">
        <f xml:space="preserve"> StandardCharges!AO69</f>
        <v>139139.61321586368</v>
      </c>
      <c r="AP126" s="19">
        <f xml:space="preserve"> StandardCharges!AP69</f>
        <v>141568.52084083189</v>
      </c>
      <c r="AQ126" s="19">
        <f xml:space="preserve"> StandardCharges!AQ69</f>
        <v>144399.43896434037</v>
      </c>
      <c r="AR126" s="19">
        <f xml:space="preserve"> StandardCharges!AR69</f>
        <v>147286.9664058979</v>
      </c>
      <c r="AS126" s="19">
        <f xml:space="preserve"> StandardCharges!AS69</f>
        <v>150607.30511467424</v>
      </c>
      <c r="AT126" s="19">
        <f xml:space="preserve"> StandardCharges!AT69</f>
        <v>153236.39990165929</v>
      </c>
      <c r="AU126" s="19">
        <f xml:space="preserve"> StandardCharges!AU69</f>
        <v>156300.63832900385</v>
      </c>
      <c r="AV126" s="19">
        <f xml:space="preserve"> StandardCharges!AV69</f>
        <v>159426.15173504563</v>
      </c>
      <c r="AW126" s="19">
        <f xml:space="preserve"> StandardCharges!AW69</f>
        <v>163020.14810630851</v>
      </c>
      <c r="AX126" s="19">
        <f xml:space="preserve"> StandardCharges!AX69</f>
        <v>165865.92920061524</v>
      </c>
      <c r="AY126" s="19">
        <f xml:space="preserve"> StandardCharges!AY69</f>
        <v>169182.71786420894</v>
      </c>
      <c r="AZ126" s="19">
        <f xml:space="preserve"> StandardCharges!AZ69</f>
        <v>172565.83170435918</v>
      </c>
      <c r="BA126" s="19">
        <f xml:space="preserve"> StandardCharges!BA69</f>
        <v>176456.04021908363</v>
      </c>
      <c r="BB126" s="19">
        <f xml:space="preserve"> StandardCharges!BB69</f>
        <v>179536.36660244723</v>
      </c>
      <c r="BC126" s="19">
        <f xml:space="preserve"> StandardCharges!BC69</f>
        <v>183126.52033877946</v>
      </c>
      <c r="BD126" s="19">
        <f xml:space="preserve"> StandardCharges!BD69</f>
        <v>186788.46567975648</v>
      </c>
      <c r="BE126" s="19">
        <f xml:space="preserve"> StandardCharges!BE69</f>
        <v>190999.29972762644</v>
      </c>
      <c r="BF126" s="19">
        <f xml:space="preserve"> StandardCharges!BF69</f>
        <v>194333.50229402489</v>
      </c>
      <c r="BG126" s="19">
        <f xml:space="preserve"> StandardCharges!BG69</f>
        <v>198219.55146923364</v>
      </c>
      <c r="BH126" s="19">
        <f xml:space="preserve"> StandardCharges!BH69</f>
        <v>202183.30921251673</v>
      </c>
      <c r="BI126" s="19">
        <f xml:space="preserve"> StandardCharges!BI69</f>
        <v>206741.19430057521</v>
      </c>
      <c r="BJ126" s="19">
        <f xml:space="preserve"> StandardCharges!BJ69</f>
        <v>210350.19716917342</v>
      </c>
      <c r="BK126" s="19">
        <f xml:space="preserve"> StandardCharges!BK69</f>
        <v>214556.52907059461</v>
      </c>
      <c r="BL126" s="19">
        <f xml:space="preserve"> StandardCharges!BL69</f>
        <v>218846.97417135205</v>
      </c>
      <c r="BM126" s="19">
        <f xml:space="preserve"> StandardCharges!BM69</f>
        <v>223780.51375989374</v>
      </c>
      <c r="BN126" s="19">
        <f xml:space="preserve"> StandardCharges!BN69</f>
        <v>227686.96558643036</v>
      </c>
      <c r="BO126" s="19">
        <f xml:space="preserve"> StandardCharges!BO69</f>
        <v>232239.9774674401</v>
      </c>
      <c r="BP126" s="19">
        <f xml:space="preserve"> StandardCharges!BP69</f>
        <v>236884.03503977973</v>
      </c>
      <c r="BQ126" s="19">
        <f xml:space="preserve"> StandardCharges!BQ69</f>
        <v>242224.19004620542</v>
      </c>
      <c r="BR126" s="19">
        <f xml:space="preserve"> StandardCharges!BR69</f>
        <v>246452.60615687989</v>
      </c>
      <c r="BS126" s="19">
        <f xml:space="preserve"> StandardCharges!BS69</f>
        <v>251380.87089547838</v>
      </c>
      <c r="BT126" s="19">
        <f xml:space="preserve"> StandardCharges!BT69</f>
        <v>256407.68518367366</v>
      </c>
      <c r="BU126" s="19">
        <f xml:space="preserve"> StandardCharges!BU69</f>
        <v>262187.96828080039</v>
      </c>
      <c r="BV126" s="19">
        <f xml:space="preserve"> StandardCharges!BV69</f>
        <v>266764.88452063617</v>
      </c>
      <c r="BW126" s="19">
        <f xml:space="preserve"> StandardCharges!BW69</f>
        <v>272099.32993137965</v>
      </c>
      <c r="BX126" s="19">
        <f xml:space="preserve"> StandardCharges!BX69</f>
        <v>277540.44720746757</v>
      </c>
      <c r="BY126" s="19">
        <f xml:space="preserve"> StandardCharges!BY69</f>
        <v>283797.13313563354</v>
      </c>
      <c r="BZ126" s="19">
        <f xml:space="preserve"> StandardCharges!BZ69</f>
        <v>288751.27239680744</v>
      </c>
      <c r="CA126" s="19">
        <f xml:space="preserve"> StandardCharges!CA69</f>
        <v>294525.37532137858</v>
      </c>
      <c r="CB126" s="19">
        <f xml:space="preserve"> StandardCharges!CB69</f>
        <v>300414.94185692124</v>
      </c>
      <c r="CC126" s="19">
        <f xml:space="preserve"> StandardCharges!CC69</f>
        <v>307187.29506971966</v>
      </c>
      <c r="CD126" s="19">
        <f xml:space="preserve"> StandardCharges!CD69</f>
        <v>312549.74754492269</v>
      </c>
      <c r="CE126" s="19">
        <f xml:space="preserve"> StandardCharges!CE69</f>
        <v>318799.74393937347</v>
      </c>
      <c r="CF126" s="19">
        <f xml:space="preserve"> StandardCharges!CF69</f>
        <v>325174.72029377456</v>
      </c>
      <c r="CG126" s="19">
        <f xml:space="preserve"> StandardCharges!CG69</f>
        <v>332505.24136602943</v>
      </c>
      <c r="CH126" s="19">
        <f xml:space="preserve"> StandardCharges!CH69</f>
        <v>338309.65965805732</v>
      </c>
      <c r="CI126" s="19">
        <f xml:space="preserve"> StandardCharges!CI69</f>
        <v>345074.77199514798</v>
      </c>
      <c r="CJ126" s="19">
        <f xml:space="preserve"> StandardCharges!CJ69</f>
        <v>351975.16496531223</v>
      </c>
      <c r="CK126" s="19">
        <f xml:space="preserve"> StandardCharges!CK69</f>
        <v>359013.54374900728</v>
      </c>
      <c r="CL126" s="19">
        <f xml:space="preserve"> StandardCharges!CL69</f>
        <v>366192.66762165673</v>
      </c>
      <c r="CM126" s="19">
        <f xml:space="preserve"> StandardCharges!CM69</f>
        <v>373515.35103537701</v>
      </c>
      <c r="CN126" s="19">
        <f xml:space="preserve"> StandardCharges!CN69</f>
        <v>380984.46472233522</v>
      </c>
      <c r="CO126" s="19">
        <f xml:space="preserve"> StandardCharges!CO69</f>
        <v>389573.12328818464</v>
      </c>
    </row>
    <row r="127" spans="1:93" outlineLevel="1" x14ac:dyDescent="0.2">
      <c r="E127" s="18" t="str">
        <f xml:space="preserve"> InpC!E43</f>
        <v>Industry turnover t-2</v>
      </c>
      <c r="G127" s="251">
        <f xml:space="preserve"> InpC!G43</f>
        <v>11939.796</v>
      </c>
      <c r="H127" s="259" t="str">
        <f xml:space="preserve"> InpC!H43</f>
        <v>£m</v>
      </c>
      <c r="I127" s="201"/>
      <c r="K127" s="85">
        <f t="shared" ref="K127:AP127" si="83" xml:space="preserve"> IF( J127, J127, $G127 ) * ( 1 + K$5 )</f>
        <v>12350.271511626328</v>
      </c>
      <c r="L127" s="85">
        <f t="shared" si="83"/>
        <v>12759.223419497057</v>
      </c>
      <c r="M127" s="85">
        <f t="shared" si="83"/>
        <v>12971.071570410802</v>
      </c>
      <c r="N127" s="85">
        <f t="shared" si="83"/>
        <v>13226.893904003682</v>
      </c>
      <c r="O127" s="85">
        <f t="shared" si="83"/>
        <v>13484.012862943604</v>
      </c>
      <c r="P127" s="85">
        <f t="shared" si="83"/>
        <v>13746.558524566717</v>
      </c>
      <c r="Q127" s="85">
        <f t="shared" si="83"/>
        <v>14016.894754975205</v>
      </c>
      <c r="R127" s="85">
        <f t="shared" si="83"/>
        <v>14297.187867889652</v>
      </c>
      <c r="S127" s="85">
        <f t="shared" si="83"/>
        <v>14583.08594756176</v>
      </c>
      <c r="T127" s="85">
        <f t="shared" si="83"/>
        <v>14874.701075419538</v>
      </c>
      <c r="U127" s="85">
        <f t="shared" si="83"/>
        <v>15172.147574161456</v>
      </c>
      <c r="V127" s="85">
        <f t="shared" si="83"/>
        <v>15475.54205257471</v>
      </c>
      <c r="W127" s="85">
        <f t="shared" si="83"/>
        <v>15785.003451249697</v>
      </c>
      <c r="X127" s="85">
        <f t="shared" si="83"/>
        <v>16100.653089208614</v>
      </c>
      <c r="Y127" s="85">
        <f t="shared" si="83"/>
        <v>16422.614711466511</v>
      </c>
      <c r="Z127" s="85">
        <f t="shared" si="83"/>
        <v>16751.014537543382</v>
      </c>
      <c r="AA127" s="85">
        <f t="shared" si="83"/>
        <v>17085.981310946368</v>
      </c>
      <c r="AB127" s="85">
        <f t="shared" si="83"/>
        <v>17427.64634964144</v>
      </c>
      <c r="AC127" s="85">
        <f t="shared" si="83"/>
        <v>17776.143597534334</v>
      </c>
      <c r="AD127" s="85">
        <f t="shared" si="83"/>
        <v>18131.609676980977</v>
      </c>
      <c r="AE127" s="85">
        <f t="shared" si="83"/>
        <v>18494.183942347918</v>
      </c>
      <c r="AF127" s="85">
        <f t="shared" si="83"/>
        <v>18864.008534643814</v>
      </c>
      <c r="AG127" s="85">
        <f t="shared" si="83"/>
        <v>19241.228437243382</v>
      </c>
      <c r="AH127" s="85">
        <f t="shared" si="83"/>
        <v>19625.991532725624</v>
      </c>
      <c r="AI127" s="85">
        <f t="shared" si="83"/>
        <v>20018.448660848659</v>
      </c>
      <c r="AJ127" s="85">
        <f t="shared" si="83"/>
        <v>20418.75367768385</v>
      </c>
      <c r="AK127" s="85">
        <f t="shared" si="83"/>
        <v>20827.063515932441</v>
      </c>
      <c r="AL127" s="85">
        <f t="shared" si="83"/>
        <v>21243.538246448323</v>
      </c>
      <c r="AM127" s="85">
        <f t="shared" si="83"/>
        <v>21668.341140991051</v>
      </c>
      <c r="AN127" s="85">
        <f t="shared" si="83"/>
        <v>22101.638736233748</v>
      </c>
      <c r="AO127" s="85">
        <f t="shared" si="83"/>
        <v>22543.600899050929</v>
      </c>
      <c r="AP127" s="85">
        <f t="shared" si="83"/>
        <v>22994.400893111899</v>
      </c>
      <c r="AQ127" s="85">
        <f t="shared" ref="AQ127:BV127" si="84" xml:space="preserve"> IF( AP127, AP127, $G127 ) * ( 1 + AQ$5 )</f>
        <v>23454.215446805796</v>
      </c>
      <c r="AR127" s="85">
        <f t="shared" si="84"/>
        <v>23923.224822524913</v>
      </c>
      <c r="AS127" s="85">
        <f t="shared" si="84"/>
        <v>24401.612887333475</v>
      </c>
      <c r="AT127" s="85">
        <f t="shared" si="84"/>
        <v>24889.567185049556</v>
      </c>
      <c r="AU127" s="85">
        <f t="shared" si="84"/>
        <v>25387.279009768419</v>
      </c>
      <c r="AV127" s="85">
        <f t="shared" si="84"/>
        <v>25894.943480856069</v>
      </c>
      <c r="AW127" s="85">
        <f t="shared" si="84"/>
        <v>26412.759619442451</v>
      </c>
      <c r="AX127" s="85">
        <f t="shared" si="84"/>
        <v>26940.930426444262</v>
      </c>
      <c r="AY127" s="85">
        <f t="shared" si="84"/>
        <v>27479.66296214797</v>
      </c>
      <c r="AZ127" s="85">
        <f t="shared" si="84"/>
        <v>28029.16842738424</v>
      </c>
      <c r="BA127" s="85">
        <f t="shared" si="84"/>
        <v>28589.662246325592</v>
      </c>
      <c r="BB127" s="85">
        <f t="shared" si="84"/>
        <v>29161.364150939742</v>
      </c>
      <c r="BC127" s="85">
        <f t="shared" si="84"/>
        <v>29744.498267131748</v>
      </c>
      <c r="BD127" s="85">
        <f t="shared" si="84"/>
        <v>30339.293202608718</v>
      </c>
      <c r="BE127" s="85">
        <f t="shared" si="84"/>
        <v>30945.98213650152</v>
      </c>
      <c r="BF127" s="85">
        <f t="shared" si="84"/>
        <v>31564.802910778672</v>
      </c>
      <c r="BG127" s="85">
        <f t="shared" si="84"/>
        <v>32195.998123488182</v>
      </c>
      <c r="BH127" s="85">
        <f t="shared" si="84"/>
        <v>32839.815223863945</v>
      </c>
      <c r="BI127" s="85">
        <f t="shared" si="84"/>
        <v>33496.506609333977</v>
      </c>
      <c r="BJ127" s="85">
        <f t="shared" si="84"/>
        <v>34166.329724468465</v>
      </c>
      <c r="BK127" s="85">
        <f t="shared" si="84"/>
        <v>34849.547161906507</v>
      </c>
      <c r="BL127" s="85">
        <f t="shared" si="84"/>
        <v>35546.426765301025</v>
      </c>
      <c r="BM127" s="85">
        <f t="shared" si="84"/>
        <v>36257.241734322277</v>
      </c>
      <c r="BN127" s="85">
        <f t="shared" si="84"/>
        <v>36982.270731761091</v>
      </c>
      <c r="BO127" s="85">
        <f t="shared" si="84"/>
        <v>37721.797992773812</v>
      </c>
      <c r="BP127" s="85">
        <f t="shared" si="84"/>
        <v>38476.113436311825</v>
      </c>
      <c r="BQ127" s="85">
        <f t="shared" si="84"/>
        <v>39245.512778779281</v>
      </c>
      <c r="BR127" s="85">
        <f t="shared" si="84"/>
        <v>40030.297649963642</v>
      </c>
      <c r="BS127" s="85">
        <f t="shared" si="84"/>
        <v>40830.775711284456</v>
      </c>
      <c r="BT127" s="85">
        <f t="shared" si="84"/>
        <v>41647.260776406714</v>
      </c>
      <c r="BU127" s="85">
        <f t="shared" si="84"/>
        <v>42480.072934266122</v>
      </c>
      <c r="BV127" s="85">
        <f t="shared" si="84"/>
        <v>43329.538674554438</v>
      </c>
      <c r="BW127" s="85">
        <f t="shared" ref="BW127:CO127" si="85" xml:space="preserve"> IF( BV127, BV127, $G127 ) * ( 1 + BW$5 )</f>
        <v>44195.991015714186</v>
      </c>
      <c r="BX127" s="85">
        <f t="shared" si="85"/>
        <v>45079.769635492776</v>
      </c>
      <c r="BY127" s="85">
        <f t="shared" si="85"/>
        <v>45981.221004107341</v>
      </c>
      <c r="BZ127" s="85">
        <f t="shared" si="85"/>
        <v>46900.69852007243</v>
      </c>
      <c r="CA127" s="85">
        <f t="shared" si="85"/>
        <v>47838.56264874382</v>
      </c>
      <c r="CB127" s="85">
        <f t="shared" si="85"/>
        <v>48795.181063632765</v>
      </c>
      <c r="CC127" s="85">
        <f t="shared" si="85"/>
        <v>49770.928790546066</v>
      </c>
      <c r="CD127" s="85">
        <f t="shared" si="85"/>
        <v>50766.188354608508</v>
      </c>
      <c r="CE127" s="85">
        <f t="shared" si="85"/>
        <v>51781.349930225253</v>
      </c>
      <c r="CF127" s="85">
        <f t="shared" si="85"/>
        <v>52816.811494043002</v>
      </c>
      <c r="CG127" s="85">
        <f t="shared" si="85"/>
        <v>53872.978980969914</v>
      </c>
      <c r="CH127" s="85">
        <f t="shared" si="85"/>
        <v>54950.266443315399</v>
      </c>
      <c r="CI127" s="85">
        <f t="shared" si="85"/>
        <v>56049.096213112207</v>
      </c>
      <c r="CJ127" s="85">
        <f t="shared" si="85"/>
        <v>57169.899067684455</v>
      </c>
      <c r="CK127" s="85">
        <f t="shared" si="85"/>
        <v>58313.11439852645</v>
      </c>
      <c r="CL127" s="85">
        <f t="shared" si="85"/>
        <v>59479.190383558598</v>
      </c>
      <c r="CM127" s="85">
        <f t="shared" si="85"/>
        <v>60668.584162827836</v>
      </c>
      <c r="CN127" s="85">
        <f t="shared" si="85"/>
        <v>61881.762017721536</v>
      </c>
      <c r="CO127" s="85">
        <f t="shared" si="85"/>
        <v>63119.199553765109</v>
      </c>
    </row>
    <row r="128" spans="1:93" s="20" customFormat="1" outlineLevel="1" x14ac:dyDescent="0.2">
      <c r="B128" s="34"/>
      <c r="D128" s="84"/>
      <c r="E128" s="20" t="s">
        <v>354</v>
      </c>
      <c r="G128" s="258"/>
      <c r="H128" s="260" t="s">
        <v>59</v>
      </c>
      <c r="I128" s="209"/>
      <c r="K128" s="95">
        <f xml:space="preserve"> K126 / ( K127 * 1000 * 1000 )</f>
        <v>2.0487450334187893E-6</v>
      </c>
      <c r="L128" s="95">
        <f t="shared" ref="L128:BW128" si="86" xml:space="preserve"> L126 / ( L127 * 1000 * 1000 )</f>
        <v>6.5598145654840747E-6</v>
      </c>
      <c r="M128" s="95">
        <f t="shared" si="86"/>
        <v>7.2591172080787447E-6</v>
      </c>
      <c r="N128" s="95">
        <f t="shared" si="86"/>
        <v>6.7061291477414782E-6</v>
      </c>
      <c r="O128" s="95">
        <f t="shared" si="86"/>
        <v>6.1922448810087357E-6</v>
      </c>
      <c r="P128" s="95">
        <f t="shared" si="86"/>
        <v>6.1405055965385811E-6</v>
      </c>
      <c r="Q128" s="95">
        <f t="shared" si="86"/>
        <v>6.1984807417724123E-6</v>
      </c>
      <c r="R128" s="95">
        <f t="shared" si="86"/>
        <v>6.1579842100417861E-6</v>
      </c>
      <c r="S128" s="95">
        <f t="shared" si="86"/>
        <v>6.15665185185325E-6</v>
      </c>
      <c r="T128" s="95">
        <f t="shared" si="86"/>
        <v>6.1566518518532466E-6</v>
      </c>
      <c r="U128" s="95">
        <f t="shared" si="86"/>
        <v>6.1720225548227602E-6</v>
      </c>
      <c r="V128" s="95">
        <f t="shared" si="86"/>
        <v>6.1566518518532415E-6</v>
      </c>
      <c r="W128" s="95">
        <f t="shared" si="86"/>
        <v>6.1566518518532389E-6</v>
      </c>
      <c r="X128" s="95">
        <f t="shared" si="86"/>
        <v>6.1566518518532364E-6</v>
      </c>
      <c r="Y128" s="95">
        <f t="shared" si="86"/>
        <v>6.1720225548227483E-6</v>
      </c>
      <c r="Z128" s="95">
        <f t="shared" si="86"/>
        <v>6.1566518518532305E-6</v>
      </c>
      <c r="AA128" s="95">
        <f t="shared" si="86"/>
        <v>6.1566518518532288E-6</v>
      </c>
      <c r="AB128" s="95">
        <f t="shared" si="86"/>
        <v>6.1566518518532262E-6</v>
      </c>
      <c r="AC128" s="95">
        <f t="shared" si="86"/>
        <v>6.1720225548227382E-6</v>
      </c>
      <c r="AD128" s="95">
        <f t="shared" si="86"/>
        <v>6.1566518518532203E-6</v>
      </c>
      <c r="AE128" s="95">
        <f t="shared" si="86"/>
        <v>6.1566518518532161E-6</v>
      </c>
      <c r="AF128" s="95">
        <f t="shared" si="86"/>
        <v>6.1566518518532135E-6</v>
      </c>
      <c r="AG128" s="95">
        <f t="shared" si="86"/>
        <v>6.1720225548227255E-6</v>
      </c>
      <c r="AH128" s="95">
        <f t="shared" si="86"/>
        <v>6.1566518518532068E-6</v>
      </c>
      <c r="AI128" s="95">
        <f t="shared" si="86"/>
        <v>6.1566518518532042E-6</v>
      </c>
      <c r="AJ128" s="95">
        <f t="shared" si="86"/>
        <v>6.1566518518532008E-6</v>
      </c>
      <c r="AK128" s="95">
        <f t="shared" si="86"/>
        <v>6.1720225548227136E-6</v>
      </c>
      <c r="AL128" s="95">
        <f t="shared" si="86"/>
        <v>6.1566518518531949E-6</v>
      </c>
      <c r="AM128" s="95">
        <f t="shared" si="86"/>
        <v>6.1566518518531924E-6</v>
      </c>
      <c r="AN128" s="95">
        <f t="shared" si="86"/>
        <v>6.1566518518531898E-6</v>
      </c>
      <c r="AO128" s="95">
        <f t="shared" si="86"/>
        <v>6.1720225548227017E-6</v>
      </c>
      <c r="AP128" s="95">
        <f t="shared" si="86"/>
        <v>6.1566518518531839E-6</v>
      </c>
      <c r="AQ128" s="95">
        <f t="shared" si="86"/>
        <v>6.1566518518531797E-6</v>
      </c>
      <c r="AR128" s="95">
        <f t="shared" si="86"/>
        <v>6.1566518518531771E-6</v>
      </c>
      <c r="AS128" s="95">
        <f t="shared" si="86"/>
        <v>6.1720225548226907E-6</v>
      </c>
      <c r="AT128" s="95">
        <f t="shared" si="86"/>
        <v>6.156651851853172E-6</v>
      </c>
      <c r="AU128" s="95">
        <f t="shared" si="86"/>
        <v>6.1566518518531703E-6</v>
      </c>
      <c r="AV128" s="95">
        <f t="shared" si="86"/>
        <v>6.1566518518531678E-6</v>
      </c>
      <c r="AW128" s="95">
        <f t="shared" si="86"/>
        <v>6.1720225548226797E-6</v>
      </c>
      <c r="AX128" s="95">
        <f t="shared" si="86"/>
        <v>6.156651851853161E-6</v>
      </c>
      <c r="AY128" s="95">
        <f t="shared" si="86"/>
        <v>6.1566518518531585E-6</v>
      </c>
      <c r="AZ128" s="95">
        <f t="shared" si="86"/>
        <v>6.1566518518531559E-6</v>
      </c>
      <c r="BA128" s="95">
        <f t="shared" si="86"/>
        <v>6.172022554822667E-6</v>
      </c>
      <c r="BB128" s="95">
        <f t="shared" si="86"/>
        <v>6.1566518518531509E-6</v>
      </c>
      <c r="BC128" s="95">
        <f t="shared" si="86"/>
        <v>6.1566518518531492E-6</v>
      </c>
      <c r="BD128" s="95">
        <f t="shared" si="86"/>
        <v>6.1566518518531441E-6</v>
      </c>
      <c r="BE128" s="95">
        <f t="shared" si="86"/>
        <v>6.1720225548226568E-6</v>
      </c>
      <c r="BF128" s="95">
        <f t="shared" si="86"/>
        <v>6.1566518518531398E-6</v>
      </c>
      <c r="BG128" s="95">
        <f t="shared" si="86"/>
        <v>6.1566518518531373E-6</v>
      </c>
      <c r="BH128" s="95">
        <f t="shared" si="86"/>
        <v>6.1566518518531348E-6</v>
      </c>
      <c r="BI128" s="95">
        <f t="shared" si="86"/>
        <v>6.1720225548226484E-6</v>
      </c>
      <c r="BJ128" s="95">
        <f t="shared" si="86"/>
        <v>6.1566518518531305E-6</v>
      </c>
      <c r="BK128" s="95">
        <f t="shared" si="86"/>
        <v>6.1566518518531288E-6</v>
      </c>
      <c r="BL128" s="95">
        <f t="shared" si="86"/>
        <v>6.1566518518531254E-6</v>
      </c>
      <c r="BM128" s="95">
        <f t="shared" si="86"/>
        <v>6.1720225548226374E-6</v>
      </c>
      <c r="BN128" s="95">
        <f t="shared" si="86"/>
        <v>6.1566518518531195E-6</v>
      </c>
      <c r="BO128" s="95">
        <f t="shared" si="86"/>
        <v>6.1566518518531161E-6</v>
      </c>
      <c r="BP128" s="95">
        <f t="shared" si="86"/>
        <v>6.1566518518531144E-6</v>
      </c>
      <c r="BQ128" s="95">
        <f t="shared" si="86"/>
        <v>6.1720225548226289E-6</v>
      </c>
      <c r="BR128" s="95">
        <f t="shared" si="86"/>
        <v>6.1566518518531119E-6</v>
      </c>
      <c r="BS128" s="95">
        <f t="shared" si="86"/>
        <v>6.1566518518531077E-6</v>
      </c>
      <c r="BT128" s="95">
        <f t="shared" si="86"/>
        <v>6.1566518518531068E-6</v>
      </c>
      <c r="BU128" s="95">
        <f t="shared" si="86"/>
        <v>6.1720225548226196E-6</v>
      </c>
      <c r="BV128" s="95">
        <f t="shared" si="86"/>
        <v>6.1566518518531017E-6</v>
      </c>
      <c r="BW128" s="95">
        <f t="shared" si="86"/>
        <v>6.1566518518530992E-6</v>
      </c>
      <c r="BX128" s="95">
        <f t="shared" ref="BX128:CO128" si="87" xml:space="preserve"> BX126 / ( BX127 * 1000 * 1000 )</f>
        <v>6.156651851853095E-6</v>
      </c>
      <c r="BY128" s="95">
        <f t="shared" si="87"/>
        <v>6.1720225548226086E-6</v>
      </c>
      <c r="BZ128" s="95">
        <f t="shared" si="87"/>
        <v>6.1566518518530907E-6</v>
      </c>
      <c r="CA128" s="95">
        <f t="shared" si="87"/>
        <v>6.1566518518530873E-6</v>
      </c>
      <c r="CB128" s="95">
        <f t="shared" si="87"/>
        <v>6.1566518518530848E-6</v>
      </c>
      <c r="CC128" s="95">
        <f t="shared" si="87"/>
        <v>6.1720225548225967E-6</v>
      </c>
      <c r="CD128" s="95">
        <f t="shared" si="87"/>
        <v>6.1566518518530797E-6</v>
      </c>
      <c r="CE128" s="95">
        <f t="shared" si="87"/>
        <v>6.1566518518530763E-6</v>
      </c>
      <c r="CF128" s="95">
        <f t="shared" si="87"/>
        <v>6.1566518518530738E-6</v>
      </c>
      <c r="CG128" s="95">
        <f t="shared" si="87"/>
        <v>6.1720225548225865E-6</v>
      </c>
      <c r="CH128" s="95">
        <f t="shared" si="87"/>
        <v>6.1566518518530695E-6</v>
      </c>
      <c r="CI128" s="95">
        <f t="shared" si="87"/>
        <v>6.156651851853067E-6</v>
      </c>
      <c r="CJ128" s="95">
        <f t="shared" si="87"/>
        <v>6.1566518518530636E-6</v>
      </c>
      <c r="CK128" s="95">
        <f t="shared" si="87"/>
        <v>6.1566518518530611E-6</v>
      </c>
      <c r="CL128" s="95">
        <f t="shared" si="87"/>
        <v>6.1566518518530594E-6</v>
      </c>
      <c r="CM128" s="95">
        <f t="shared" si="87"/>
        <v>6.1566518518530568E-6</v>
      </c>
      <c r="CN128" s="95">
        <f t="shared" si="87"/>
        <v>6.1566518518530534E-6</v>
      </c>
      <c r="CO128" s="95">
        <f t="shared" si="87"/>
        <v>6.1720225548225645E-6</v>
      </c>
    </row>
    <row r="129" spans="2:93" s="253" customFormat="1" outlineLevel="1" x14ac:dyDescent="0.2">
      <c r="B129" s="14"/>
      <c r="D129" s="254"/>
      <c r="E129" s="255"/>
      <c r="G129" s="256"/>
      <c r="H129" s="261"/>
      <c r="I129" s="257"/>
    </row>
    <row r="130" spans="2:93" outlineLevel="1" x14ac:dyDescent="0.2">
      <c r="E130" s="18" t="str">
        <f xml:space="preserve"> InpC!E41</f>
        <v>Ofwat core budget t-2</v>
      </c>
      <c r="G130" s="251">
        <f xml:space="preserve"> InpC!G41</f>
        <v>29.370999999999999</v>
      </c>
      <c r="H130" s="259" t="str">
        <f xml:space="preserve"> InpC!H41</f>
        <v>£m</v>
      </c>
      <c r="I130" s="201"/>
      <c r="K130" s="252">
        <f xml:space="preserve"> IF( J130, J130, $G130 ) * ( 1 + K$5 )</f>
        <v>30.380738880963868</v>
      </c>
      <c r="L130" s="252">
        <f t="shared" ref="L130:BW131" si="88" xml:space="preserve"> IF( K130, K130, $G130 ) * ( 1 + L$5 )</f>
        <v>31.386729811300633</v>
      </c>
      <c r="M130" s="252">
        <f t="shared" si="88"/>
        <v>31.907860326469205</v>
      </c>
      <c r="N130" s="252">
        <f t="shared" si="88"/>
        <v>32.537164023111629</v>
      </c>
      <c r="O130" s="252">
        <f t="shared" si="88"/>
        <v>33.169657320570352</v>
      </c>
      <c r="P130" s="252">
        <f t="shared" si="88"/>
        <v>33.815499898411083</v>
      </c>
      <c r="Q130" s="252">
        <f t="shared" si="88"/>
        <v>34.480506689425575</v>
      </c>
      <c r="R130" s="252">
        <f t="shared" si="88"/>
        <v>35.170006662407545</v>
      </c>
      <c r="S130" s="252">
        <f t="shared" si="88"/>
        <v>35.873294431984974</v>
      </c>
      <c r="T130" s="252">
        <f t="shared" si="88"/>
        <v>36.590645710039539</v>
      </c>
      <c r="U130" s="252">
        <f t="shared" si="88"/>
        <v>37.322341721809657</v>
      </c>
      <c r="V130" s="252">
        <f t="shared" si="88"/>
        <v>38.068669316140053</v>
      </c>
      <c r="W130" s="252">
        <f t="shared" si="88"/>
        <v>38.8299210779359</v>
      </c>
      <c r="X130" s="252">
        <f t="shared" si="88"/>
        <v>39.606395442865697</v>
      </c>
      <c r="Y130" s="252">
        <f t="shared" si="88"/>
        <v>40.398396814357859</v>
      </c>
      <c r="Z130" s="252">
        <f t="shared" si="88"/>
        <v>41.206235682936835</v>
      </c>
      <c r="AA130" s="252">
        <f t="shared" si="88"/>
        <v>42.030228747945579</v>
      </c>
      <c r="AB130" s="252">
        <f t="shared" si="88"/>
        <v>42.870699041702096</v>
      </c>
      <c r="AC130" s="252">
        <f t="shared" si="88"/>
        <v>43.727976056138708</v>
      </c>
      <c r="AD130" s="252">
        <f t="shared" si="88"/>
        <v>44.602395871973698</v>
      </c>
      <c r="AE130" s="252">
        <f t="shared" si="88"/>
        <v>45.49430129046597</v>
      </c>
      <c r="AF130" s="252">
        <f t="shared" si="88"/>
        <v>46.40404196780441</v>
      </c>
      <c r="AG130" s="252">
        <f t="shared" si="88"/>
        <v>47.331974552184569</v>
      </c>
      <c r="AH130" s="252">
        <f t="shared" si="88"/>
        <v>48.278462823626469</v>
      </c>
      <c r="AI130" s="252">
        <f t="shared" si="88"/>
        <v>49.243877836588297</v>
      </c>
      <c r="AJ130" s="252">
        <f t="shared" si="88"/>
        <v>50.228598065431939</v>
      </c>
      <c r="AK130" s="252">
        <f t="shared" si="88"/>
        <v>51.233009552797334</v>
      </c>
      <c r="AL130" s="252">
        <f t="shared" si="88"/>
        <v>52.257506060943868</v>
      </c>
      <c r="AM130" s="252">
        <f t="shared" si="88"/>
        <v>53.302489226118084</v>
      </c>
      <c r="AN130" s="252">
        <f t="shared" si="88"/>
        <v>54.368368716008298</v>
      </c>
      <c r="AO130" s="252">
        <f t="shared" si="88"/>
        <v>55.455562390347744</v>
      </c>
      <c r="AP130" s="252">
        <f t="shared" si="88"/>
        <v>56.564496464729309</v>
      </c>
      <c r="AQ130" s="252">
        <f t="shared" si="88"/>
        <v>57.695605677696044</v>
      </c>
      <c r="AR130" s="252">
        <f t="shared" si="88"/>
        <v>58.849333461172925</v>
      </c>
      <c r="AS130" s="252">
        <f t="shared" si="88"/>
        <v>60.026132114306712</v>
      </c>
      <c r="AT130" s="252">
        <f t="shared" si="88"/>
        <v>61.226462980782074</v>
      </c>
      <c r="AU130" s="252">
        <f t="shared" si="88"/>
        <v>62.450796629683424</v>
      </c>
      <c r="AV130" s="252">
        <f t="shared" si="88"/>
        <v>63.699613039973464</v>
      </c>
      <c r="AW130" s="252">
        <f t="shared" si="88"/>
        <v>64.973401788660681</v>
      </c>
      <c r="AX130" s="252">
        <f t="shared" si="88"/>
        <v>66.272662242729595</v>
      </c>
      <c r="AY130" s="252">
        <f t="shared" si="88"/>
        <v>67.597903754908998</v>
      </c>
      <c r="AZ130" s="252">
        <f t="shared" si="88"/>
        <v>68.949645863354945</v>
      </c>
      <c r="BA130" s="252">
        <f t="shared" si="88"/>
        <v>70.328418495326744</v>
      </c>
      <c r="BB130" s="252">
        <f t="shared" si="88"/>
        <v>71.734762174935867</v>
      </c>
      <c r="BC130" s="252">
        <f t="shared" si="88"/>
        <v>73.169228235049076</v>
      </c>
      <c r="BD130" s="252">
        <f t="shared" si="88"/>
        <v>74.632379033429046</v>
      </c>
      <c r="BE130" s="252">
        <f t="shared" si="88"/>
        <v>76.124788173197061</v>
      </c>
      <c r="BF130" s="252">
        <f t="shared" si="88"/>
        <v>77.647040727704209</v>
      </c>
      <c r="BG130" s="252">
        <f t="shared" si="88"/>
        <v>79.199733469899385</v>
      </c>
      <c r="BH130" s="252">
        <f t="shared" si="88"/>
        <v>80.783475106283845</v>
      </c>
      <c r="BI130" s="252">
        <f t="shared" si="88"/>
        <v>82.398886515544135</v>
      </c>
      <c r="BJ130" s="252">
        <f t="shared" si="88"/>
        <v>84.046600991956893</v>
      </c>
      <c r="BK130" s="252">
        <f t="shared" si="88"/>
        <v>85.727264493661011</v>
      </c>
      <c r="BL130" s="252">
        <f t="shared" si="88"/>
        <v>87.44153589589439</v>
      </c>
      <c r="BM130" s="252">
        <f t="shared" si="88"/>
        <v>89.190087249294677</v>
      </c>
      <c r="BN130" s="252">
        <f t="shared" si="88"/>
        <v>90.973604043365143</v>
      </c>
      <c r="BO130" s="252">
        <f t="shared" si="88"/>
        <v>92.792785475209087</v>
      </c>
      <c r="BP130" s="252">
        <f t="shared" si="88"/>
        <v>94.648344723638033</v>
      </c>
      <c r="BQ130" s="252">
        <f t="shared" si="88"/>
        <v>96.541009228761212</v>
      </c>
      <c r="BR130" s="252">
        <f t="shared" si="88"/>
        <v>98.471520977165952</v>
      </c>
      <c r="BS130" s="252">
        <f t="shared" si="88"/>
        <v>100.4406367928008</v>
      </c>
      <c r="BT130" s="252">
        <f t="shared" si="88"/>
        <v>102.4491286336753</v>
      </c>
      <c r="BU130" s="252">
        <f t="shared" si="88"/>
        <v>104.49778389449287</v>
      </c>
      <c r="BV130" s="252">
        <f t="shared" si="88"/>
        <v>106.58740571533539</v>
      </c>
      <c r="BW130" s="252">
        <f t="shared" si="88"/>
        <v>108.71881329652045</v>
      </c>
      <c r="BX130" s="252">
        <f t="shared" ref="BX130:CO131" si="89" xml:space="preserve"> IF( BW130, BW130, $G130 ) * ( 1 + BX$5 )</f>
        <v>110.89284221975474</v>
      </c>
      <c r="BY130" s="252">
        <f t="shared" si="89"/>
        <v>113.11034477570951</v>
      </c>
      <c r="BZ130" s="252">
        <f t="shared" si="89"/>
        <v>115.37219029814646</v>
      </c>
      <c r="CA130" s="252">
        <f t="shared" si="89"/>
        <v>117.67926550472515</v>
      </c>
      <c r="CB130" s="252">
        <f t="shared" si="89"/>
        <v>120.03247484462536</v>
      </c>
      <c r="CC130" s="252">
        <f t="shared" si="89"/>
        <v>122.43274085312086</v>
      </c>
      <c r="CD130" s="252">
        <f t="shared" si="89"/>
        <v>124.88100451324354</v>
      </c>
      <c r="CE130" s="252">
        <f t="shared" si="89"/>
        <v>127.37822562467956</v>
      </c>
      <c r="CF130" s="252">
        <f t="shared" si="89"/>
        <v>129.92538318004242</v>
      </c>
      <c r="CG130" s="252">
        <f t="shared" si="89"/>
        <v>132.52347574867008</v>
      </c>
      <c r="CH130" s="252">
        <f t="shared" si="89"/>
        <v>135.17352186809703</v>
      </c>
      <c r="CI130" s="252">
        <f t="shared" si="89"/>
        <v>137.87656044335426</v>
      </c>
      <c r="CJ130" s="252">
        <f t="shared" si="89"/>
        <v>140.6336511542543</v>
      </c>
      <c r="CK130" s="252">
        <f t="shared" si="89"/>
        <v>143.44587487082032</v>
      </c>
      <c r="CL130" s="252">
        <f t="shared" si="89"/>
        <v>146.31433407702278</v>
      </c>
      <c r="CM130" s="252">
        <f t="shared" si="89"/>
        <v>149.24015330298917</v>
      </c>
      <c r="CN130" s="252">
        <f t="shared" si="89"/>
        <v>152.22447956585688</v>
      </c>
      <c r="CO130" s="252">
        <f t="shared" si="89"/>
        <v>155.26848281944143</v>
      </c>
    </row>
    <row r="131" spans="2:93" outlineLevel="1" x14ac:dyDescent="0.2">
      <c r="E131" s="18" t="str">
        <f xml:space="preserve"> InpC!E42</f>
        <v>CCW budget t-2</v>
      </c>
      <c r="G131" s="251">
        <f xml:space="preserve"> InpC!G42</f>
        <v>5.8979999999999997</v>
      </c>
      <c r="H131" s="259" t="str">
        <f xml:space="preserve"> InpC!H42</f>
        <v>£m</v>
      </c>
      <c r="I131" s="201"/>
      <c r="K131" s="252">
        <f t="shared" ref="K131:Z131" si="90" xml:space="preserve"> IF( J131, J131, $G131 ) * ( 1 + K$5 )</f>
        <v>6.1007659909408902</v>
      </c>
      <c r="L131" s="252">
        <f t="shared" si="90"/>
        <v>6.3027793547053603</v>
      </c>
      <c r="M131" s="252">
        <f t="shared" si="90"/>
        <v>6.4074277418377097</v>
      </c>
      <c r="N131" s="252">
        <f t="shared" si="90"/>
        <v>6.5337984204934259</v>
      </c>
      <c r="O131" s="252">
        <f t="shared" si="90"/>
        <v>6.6608096039196472</v>
      </c>
      <c r="P131" s="252">
        <f t="shared" si="90"/>
        <v>6.7905014606526368</v>
      </c>
      <c r="Q131" s="252">
        <f t="shared" si="90"/>
        <v>6.9240416892251568</v>
      </c>
      <c r="R131" s="252">
        <f t="shared" si="90"/>
        <v>7.062500401582505</v>
      </c>
      <c r="S131" s="252">
        <f t="shared" si="90"/>
        <v>7.2037278458291318</v>
      </c>
      <c r="T131" s="252">
        <f t="shared" si="90"/>
        <v>7.3477793877570825</v>
      </c>
      <c r="U131" s="252">
        <f t="shared" si="90"/>
        <v>7.494711500297349</v>
      </c>
      <c r="V131" s="252">
        <f t="shared" si="90"/>
        <v>7.6445817856591241</v>
      </c>
      <c r="W131" s="252">
        <f t="shared" si="90"/>
        <v>7.7974489979117507</v>
      </c>
      <c r="X131" s="252">
        <f t="shared" si="90"/>
        <v>7.9533730660182487</v>
      </c>
      <c r="Y131" s="252">
        <f t="shared" si="90"/>
        <v>8.1124151173294319</v>
      </c>
      <c r="Z131" s="252">
        <f t="shared" si="90"/>
        <v>8.2746375015478382</v>
      </c>
      <c r="AA131" s="252">
        <f t="shared" si="88"/>
        <v>8.4401038151708541</v>
      </c>
      <c r="AB131" s="252">
        <f t="shared" si="88"/>
        <v>8.6088789264226317</v>
      </c>
      <c r="AC131" s="252">
        <f t="shared" si="88"/>
        <v>8.7810290006845619</v>
      </c>
      <c r="AD131" s="252">
        <f t="shared" si="88"/>
        <v>8.9566215264342723</v>
      </c>
      <c r="AE131" s="252">
        <f t="shared" si="88"/>
        <v>9.1357253417033277</v>
      </c>
      <c r="AF131" s="252">
        <f t="shared" si="88"/>
        <v>9.318410661063993</v>
      </c>
      <c r="AG131" s="252">
        <f t="shared" si="88"/>
        <v>9.504749103155655</v>
      </c>
      <c r="AH131" s="252">
        <f t="shared" si="88"/>
        <v>9.6948137187616723</v>
      </c>
      <c r="AI131" s="252">
        <f t="shared" si="88"/>
        <v>9.8886790194476841</v>
      </c>
      <c r="AJ131" s="252">
        <f t="shared" si="88"/>
        <v>10.086421006772589</v>
      </c>
      <c r="AK131" s="252">
        <f t="shared" si="88"/>
        <v>10.288117202083647</v>
      </c>
      <c r="AL131" s="252">
        <f t="shared" si="88"/>
        <v>10.493846676907394</v>
      </c>
      <c r="AM131" s="252">
        <f t="shared" si="88"/>
        <v>10.703690083948269</v>
      </c>
      <c r="AN131" s="252">
        <f t="shared" si="88"/>
        <v>10.917729688707128</v>
      </c>
      <c r="AO131" s="252">
        <f t="shared" si="88"/>
        <v>11.136049401732018</v>
      </c>
      <c r="AP131" s="252">
        <f t="shared" si="88"/>
        <v>11.358734811513861</v>
      </c>
      <c r="AQ131" s="252">
        <f t="shared" si="88"/>
        <v>11.585873218039952</v>
      </c>
      <c r="AR131" s="252">
        <f t="shared" si="88"/>
        <v>11.817553667018421</v>
      </c>
      <c r="AS131" s="252">
        <f t="shared" si="88"/>
        <v>12.053866984787074</v>
      </c>
      <c r="AT131" s="252">
        <f t="shared" si="88"/>
        <v>12.294905813920289</v>
      </c>
      <c r="AU131" s="252">
        <f t="shared" si="88"/>
        <v>12.540764649547954</v>
      </c>
      <c r="AV131" s="252">
        <f t="shared" si="88"/>
        <v>12.791539876400655</v>
      </c>
      <c r="AW131" s="252">
        <f t="shared" si="88"/>
        <v>13.04732980659565</v>
      </c>
      <c r="AX131" s="252">
        <f t="shared" si="88"/>
        <v>13.308234718178451</v>
      </c>
      <c r="AY131" s="252">
        <f t="shared" si="88"/>
        <v>13.574356894435102</v>
      </c>
      <c r="AZ131" s="252">
        <f t="shared" si="88"/>
        <v>13.845800663990588</v>
      </c>
      <c r="BA131" s="252">
        <f t="shared" si="88"/>
        <v>14.122672441709076</v>
      </c>
      <c r="BB131" s="252">
        <f t="shared" si="88"/>
        <v>14.405080770412034</v>
      </c>
      <c r="BC131" s="252">
        <f t="shared" si="88"/>
        <v>14.693136363430581</v>
      </c>
      <c r="BD131" s="252">
        <f t="shared" si="88"/>
        <v>14.98695214800874</v>
      </c>
      <c r="BE131" s="252">
        <f t="shared" si="88"/>
        <v>15.286643309574629</v>
      </c>
      <c r="BF131" s="252">
        <f t="shared" si="88"/>
        <v>15.592327336896924</v>
      </c>
      <c r="BG131" s="252">
        <f t="shared" si="88"/>
        <v>15.904124068144315</v>
      </c>
      <c r="BH131" s="252">
        <f t="shared" si="88"/>
        <v>16.222155737865997</v>
      </c>
      <c r="BI131" s="252">
        <f t="shared" si="88"/>
        <v>16.546547024911625</v>
      </c>
      <c r="BJ131" s="252">
        <f t="shared" si="88"/>
        <v>16.877425101309516</v>
      </c>
      <c r="BK131" s="252">
        <f t="shared" si="88"/>
        <v>17.21491968212225</v>
      </c>
      <c r="BL131" s="252">
        <f t="shared" si="88"/>
        <v>17.559163076299242</v>
      </c>
      <c r="BM131" s="252">
        <f t="shared" si="88"/>
        <v>17.910290238546182</v>
      </c>
      <c r="BN131" s="252">
        <f t="shared" si="88"/>
        <v>18.268438822231708</v>
      </c>
      <c r="BO131" s="252">
        <f t="shared" si="88"/>
        <v>18.633749233352052</v>
      </c>
      <c r="BP131" s="252">
        <f t="shared" si="88"/>
        <v>19.006364685574788</v>
      </c>
      <c r="BQ131" s="252">
        <f t="shared" si="88"/>
        <v>19.38643125638329</v>
      </c>
      <c r="BR131" s="252">
        <f t="shared" si="88"/>
        <v>19.774097944343904</v>
      </c>
      <c r="BS131" s="252">
        <f t="shared" si="88"/>
        <v>20.169516727518271</v>
      </c>
      <c r="BT131" s="252">
        <f t="shared" si="88"/>
        <v>20.572842623043712</v>
      </c>
      <c r="BU131" s="252">
        <f t="shared" si="88"/>
        <v>20.984233747905037</v>
      </c>
      <c r="BV131" s="252">
        <f t="shared" si="88"/>
        <v>21.403851380921591</v>
      </c>
      <c r="BW131" s="252">
        <f t="shared" si="88"/>
        <v>21.831860025973835</v>
      </c>
      <c r="BX131" s="252">
        <f t="shared" si="89"/>
        <v>22.268427476494274</v>
      </c>
      <c r="BY131" s="252">
        <f t="shared" si="89"/>
        <v>22.713724881247984</v>
      </c>
      <c r="BZ131" s="252">
        <f t="shared" si="89"/>
        <v>23.167926811428543</v>
      </c>
      <c r="CA131" s="252">
        <f t="shared" si="89"/>
        <v>23.63121132909567</v>
      </c>
      <c r="CB131" s="252">
        <f t="shared" si="89"/>
        <v>24.10376005698139</v>
      </c>
      <c r="CC131" s="252">
        <f t="shared" si="89"/>
        <v>24.585758249692109</v>
      </c>
      <c r="CD131" s="252">
        <f t="shared" si="89"/>
        <v>25.077394866334494</v>
      </c>
      <c r="CE131" s="252">
        <f t="shared" si="89"/>
        <v>25.578862644593649</v>
      </c>
      <c r="CF131" s="252">
        <f t="shared" si="89"/>
        <v>26.090358176292607</v>
      </c>
      <c r="CG131" s="252">
        <f t="shared" si="89"/>
        <v>26.612081984462776</v>
      </c>
      <c r="CH131" s="252">
        <f t="shared" si="89"/>
        <v>27.144238601955543</v>
      </c>
      <c r="CI131" s="252">
        <f t="shared" si="89"/>
        <v>27.687036651625871</v>
      </c>
      <c r="CJ131" s="252">
        <f t="shared" si="89"/>
        <v>28.240688928119297</v>
      </c>
      <c r="CK131" s="252">
        <f t="shared" si="89"/>
        <v>28.805412481294418</v>
      </c>
      <c r="CL131" s="252">
        <f t="shared" si="89"/>
        <v>29.381428701313553</v>
      </c>
      <c r="CM131" s="252">
        <f t="shared" si="89"/>
        <v>29.968963405434959</v>
      </c>
      <c r="CN131" s="252">
        <f t="shared" si="89"/>
        <v>30.568246926540599</v>
      </c>
      <c r="CO131" s="252">
        <f t="shared" si="89"/>
        <v>31.179514203434191</v>
      </c>
    </row>
    <row r="132" spans="2:93" s="222" customFormat="1" ht="2.1" customHeight="1" outlineLevel="1" x14ac:dyDescent="0.2">
      <c r="B132" s="263"/>
      <c r="D132" s="264"/>
      <c r="E132" s="265"/>
      <c r="G132" s="266"/>
      <c r="H132" s="267"/>
      <c r="I132" s="268"/>
      <c r="K132" s="269"/>
      <c r="L132" s="269"/>
      <c r="M132" s="269"/>
      <c r="N132" s="269"/>
      <c r="O132" s="269"/>
      <c r="P132" s="269"/>
      <c r="Q132" s="269"/>
      <c r="R132" s="269"/>
      <c r="S132" s="269"/>
      <c r="T132" s="269"/>
      <c r="U132" s="269"/>
      <c r="V132" s="269"/>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c r="AY132" s="269"/>
      <c r="AZ132" s="269"/>
      <c r="BA132" s="269"/>
      <c r="BB132" s="269"/>
      <c r="BC132" s="269"/>
      <c r="BD132" s="269"/>
      <c r="BE132" s="269"/>
      <c r="BF132" s="269"/>
      <c r="BG132" s="269"/>
      <c r="BH132" s="269"/>
      <c r="BI132" s="269"/>
      <c r="BJ132" s="269"/>
      <c r="BK132" s="269"/>
      <c r="BL132" s="269"/>
      <c r="BM132" s="269"/>
      <c r="BN132" s="269"/>
      <c r="BO132" s="269"/>
      <c r="BP132" s="269"/>
      <c r="BQ132" s="269"/>
      <c r="BR132" s="269"/>
      <c r="BS132" s="269"/>
      <c r="BT132" s="269"/>
      <c r="BU132" s="269"/>
      <c r="BV132" s="269"/>
      <c r="BW132" s="269"/>
      <c r="BX132" s="269"/>
      <c r="BY132" s="269"/>
      <c r="BZ132" s="269"/>
      <c r="CA132" s="269"/>
      <c r="CB132" s="269"/>
      <c r="CC132" s="269"/>
      <c r="CD132" s="269"/>
      <c r="CE132" s="269"/>
      <c r="CF132" s="269"/>
      <c r="CG132" s="269"/>
      <c r="CH132" s="269"/>
      <c r="CI132" s="269"/>
      <c r="CJ132" s="269"/>
      <c r="CK132" s="269"/>
      <c r="CL132" s="269"/>
      <c r="CM132" s="269"/>
      <c r="CN132" s="269"/>
      <c r="CO132" s="269"/>
    </row>
    <row r="133" spans="2:93" outlineLevel="1" x14ac:dyDescent="0.2">
      <c r="E133" t="s">
        <v>355</v>
      </c>
      <c r="H133" s="75" t="s">
        <v>184</v>
      </c>
      <c r="I133" s="201"/>
      <c r="K133" s="270">
        <f xml:space="preserve"> SUM( K130:K132 )</f>
        <v>36.481504871904761</v>
      </c>
      <c r="L133" s="270">
        <f t="shared" ref="L133:BW133" si="91" xml:space="preserve"> SUM( L130:L132 )</f>
        <v>37.68950916600599</v>
      </c>
      <c r="M133" s="270">
        <f t="shared" si="91"/>
        <v>38.315288068306913</v>
      </c>
      <c r="N133" s="270">
        <f t="shared" si="91"/>
        <v>39.070962443605055</v>
      </c>
      <c r="O133" s="270">
        <f t="shared" si="91"/>
        <v>39.830466924489997</v>
      </c>
      <c r="P133" s="270">
        <f t="shared" si="91"/>
        <v>40.606001359063718</v>
      </c>
      <c r="Q133" s="270">
        <f t="shared" si="91"/>
        <v>41.40454837865073</v>
      </c>
      <c r="R133" s="270">
        <f t="shared" si="91"/>
        <v>42.232507063990049</v>
      </c>
      <c r="S133" s="270">
        <f t="shared" si="91"/>
        <v>43.077022277814109</v>
      </c>
      <c r="T133" s="270">
        <f t="shared" si="91"/>
        <v>43.938425097796625</v>
      </c>
      <c r="U133" s="270">
        <f t="shared" si="91"/>
        <v>44.817053222107006</v>
      </c>
      <c r="V133" s="270">
        <f t="shared" si="91"/>
        <v>45.713251101799173</v>
      </c>
      <c r="W133" s="270">
        <f t="shared" si="91"/>
        <v>46.627370075847651</v>
      </c>
      <c r="X133" s="270">
        <f t="shared" si="91"/>
        <v>47.559768508883948</v>
      </c>
      <c r="Y133" s="270">
        <f t="shared" si="91"/>
        <v>48.510811931687293</v>
      </c>
      <c r="Z133" s="270">
        <f t="shared" si="91"/>
        <v>49.480873184484672</v>
      </c>
      <c r="AA133" s="270">
        <f t="shared" si="91"/>
        <v>50.470332563116429</v>
      </c>
      <c r="AB133" s="270">
        <f t="shared" si="91"/>
        <v>51.47957796812473</v>
      </c>
      <c r="AC133" s="270">
        <f t="shared" si="91"/>
        <v>52.50900505682327</v>
      </c>
      <c r="AD133" s="270">
        <f t="shared" si="91"/>
        <v>53.559017398407974</v>
      </c>
      <c r="AE133" s="270">
        <f t="shared" si="91"/>
        <v>54.630026632169297</v>
      </c>
      <c r="AF133" s="270">
        <f t="shared" si="91"/>
        <v>55.722452628868403</v>
      </c>
      <c r="AG133" s="270">
        <f t="shared" si="91"/>
        <v>56.836723655340222</v>
      </c>
      <c r="AH133" s="270">
        <f t="shared" si="91"/>
        <v>57.973276542388142</v>
      </c>
      <c r="AI133" s="270">
        <f t="shared" si="91"/>
        <v>59.132556856035983</v>
      </c>
      <c r="AJ133" s="270">
        <f t="shared" si="91"/>
        <v>60.315019072204528</v>
      </c>
      <c r="AK133" s="270">
        <f t="shared" si="91"/>
        <v>61.521126754880981</v>
      </c>
      <c r="AL133" s="270">
        <f t="shared" si="91"/>
        <v>62.751352737851263</v>
      </c>
      <c r="AM133" s="270">
        <f t="shared" si="91"/>
        <v>64.006179310066358</v>
      </c>
      <c r="AN133" s="270">
        <f t="shared" si="91"/>
        <v>65.286098404715432</v>
      </c>
      <c r="AO133" s="270">
        <f t="shared" si="91"/>
        <v>66.59161179207976</v>
      </c>
      <c r="AP133" s="270">
        <f t="shared" si="91"/>
        <v>67.923231276243172</v>
      </c>
      <c r="AQ133" s="270">
        <f t="shared" si="91"/>
        <v>69.281478895736001</v>
      </c>
      <c r="AR133" s="270">
        <f t="shared" si="91"/>
        <v>70.666887128191348</v>
      </c>
      <c r="AS133" s="270">
        <f t="shared" si="91"/>
        <v>72.079999099093783</v>
      </c>
      <c r="AT133" s="270">
        <f t="shared" si="91"/>
        <v>73.521368794702369</v>
      </c>
      <c r="AU133" s="270">
        <f t="shared" si="91"/>
        <v>74.991561279231377</v>
      </c>
      <c r="AV133" s="270">
        <f t="shared" si="91"/>
        <v>76.491152916374119</v>
      </c>
      <c r="AW133" s="270">
        <f t="shared" si="91"/>
        <v>78.020731595256336</v>
      </c>
      <c r="AX133" s="270">
        <f t="shared" si="91"/>
        <v>79.580896960908049</v>
      </c>
      <c r="AY133" s="270">
        <f t="shared" si="91"/>
        <v>81.172260649344096</v>
      </c>
      <c r="AZ133" s="270">
        <f t="shared" si="91"/>
        <v>82.795446527345533</v>
      </c>
      <c r="BA133" s="270">
        <f t="shared" si="91"/>
        <v>84.451090937035815</v>
      </c>
      <c r="BB133" s="270">
        <f t="shared" si="91"/>
        <v>86.139842945347908</v>
      </c>
      <c r="BC133" s="270">
        <f t="shared" si="91"/>
        <v>87.862364598479658</v>
      </c>
      <c r="BD133" s="270">
        <f t="shared" si="91"/>
        <v>89.619331181437786</v>
      </c>
      <c r="BE133" s="270">
        <f t="shared" si="91"/>
        <v>91.41143148277169</v>
      </c>
      <c r="BF133" s="270">
        <f t="shared" si="91"/>
        <v>93.239368064601138</v>
      </c>
      <c r="BG133" s="270">
        <f t="shared" si="91"/>
        <v>95.103857538043698</v>
      </c>
      <c r="BH133" s="270">
        <f t="shared" si="91"/>
        <v>97.005630844149835</v>
      </c>
      <c r="BI133" s="270">
        <f t="shared" si="91"/>
        <v>98.945433540455753</v>
      </c>
      <c r="BJ133" s="270">
        <f t="shared" si="91"/>
        <v>100.92402609326641</v>
      </c>
      <c r="BK133" s="270">
        <f t="shared" si="91"/>
        <v>102.94218417578327</v>
      </c>
      <c r="BL133" s="270">
        <f t="shared" si="91"/>
        <v>105.00069897219363</v>
      </c>
      <c r="BM133" s="270">
        <f t="shared" si="91"/>
        <v>107.10037748784086</v>
      </c>
      <c r="BN133" s="270">
        <f t="shared" si="91"/>
        <v>109.24204286559686</v>
      </c>
      <c r="BO133" s="270">
        <f t="shared" si="91"/>
        <v>111.42653470856114</v>
      </c>
      <c r="BP133" s="270">
        <f t="shared" si="91"/>
        <v>113.65470940921281</v>
      </c>
      <c r="BQ133" s="270">
        <f t="shared" si="91"/>
        <v>115.9274404851445</v>
      </c>
      <c r="BR133" s="270">
        <f t="shared" si="91"/>
        <v>118.24561892150986</v>
      </c>
      <c r="BS133" s="270">
        <f t="shared" si="91"/>
        <v>120.61015352031907</v>
      </c>
      <c r="BT133" s="270">
        <f t="shared" si="91"/>
        <v>123.02197125671901</v>
      </c>
      <c r="BU133" s="270">
        <f t="shared" si="91"/>
        <v>125.48201764239791</v>
      </c>
      <c r="BV133" s="270">
        <f t="shared" si="91"/>
        <v>127.99125709625699</v>
      </c>
      <c r="BW133" s="270">
        <f t="shared" si="91"/>
        <v>130.55067332249428</v>
      </c>
      <c r="BX133" s="270">
        <f t="shared" ref="BX133:CO133" si="92" xml:space="preserve"> SUM( BX130:BX132 )</f>
        <v>133.16126969624901</v>
      </c>
      <c r="BY133" s="270">
        <f t="shared" si="92"/>
        <v>135.82406965695748</v>
      </c>
      <c r="BZ133" s="270">
        <f t="shared" si="92"/>
        <v>138.54011710957502</v>
      </c>
      <c r="CA133" s="270">
        <f t="shared" si="92"/>
        <v>141.31047683382081</v>
      </c>
      <c r="CB133" s="270">
        <f t="shared" si="92"/>
        <v>144.13623490160674</v>
      </c>
      <c r="CC133" s="270">
        <f t="shared" si="92"/>
        <v>147.01849910281297</v>
      </c>
      <c r="CD133" s="270">
        <f t="shared" si="92"/>
        <v>149.95839937957803</v>
      </c>
      <c r="CE133" s="270">
        <f t="shared" si="92"/>
        <v>152.95708826927321</v>
      </c>
      <c r="CF133" s="270">
        <f t="shared" si="92"/>
        <v>156.01574135633501</v>
      </c>
      <c r="CG133" s="270">
        <f t="shared" si="92"/>
        <v>159.13555773313286</v>
      </c>
      <c r="CH133" s="270">
        <f t="shared" si="92"/>
        <v>162.31776047005258</v>
      </c>
      <c r="CI133" s="270">
        <f t="shared" si="92"/>
        <v>165.56359709498014</v>
      </c>
      <c r="CJ133" s="270">
        <f t="shared" si="92"/>
        <v>168.87434008237358</v>
      </c>
      <c r="CK133" s="270">
        <f t="shared" si="92"/>
        <v>172.25128735211473</v>
      </c>
      <c r="CL133" s="270">
        <f t="shared" si="92"/>
        <v>175.69576277833633</v>
      </c>
      <c r="CM133" s="270">
        <f t="shared" si="92"/>
        <v>179.20911670842412</v>
      </c>
      <c r="CN133" s="270">
        <f t="shared" si="92"/>
        <v>182.79272649239749</v>
      </c>
      <c r="CO133" s="270">
        <f t="shared" si="92"/>
        <v>186.44799702287563</v>
      </c>
    </row>
    <row r="134" spans="2:93" outlineLevel="1" x14ac:dyDescent="0.2">
      <c r="I134" s="201"/>
    </row>
    <row r="135" spans="2:93" outlineLevel="1" x14ac:dyDescent="0.2">
      <c r="E135" t="s">
        <v>356</v>
      </c>
      <c r="H135" s="75" t="s">
        <v>125</v>
      </c>
      <c r="I135" s="201"/>
      <c r="K135" s="80">
        <f xml:space="preserve"> K133 * 1000 * 1000 * J128</f>
        <v>0</v>
      </c>
      <c r="L135" s="80">
        <f t="shared" ref="L135:BW135" si="93" xml:space="preserve"> L133 * 1000 * 1000 * K128</f>
        <v>77.216194715846711</v>
      </c>
      <c r="M135" s="80">
        <f t="shared" si="93"/>
        <v>251.34118475119789</v>
      </c>
      <c r="N135" s="80">
        <f t="shared" si="93"/>
        <v>283.62069581057182</v>
      </c>
      <c r="O135" s="80">
        <f t="shared" si="93"/>
        <v>267.10825521047525</v>
      </c>
      <c r="P135" s="80">
        <f t="shared" si="93"/>
        <v>251.44230405389607</v>
      </c>
      <c r="Q135" s="80">
        <f t="shared" si="93"/>
        <v>254.24486104125725</v>
      </c>
      <c r="R135" s="80">
        <f t="shared" si="93"/>
        <v>261.77738171290969</v>
      </c>
      <c r="S135" s="80">
        <f t="shared" si="93"/>
        <v>265.26762300239756</v>
      </c>
      <c r="T135" s="80">
        <f t="shared" si="93"/>
        <v>270.51358624586487</v>
      </c>
      <c r="U135" s="80">
        <f t="shared" si="93"/>
        <v>275.92299371449059</v>
      </c>
      <c r="V135" s="80">
        <f t="shared" si="93"/>
        <v>282.14321685458083</v>
      </c>
      <c r="W135" s="80">
        <f t="shared" si="93"/>
        <v>287.06848432451386</v>
      </c>
      <c r="X135" s="80">
        <f t="shared" si="93"/>
        <v>292.80893686393176</v>
      </c>
      <c r="Y135" s="80">
        <f t="shared" si="93"/>
        <v>298.66418011412662</v>
      </c>
      <c r="Z135" s="80">
        <f t="shared" si="93"/>
        <v>305.39706532696346</v>
      </c>
      <c r="AA135" s="80">
        <f t="shared" si="93"/>
        <v>310.72826643835913</v>
      </c>
      <c r="AB135" s="80">
        <f t="shared" si="93"/>
        <v>316.9418390300778</v>
      </c>
      <c r="AC135" s="80">
        <f t="shared" si="93"/>
        <v>323.2796632220614</v>
      </c>
      <c r="AD135" s="80">
        <f t="shared" si="93"/>
        <v>330.56746339711748</v>
      </c>
      <c r="AE135" s="80">
        <f t="shared" si="93"/>
        <v>336.33805463173587</v>
      </c>
      <c r="AF135" s="80">
        <f t="shared" si="93"/>
        <v>343.06374116732582</v>
      </c>
      <c r="AG135" s="80">
        <f t="shared" si="93"/>
        <v>349.92391994591975</v>
      </c>
      <c r="AH135" s="80">
        <f t="shared" si="93"/>
        <v>357.81237039659482</v>
      </c>
      <c r="AI135" s="80">
        <f t="shared" si="93"/>
        <v>364.05856567252897</v>
      </c>
      <c r="AJ135" s="80">
        <f t="shared" si="93"/>
        <v>371.33857386544935</v>
      </c>
      <c r="AK135" s="80">
        <f t="shared" si="93"/>
        <v>378.76415896353353</v>
      </c>
      <c r="AL135" s="80">
        <f t="shared" si="93"/>
        <v>387.3027644436541</v>
      </c>
      <c r="AM135" s="80">
        <f t="shared" si="93"/>
        <v>394.06376237936769</v>
      </c>
      <c r="AN135" s="80">
        <f t="shared" si="93"/>
        <v>401.94377864366101</v>
      </c>
      <c r="AO135" s="80">
        <f t="shared" si="93"/>
        <v>409.98137005759651</v>
      </c>
      <c r="AP135" s="80">
        <f t="shared" si="93"/>
        <v>419.2237154334116</v>
      </c>
      <c r="AQ135" s="80">
        <f t="shared" si="93"/>
        <v>426.54194534256027</v>
      </c>
      <c r="AR135" s="80">
        <f t="shared" si="93"/>
        <v>435.07142150247893</v>
      </c>
      <c r="AS135" s="80">
        <f t="shared" si="93"/>
        <v>443.77145993501108</v>
      </c>
      <c r="AT135" s="80">
        <f t="shared" si="93"/>
        <v>453.77554646234017</v>
      </c>
      <c r="AU135" s="80">
        <f t="shared" si="93"/>
        <v>461.69693462314046</v>
      </c>
      <c r="AV135" s="80">
        <f t="shared" si="93"/>
        <v>470.92939825297873</v>
      </c>
      <c r="AW135" s="80">
        <f t="shared" si="93"/>
        <v>480.34648165887393</v>
      </c>
      <c r="AX135" s="80">
        <f t="shared" si="93"/>
        <v>491.17509097574418</v>
      </c>
      <c r="AY135" s="80">
        <f t="shared" si="93"/>
        <v>499.74934884589186</v>
      </c>
      <c r="AZ135" s="80">
        <f t="shared" si="93"/>
        <v>509.74273918759098</v>
      </c>
      <c r="BA135" s="80">
        <f t="shared" si="93"/>
        <v>519.93596540852081</v>
      </c>
      <c r="BB135" s="80">
        <f t="shared" si="93"/>
        <v>531.65705352756947</v>
      </c>
      <c r="BC135" s="80">
        <f t="shared" si="93"/>
        <v>540.93798971342653</v>
      </c>
      <c r="BD135" s="80">
        <f t="shared" si="93"/>
        <v>551.7550212800395</v>
      </c>
      <c r="BE135" s="80">
        <f t="shared" si="93"/>
        <v>562.78835891895312</v>
      </c>
      <c r="BF135" s="80">
        <f t="shared" si="93"/>
        <v>575.4754826921295</v>
      </c>
      <c r="BG135" s="80">
        <f t="shared" si="93"/>
        <v>585.52134062997391</v>
      </c>
      <c r="BH135" s="80">
        <f t="shared" si="93"/>
        <v>597.22989677681699</v>
      </c>
      <c r="BI135" s="80">
        <f t="shared" si="93"/>
        <v>609.17258663925816</v>
      </c>
      <c r="BJ135" s="80">
        <f t="shared" si="93"/>
        <v>622.90536537114974</v>
      </c>
      <c r="BK135" s="80">
        <f t="shared" si="93"/>
        <v>633.77918883964219</v>
      </c>
      <c r="BL135" s="80">
        <f t="shared" si="93"/>
        <v>646.45274777302882</v>
      </c>
      <c r="BM135" s="80">
        <f t="shared" si="93"/>
        <v>659.37973739468418</v>
      </c>
      <c r="BN135" s="80">
        <f t="shared" si="93"/>
        <v>674.24435250136526</v>
      </c>
      <c r="BO135" s="80">
        <f t="shared" si="93"/>
        <v>686.01438125903871</v>
      </c>
      <c r="BP135" s="80">
        <f t="shared" si="93"/>
        <v>699.73247715605783</v>
      </c>
      <c r="BQ135" s="80">
        <f t="shared" si="93"/>
        <v>713.7248911434566</v>
      </c>
      <c r="BR135" s="80">
        <f t="shared" si="93"/>
        <v>729.81462699252029</v>
      </c>
      <c r="BS135" s="80">
        <f t="shared" si="93"/>
        <v>742.55472502316059</v>
      </c>
      <c r="BT135" s="80">
        <f t="shared" si="93"/>
        <v>757.40344715629885</v>
      </c>
      <c r="BU135" s="80">
        <f t="shared" si="93"/>
        <v>772.54909629233327</v>
      </c>
      <c r="BV135" s="80">
        <f t="shared" si="93"/>
        <v>789.96492561819878</v>
      </c>
      <c r="BW135" s="80">
        <f t="shared" si="93"/>
        <v>803.75504467160363</v>
      </c>
      <c r="BX135" s="80">
        <f t="shared" ref="BX135:CO135" si="94" xml:space="preserve"> BX133 * 1000 * 1000 * BW128</f>
        <v>819.82757767052146</v>
      </c>
      <c r="BY135" s="80">
        <f t="shared" si="94"/>
        <v>836.22150997973097</v>
      </c>
      <c r="BZ135" s="80">
        <f t="shared" si="94"/>
        <v>855.07272754806252</v>
      </c>
      <c r="CA135" s="80">
        <f t="shared" si="94"/>
        <v>869.9994088851862</v>
      </c>
      <c r="CB135" s="80">
        <f t="shared" si="94"/>
        <v>887.39661752610868</v>
      </c>
      <c r="CC135" s="80">
        <f t="shared" si="94"/>
        <v>905.14171475799446</v>
      </c>
      <c r="CD135" s="80">
        <f t="shared" si="94"/>
        <v>925.54662325585048</v>
      </c>
      <c r="CE135" s="80">
        <f t="shared" si="94"/>
        <v>941.70354074707598</v>
      </c>
      <c r="CF135" s="80">
        <f t="shared" si="94"/>
        <v>960.53460293971057</v>
      </c>
      <c r="CG135" s="80">
        <f t="shared" si="94"/>
        <v>979.74222621336401</v>
      </c>
      <c r="CH135" s="80">
        <f t="shared" si="94"/>
        <v>1001.8288786694545</v>
      </c>
      <c r="CI135" s="80">
        <f t="shared" si="94"/>
        <v>1019.3174266542649</v>
      </c>
      <c r="CJ135" s="80">
        <f t="shared" si="94"/>
        <v>1039.70051859861</v>
      </c>
      <c r="CK135" s="80">
        <f t="shared" si="94"/>
        <v>1060.4912072604714</v>
      </c>
      <c r="CL135" s="80">
        <f t="shared" si="94"/>
        <v>1081.6976432719805</v>
      </c>
      <c r="CM135" s="80">
        <f t="shared" si="94"/>
        <v>1103.3281402518703</v>
      </c>
      <c r="CN135" s="80">
        <f t="shared" si="94"/>
        <v>1125.3911780646883</v>
      </c>
      <c r="CO135" s="80">
        <f t="shared" si="94"/>
        <v>1147.8954061451798</v>
      </c>
    </row>
    <row r="136" spans="2:93" outlineLevel="1" x14ac:dyDescent="0.2">
      <c r="G136" s="262"/>
      <c r="I136" s="201"/>
    </row>
    <row r="137" spans="2:93" outlineLevel="1" x14ac:dyDescent="0.2">
      <c r="B137" s="59" t="s">
        <v>357</v>
      </c>
      <c r="I137" s="201"/>
    </row>
    <row r="138" spans="2:93" outlineLevel="1" x14ac:dyDescent="0.2">
      <c r="E138" s="18" t="str">
        <f xml:space="preserve"> UserInput!E11</f>
        <v>Fewer than 10 plots - no boundary meter</v>
      </c>
      <c r="G138" s="54" t="b">
        <f xml:space="preserve"> UserInput!G11</f>
        <v>0</v>
      </c>
      <c r="H138" s="76" t="str">
        <f xml:space="preserve"> UserInput!H11</f>
        <v>Boolean</v>
      </c>
      <c r="I138" s="201"/>
    </row>
    <row r="139" spans="2:93" outlineLevel="1" x14ac:dyDescent="0.2">
      <c r="E139" s="18" t="str">
        <f xml:space="preserve"> InpC!E$40</f>
        <v>Overhead rate</v>
      </c>
      <c r="G139" s="295">
        <f xml:space="preserve"> InpC!G$40</f>
        <v>5.1900000000000002E-2</v>
      </c>
      <c r="H139" s="76" t="str">
        <f xml:space="preserve"> InpC!H$40</f>
        <v>%</v>
      </c>
      <c r="I139" s="202"/>
    </row>
    <row r="140" spans="2:93" outlineLevel="1" x14ac:dyDescent="0.2">
      <c r="E140" s="18" t="str">
        <f xml:space="preserve"> InpC!E44</f>
        <v>Sampling and testing unit cost</v>
      </c>
      <c r="G140" s="53">
        <f xml:space="preserve"> InpC!G44</f>
        <v>58</v>
      </c>
      <c r="H140" s="77" t="str">
        <f xml:space="preserve"> InpC!H44</f>
        <v>£</v>
      </c>
      <c r="I140" s="201"/>
    </row>
    <row r="141" spans="2:93" outlineLevel="1" x14ac:dyDescent="0.2">
      <c r="E141" s="18" t="str">
        <f xml:space="preserve"> InpC!E45</f>
        <v>Sample population unit (lower)</v>
      </c>
      <c r="G141" s="53">
        <f xml:space="preserve"> InpC!G45</f>
        <v>100</v>
      </c>
      <c r="H141" s="77" t="str">
        <f xml:space="preserve"> InpC!H45</f>
        <v>People</v>
      </c>
      <c r="I141" s="201"/>
    </row>
    <row r="142" spans="2:93" outlineLevel="1" x14ac:dyDescent="0.2">
      <c r="E142" s="18" t="str">
        <f xml:space="preserve"> InpC!E46</f>
        <v>Sample population unit (upper)</v>
      </c>
      <c r="G142" s="53">
        <f xml:space="preserve"> InpC!G46</f>
        <v>5000</v>
      </c>
      <c r="H142" s="77" t="str">
        <f xml:space="preserve"> InpC!H46</f>
        <v>People</v>
      </c>
      <c r="I142" s="201"/>
    </row>
    <row r="143" spans="2:93" outlineLevel="1" x14ac:dyDescent="0.2">
      <c r="E143" s="18" t="str">
        <f xml:space="preserve"> InpC!E47</f>
        <v>Number of samples required 100 people</v>
      </c>
      <c r="G143" s="53">
        <f xml:space="preserve"> InpC!G47</f>
        <v>4</v>
      </c>
      <c r="H143" s="77" t="str">
        <f xml:space="preserve"> InpC!H47</f>
        <v>People</v>
      </c>
      <c r="I143" s="201"/>
    </row>
    <row r="144" spans="2:93" outlineLevel="1" x14ac:dyDescent="0.2">
      <c r="E144" s="18" t="str">
        <f xml:space="preserve"> InpC!E48</f>
        <v>Number of samples required 5000 people</v>
      </c>
      <c r="G144" s="53">
        <f xml:space="preserve"> InpC!G48</f>
        <v>12</v>
      </c>
      <c r="H144" s="77" t="str">
        <f xml:space="preserve"> InpC!H48</f>
        <v>People</v>
      </c>
      <c r="I144" s="201"/>
    </row>
    <row r="145" spans="2:93" outlineLevel="1" x14ac:dyDescent="0.2">
      <c r="E145" t="str">
        <f xml:space="preserve"> E37</f>
        <v>Total population</v>
      </c>
      <c r="G145" s="54">
        <f xml:space="preserve"> G37</f>
        <v>1198.17</v>
      </c>
      <c r="H145" s="75" t="str">
        <f xml:space="preserve"> H37</f>
        <v>People</v>
      </c>
      <c r="I145" s="201"/>
    </row>
    <row r="146" spans="2:93" outlineLevel="1" x14ac:dyDescent="0.2">
      <c r="E146" t="str">
        <f>" Less than " &amp; G141 &amp; " people"</f>
        <v xml:space="preserve"> Less than 100 people</v>
      </c>
      <c r="G146" s="54" t="b">
        <f xml:space="preserve"> G145 &lt;= G141</f>
        <v>0</v>
      </c>
      <c r="H146" s="75" t="s">
        <v>48</v>
      </c>
      <c r="I146" s="201"/>
    </row>
    <row r="147" spans="2:93" outlineLevel="1" x14ac:dyDescent="0.2">
      <c r="E147" s="20" t="str">
        <f xml:space="preserve"> "Sampling and testing cost per " &amp; IF( G146, G141, G142 ) &amp; " Population"</f>
        <v>Sampling and testing cost per 5000 Population</v>
      </c>
      <c r="G147" s="54">
        <f xml:space="preserve"> G140 * ( 1 + G139 ) * IF( G146, G143, G144 )</f>
        <v>732.12240000000008</v>
      </c>
      <c r="I147" s="201"/>
    </row>
    <row r="148" spans="2:93" outlineLevel="1" x14ac:dyDescent="0.2">
      <c r="E148" s="20" t="s">
        <v>357</v>
      </c>
      <c r="G148" s="91">
        <f xml:space="preserve"> G147 / IF( G146, G141, G142 ) * G145 * ( 1 + $G$139 )</f>
        <v>184.54682885816308</v>
      </c>
      <c r="H148" s="77" t="str">
        <f xml:space="preserve"> InpC!H44</f>
        <v>£</v>
      </c>
      <c r="I148" s="201"/>
      <c r="K148" s="54">
        <f xml:space="preserve"> $G148 * K$6 * K$8 * ( 1 - $G$138 )</f>
        <v>184.54682885816308</v>
      </c>
      <c r="L148" s="54">
        <f t="shared" ref="L148:BW148" si="95" xml:space="preserve"> $G148 * L$6 * L$8 * ( 1 - $G$138 )</f>
        <v>190.46703097383701</v>
      </c>
      <c r="M148" s="54">
        <f t="shared" si="95"/>
        <v>193.43582661177456</v>
      </c>
      <c r="N148" s="54">
        <f t="shared" si="95"/>
        <v>197.05361941738303</v>
      </c>
      <c r="O148" s="54">
        <f t="shared" si="95"/>
        <v>200.68328094558927</v>
      </c>
      <c r="P148" s="54">
        <f t="shared" si="95"/>
        <v>204.3861712360125</v>
      </c>
      <c r="Q148" s="54">
        <f t="shared" si="95"/>
        <v>208.19717073340354</v>
      </c>
      <c r="R148" s="54">
        <f t="shared" si="95"/>
        <v>212.14808853576852</v>
      </c>
      <c r="S148" s="54">
        <f t="shared" si="95"/>
        <v>216.17398214796825</v>
      </c>
      <c r="T148" s="54">
        <f t="shared" si="95"/>
        <v>220.27627437157497</v>
      </c>
      <c r="U148" s="54">
        <f t="shared" si="95"/>
        <v>224.45641500839332</v>
      </c>
      <c r="V148" s="54">
        <f t="shared" si="95"/>
        <v>228.71588137283905</v>
      </c>
      <c r="W148" s="54">
        <f t="shared" si="95"/>
        <v>233.05617881404049</v>
      </c>
      <c r="X148" s="54">
        <f t="shared" si="95"/>
        <v>237.47884124784767</v>
      </c>
      <c r="Y148" s="54">
        <f t="shared" si="95"/>
        <v>241.98543169893787</v>
      </c>
      <c r="Z148" s="54">
        <f t="shared" si="95"/>
        <v>246.57754285320794</v>
      </c>
      <c r="AA148" s="54">
        <f t="shared" si="95"/>
        <v>251.25679762064976</v>
      </c>
      <c r="AB148" s="54">
        <f t="shared" si="95"/>
        <v>256.02484970890703</v>
      </c>
      <c r="AC148" s="54">
        <f t="shared" si="95"/>
        <v>260.88338420771646</v>
      </c>
      <c r="AD148" s="54">
        <f t="shared" si="95"/>
        <v>265.83411818443972</v>
      </c>
      <c r="AE148" s="54">
        <f t="shared" si="95"/>
        <v>270.8788012908966</v>
      </c>
      <c r="AF148" s="54">
        <f t="shared" si="95"/>
        <v>276.01921638171422</v>
      </c>
      <c r="AG148" s="54">
        <f t="shared" si="95"/>
        <v>281.25718014441009</v>
      </c>
      <c r="AH148" s="54">
        <f t="shared" si="95"/>
        <v>286.59454374143263</v>
      </c>
      <c r="AI148" s="54">
        <f t="shared" si="95"/>
        <v>292.03319346438519</v>
      </c>
      <c r="AJ148" s="54">
        <f t="shared" si="95"/>
        <v>297.57505140066519</v>
      </c>
      <c r="AK148" s="54">
        <f t="shared" si="95"/>
        <v>303.22207611275439</v>
      </c>
      <c r="AL148" s="54">
        <f t="shared" si="95"/>
        <v>308.97626333039926</v>
      </c>
      <c r="AM148" s="54">
        <f t="shared" si="95"/>
        <v>314.83964665592714</v>
      </c>
      <c r="AN148" s="54">
        <f t="shared" si="95"/>
        <v>320.81429828294682</v>
      </c>
      <c r="AO148" s="54">
        <f t="shared" si="95"/>
        <v>326.90232972868824</v>
      </c>
      <c r="AP148" s="54">
        <f t="shared" si="95"/>
        <v>333.1058925802389</v>
      </c>
      <c r="AQ148" s="54">
        <f t="shared" si="95"/>
        <v>339.42717925494208</v>
      </c>
      <c r="AR148" s="54">
        <f t="shared" si="95"/>
        <v>345.86842377522487</v>
      </c>
      <c r="AS148" s="54">
        <f t="shared" si="95"/>
        <v>352.43190255812954</v>
      </c>
      <c r="AT148" s="54">
        <f t="shared" si="95"/>
        <v>359.11993521982845</v>
      </c>
      <c r="AU148" s="54">
        <f t="shared" si="95"/>
        <v>365.93488539540527</v>
      </c>
      <c r="AV148" s="54">
        <f t="shared" si="95"/>
        <v>372.87916157419374</v>
      </c>
      <c r="AW148" s="54">
        <f t="shared" si="95"/>
        <v>379.95521795096801</v>
      </c>
      <c r="AX148" s="54">
        <f t="shared" si="95"/>
        <v>387.16555529328582</v>
      </c>
      <c r="AY148" s="54">
        <f t="shared" si="95"/>
        <v>394.51272182529181</v>
      </c>
      <c r="AZ148" s="54">
        <f t="shared" si="95"/>
        <v>401.99931412829164</v>
      </c>
      <c r="BA148" s="54">
        <f t="shared" si="95"/>
        <v>409.62797805841672</v>
      </c>
      <c r="BB148" s="54">
        <f t="shared" si="95"/>
        <v>417.40140968170323</v>
      </c>
      <c r="BC148" s="54">
        <f t="shared" si="95"/>
        <v>425.32235622691542</v>
      </c>
      <c r="BD148" s="54">
        <f t="shared" si="95"/>
        <v>433.3936170564516</v>
      </c>
      <c r="BE148" s="54">
        <f t="shared" si="95"/>
        <v>441.61804465567354</v>
      </c>
      <c r="BF148" s="54">
        <f t="shared" si="95"/>
        <v>449.99854564101105</v>
      </c>
      <c r="BG148" s="54">
        <f t="shared" si="95"/>
        <v>458.53808178719657</v>
      </c>
      <c r="BH148" s="54">
        <f t="shared" si="95"/>
        <v>467.23967107399426</v>
      </c>
      <c r="BI148" s="54">
        <f t="shared" si="95"/>
        <v>476.10638875279153</v>
      </c>
      <c r="BJ148" s="54">
        <f t="shared" si="95"/>
        <v>485.14136843343209</v>
      </c>
      <c r="BK148" s="54">
        <f t="shared" si="95"/>
        <v>494.34780319167294</v>
      </c>
      <c r="BL148" s="54">
        <f t="shared" si="95"/>
        <v>503.72894669765759</v>
      </c>
      <c r="BM148" s="54">
        <f t="shared" si="95"/>
        <v>513.28811436580418</v>
      </c>
      <c r="BN148" s="54">
        <f t="shared" si="95"/>
        <v>523.02868452651524</v>
      </c>
      <c r="BO148" s="54">
        <f t="shared" si="95"/>
        <v>532.95409962012138</v>
      </c>
      <c r="BP148" s="54">
        <f t="shared" si="95"/>
        <v>543.06786741348333</v>
      </c>
      <c r="BQ148" s="54">
        <f t="shared" si="95"/>
        <v>553.37356223968163</v>
      </c>
      <c r="BR148" s="54">
        <f t="shared" si="95"/>
        <v>563.8748262612304</v>
      </c>
      <c r="BS148" s="54">
        <f t="shared" si="95"/>
        <v>574.57537075726373</v>
      </c>
      <c r="BT148" s="54">
        <f t="shared" si="95"/>
        <v>585.47897743514807</v>
      </c>
      <c r="BU148" s="54">
        <f t="shared" si="95"/>
        <v>596.58949976698636</v>
      </c>
      <c r="BV148" s="54">
        <f t="shared" si="95"/>
        <v>607.91086435148259</v>
      </c>
      <c r="BW148" s="54">
        <f t="shared" si="95"/>
        <v>619.4470723016517</v>
      </c>
      <c r="BX148" s="54">
        <f t="shared" ref="BX148:CO148" si="96" xml:space="preserve"> $G148 * BX$6 * BX$8 * ( 1 - $G$138 )</f>
        <v>631.2022006588636</v>
      </c>
      <c r="BY148" s="54">
        <f t="shared" si="96"/>
        <v>643.18040383372067</v>
      </c>
      <c r="BZ148" s="54">
        <f t="shared" si="96"/>
        <v>655.38591507427896</v>
      </c>
      <c r="CA148" s="54">
        <f t="shared" si="96"/>
        <v>667.82304796213168</v>
      </c>
      <c r="CB148" s="54">
        <f t="shared" si="96"/>
        <v>680.49619793688282</v>
      </c>
      <c r="CC148" s="54">
        <f t="shared" si="96"/>
        <v>693.40984384955152</v>
      </c>
      <c r="CD148" s="54">
        <f t="shared" si="96"/>
        <v>706.56854954545372</v>
      </c>
      <c r="CE148" s="54">
        <f t="shared" si="96"/>
        <v>719.97696547712383</v>
      </c>
      <c r="CF148" s="54">
        <f t="shared" si="96"/>
        <v>733.63983034784212</v>
      </c>
      <c r="CG148" s="54">
        <f t="shared" si="96"/>
        <v>747.56197278635273</v>
      </c>
      <c r="CH148" s="54">
        <f t="shared" si="96"/>
        <v>761.74831305336227</v>
      </c>
      <c r="CI148" s="54">
        <f t="shared" si="96"/>
        <v>776.20386478042144</v>
      </c>
      <c r="CJ148" s="54">
        <f t="shared" si="96"/>
        <v>790.933736741806</v>
      </c>
      <c r="CK148" s="54">
        <f t="shared" si="96"/>
        <v>805.94313466002143</v>
      </c>
      <c r="CL148" s="54">
        <f t="shared" si="96"/>
        <v>821.23736304557224</v>
      </c>
      <c r="CM148" s="54">
        <f t="shared" si="96"/>
        <v>836.82182707164134</v>
      </c>
      <c r="CN148" s="54">
        <f t="shared" si="96"/>
        <v>852.70203448434745</v>
      </c>
      <c r="CO148" s="54">
        <f t="shared" si="96"/>
        <v>868.88359754925136</v>
      </c>
    </row>
    <row r="149" spans="2:93" s="222" customFormat="1" ht="2.1" customHeight="1" outlineLevel="1" x14ac:dyDescent="0.2">
      <c r="B149" s="263"/>
      <c r="D149" s="264"/>
      <c r="E149" s="265"/>
      <c r="G149" s="266"/>
      <c r="H149" s="267"/>
      <c r="I149" s="268"/>
      <c r="K149" s="269"/>
      <c r="L149" s="269"/>
      <c r="M149" s="269"/>
      <c r="N149" s="269"/>
      <c r="O149" s="269"/>
      <c r="P149" s="269"/>
      <c r="Q149" s="269"/>
      <c r="R149" s="269"/>
      <c r="S149" s="269"/>
      <c r="T149" s="269"/>
      <c r="U149" s="269"/>
      <c r="V149" s="269"/>
      <c r="W149" s="269"/>
      <c r="X149" s="269"/>
      <c r="Y149" s="269"/>
      <c r="Z149" s="269"/>
      <c r="AA149" s="269"/>
      <c r="AB149" s="269"/>
      <c r="AC149" s="269"/>
      <c r="AD149" s="269"/>
      <c r="AE149" s="269"/>
      <c r="AF149" s="269"/>
      <c r="AG149" s="269"/>
      <c r="AH149" s="269"/>
      <c r="AI149" s="269"/>
      <c r="AJ149" s="269"/>
      <c r="AK149" s="269"/>
      <c r="AL149" s="269"/>
      <c r="AM149" s="269"/>
      <c r="AN149" s="269"/>
      <c r="AO149" s="269"/>
      <c r="AP149" s="269"/>
      <c r="AQ149" s="269"/>
      <c r="AR149" s="269"/>
      <c r="AS149" s="269"/>
      <c r="AT149" s="269"/>
      <c r="AU149" s="269"/>
      <c r="AV149" s="269"/>
      <c r="AW149" s="269"/>
      <c r="AX149" s="269"/>
      <c r="AY149" s="269"/>
      <c r="AZ149" s="269"/>
      <c r="BA149" s="269"/>
      <c r="BB149" s="269"/>
      <c r="BC149" s="269"/>
      <c r="BD149" s="269"/>
      <c r="BE149" s="269"/>
      <c r="BF149" s="269"/>
      <c r="BG149" s="269"/>
      <c r="BH149" s="269"/>
      <c r="BI149" s="269"/>
      <c r="BJ149" s="269"/>
      <c r="BK149" s="269"/>
      <c r="BL149" s="269"/>
      <c r="BM149" s="269"/>
      <c r="BN149" s="269"/>
      <c r="BO149" s="269"/>
      <c r="BP149" s="269"/>
      <c r="BQ149" s="269"/>
      <c r="BR149" s="269"/>
      <c r="BS149" s="269"/>
      <c r="BT149" s="269"/>
      <c r="BU149" s="269"/>
      <c r="BV149" s="269"/>
      <c r="BW149" s="269"/>
      <c r="BX149" s="269"/>
      <c r="BY149" s="269"/>
      <c r="BZ149" s="269"/>
      <c r="CA149" s="269"/>
      <c r="CB149" s="269"/>
      <c r="CC149" s="269"/>
      <c r="CD149" s="269"/>
      <c r="CE149" s="269"/>
      <c r="CF149" s="269"/>
      <c r="CG149" s="269"/>
      <c r="CH149" s="269"/>
      <c r="CI149" s="269"/>
      <c r="CJ149" s="269"/>
      <c r="CK149" s="269"/>
      <c r="CL149" s="269"/>
      <c r="CM149" s="269"/>
      <c r="CN149" s="269"/>
      <c r="CO149" s="269"/>
    </row>
    <row r="150" spans="2:93" outlineLevel="1" x14ac:dyDescent="0.2">
      <c r="E150" t="s">
        <v>358</v>
      </c>
      <c r="H150" s="75" t="s">
        <v>125</v>
      </c>
      <c r="I150" s="201"/>
      <c r="K150" s="280">
        <f t="shared" ref="K150:AP150" si="97">SUM(K135:K149)</f>
        <v>184.54682885816308</v>
      </c>
      <c r="L150" s="280">
        <f t="shared" si="97"/>
        <v>267.6832256896837</v>
      </c>
      <c r="M150" s="280">
        <f t="shared" si="97"/>
        <v>444.77701136297242</v>
      </c>
      <c r="N150" s="280">
        <f t="shared" si="97"/>
        <v>480.67431522795482</v>
      </c>
      <c r="O150" s="280">
        <f t="shared" si="97"/>
        <v>467.79153615606452</v>
      </c>
      <c r="P150" s="280">
        <f t="shared" si="97"/>
        <v>455.82847528990857</v>
      </c>
      <c r="Q150" s="280">
        <f t="shared" si="97"/>
        <v>462.44203177466079</v>
      </c>
      <c r="R150" s="280">
        <f t="shared" si="97"/>
        <v>473.92547024867821</v>
      </c>
      <c r="S150" s="280">
        <f t="shared" si="97"/>
        <v>481.44160515036583</v>
      </c>
      <c r="T150" s="280">
        <f t="shared" si="97"/>
        <v>490.78986061743984</v>
      </c>
      <c r="U150" s="280">
        <f t="shared" si="97"/>
        <v>500.37940872288391</v>
      </c>
      <c r="V150" s="280">
        <f t="shared" si="97"/>
        <v>510.85909822741985</v>
      </c>
      <c r="W150" s="280">
        <f t="shared" si="97"/>
        <v>520.1246631385543</v>
      </c>
      <c r="X150" s="280">
        <f t="shared" si="97"/>
        <v>530.2877781117794</v>
      </c>
      <c r="Y150" s="280">
        <f t="shared" si="97"/>
        <v>540.64961181306444</v>
      </c>
      <c r="Z150" s="280">
        <f t="shared" si="97"/>
        <v>551.97460818017134</v>
      </c>
      <c r="AA150" s="280">
        <f t="shared" si="97"/>
        <v>561.98506405900889</v>
      </c>
      <c r="AB150" s="280">
        <f t="shared" si="97"/>
        <v>572.96668873898489</v>
      </c>
      <c r="AC150" s="280">
        <f t="shared" si="97"/>
        <v>584.16304742977786</v>
      </c>
      <c r="AD150" s="280">
        <f t="shared" si="97"/>
        <v>596.40158158155714</v>
      </c>
      <c r="AE150" s="280">
        <f t="shared" si="97"/>
        <v>607.21685592263248</v>
      </c>
      <c r="AF150" s="280">
        <f t="shared" si="97"/>
        <v>619.08295754903997</v>
      </c>
      <c r="AG150" s="280">
        <f t="shared" si="97"/>
        <v>631.18110009032989</v>
      </c>
      <c r="AH150" s="280">
        <f t="shared" si="97"/>
        <v>644.40691413802745</v>
      </c>
      <c r="AI150" s="280">
        <f t="shared" si="97"/>
        <v>656.09175913691411</v>
      </c>
      <c r="AJ150" s="280">
        <f t="shared" si="97"/>
        <v>668.91362526611454</v>
      </c>
      <c r="AK150" s="280">
        <f t="shared" si="97"/>
        <v>681.98623507628793</v>
      </c>
      <c r="AL150" s="280">
        <f t="shared" si="97"/>
        <v>696.27902777405336</v>
      </c>
      <c r="AM150" s="280">
        <f t="shared" si="97"/>
        <v>708.90340903529477</v>
      </c>
      <c r="AN150" s="280">
        <f t="shared" si="97"/>
        <v>722.75807692660783</v>
      </c>
      <c r="AO150" s="280">
        <f t="shared" si="97"/>
        <v>736.88369978628475</v>
      </c>
      <c r="AP150" s="280">
        <f t="shared" si="97"/>
        <v>752.3296080136505</v>
      </c>
      <c r="AQ150" s="280">
        <f t="shared" ref="AQ150:BV150" si="98">SUM(AQ135:AQ149)</f>
        <v>765.96912459750229</v>
      </c>
      <c r="AR150" s="280">
        <f t="shared" si="98"/>
        <v>780.93984527770385</v>
      </c>
      <c r="AS150" s="280">
        <f t="shared" si="98"/>
        <v>796.20336249314062</v>
      </c>
      <c r="AT150" s="280">
        <f t="shared" si="98"/>
        <v>812.89548168216857</v>
      </c>
      <c r="AU150" s="280">
        <f t="shared" si="98"/>
        <v>827.6318200185458</v>
      </c>
      <c r="AV150" s="280">
        <f t="shared" si="98"/>
        <v>843.80855982717253</v>
      </c>
      <c r="AW150" s="280">
        <f t="shared" si="98"/>
        <v>860.30169960984199</v>
      </c>
      <c r="AX150" s="280">
        <f t="shared" si="98"/>
        <v>878.34064626903</v>
      </c>
      <c r="AY150" s="280">
        <f t="shared" si="98"/>
        <v>894.26207067118366</v>
      </c>
      <c r="AZ150" s="280">
        <f t="shared" si="98"/>
        <v>911.74205331588269</v>
      </c>
      <c r="BA150" s="280">
        <f t="shared" si="98"/>
        <v>929.56394346693753</v>
      </c>
      <c r="BB150" s="280">
        <f t="shared" si="98"/>
        <v>949.05846320927276</v>
      </c>
      <c r="BC150" s="280">
        <f t="shared" si="98"/>
        <v>966.26034594034195</v>
      </c>
      <c r="BD150" s="280">
        <f t="shared" si="98"/>
        <v>985.1486383364911</v>
      </c>
      <c r="BE150" s="280">
        <f t="shared" si="98"/>
        <v>1004.4064035746267</v>
      </c>
      <c r="BF150" s="280">
        <f t="shared" si="98"/>
        <v>1025.4740283331405</v>
      </c>
      <c r="BG150" s="280">
        <f t="shared" si="98"/>
        <v>1044.0594224171705</v>
      </c>
      <c r="BH150" s="280">
        <f t="shared" si="98"/>
        <v>1064.4695678508112</v>
      </c>
      <c r="BI150" s="280">
        <f t="shared" si="98"/>
        <v>1085.2789753920497</v>
      </c>
      <c r="BJ150" s="280">
        <f t="shared" si="98"/>
        <v>1108.0467338045819</v>
      </c>
      <c r="BK150" s="280">
        <f t="shared" si="98"/>
        <v>1128.1269920313152</v>
      </c>
      <c r="BL150" s="280">
        <f t="shared" si="98"/>
        <v>1150.1816944706864</v>
      </c>
      <c r="BM150" s="280">
        <f t="shared" si="98"/>
        <v>1172.6678517604882</v>
      </c>
      <c r="BN150" s="280">
        <f t="shared" si="98"/>
        <v>1197.2730370278805</v>
      </c>
      <c r="BO150" s="280">
        <f t="shared" si="98"/>
        <v>1218.9684808791601</v>
      </c>
      <c r="BP150" s="280">
        <f t="shared" si="98"/>
        <v>1242.8003445695413</v>
      </c>
      <c r="BQ150" s="280">
        <f t="shared" si="98"/>
        <v>1267.0984533831383</v>
      </c>
      <c r="BR150" s="280">
        <f t="shared" si="98"/>
        <v>1293.6894532537508</v>
      </c>
      <c r="BS150" s="280">
        <f t="shared" si="98"/>
        <v>1317.1300957804242</v>
      </c>
      <c r="BT150" s="280">
        <f t="shared" si="98"/>
        <v>1342.882424591447</v>
      </c>
      <c r="BU150" s="280">
        <f t="shared" si="98"/>
        <v>1369.1385960593198</v>
      </c>
      <c r="BV150" s="280">
        <f t="shared" si="98"/>
        <v>1397.8757899696814</v>
      </c>
      <c r="BW150" s="280">
        <f t="shared" ref="BW150:CO150" si="99">SUM(BW135:BW149)</f>
        <v>1423.2021169732552</v>
      </c>
      <c r="BX150" s="280">
        <f t="shared" si="99"/>
        <v>1451.029778329385</v>
      </c>
      <c r="BY150" s="280">
        <f t="shared" si="99"/>
        <v>1479.4019138134518</v>
      </c>
      <c r="BZ150" s="280">
        <f t="shared" si="99"/>
        <v>1510.4586426223414</v>
      </c>
      <c r="CA150" s="280">
        <f t="shared" si="99"/>
        <v>1537.8224568473179</v>
      </c>
      <c r="CB150" s="280">
        <f t="shared" si="99"/>
        <v>1567.8928154629916</v>
      </c>
      <c r="CC150" s="280">
        <f t="shared" si="99"/>
        <v>1598.551558607546</v>
      </c>
      <c r="CD150" s="280">
        <f t="shared" si="99"/>
        <v>1632.1151728013042</v>
      </c>
      <c r="CE150" s="280">
        <f t="shared" si="99"/>
        <v>1661.6805062241997</v>
      </c>
      <c r="CF150" s="280">
        <f t="shared" si="99"/>
        <v>1694.1744332875528</v>
      </c>
      <c r="CG150" s="280">
        <f t="shared" si="99"/>
        <v>1727.3041989997168</v>
      </c>
      <c r="CH150" s="280">
        <f t="shared" si="99"/>
        <v>1763.5771917228167</v>
      </c>
      <c r="CI150" s="280">
        <f t="shared" si="99"/>
        <v>1795.5212914346862</v>
      </c>
      <c r="CJ150" s="280">
        <f t="shared" si="99"/>
        <v>1830.6342553404161</v>
      </c>
      <c r="CK150" s="280">
        <f t="shared" si="99"/>
        <v>1866.4343419204929</v>
      </c>
      <c r="CL150" s="280">
        <f t="shared" si="99"/>
        <v>1902.9350063175527</v>
      </c>
      <c r="CM150" s="280">
        <f t="shared" si="99"/>
        <v>1940.1499673235116</v>
      </c>
      <c r="CN150" s="280">
        <f t="shared" si="99"/>
        <v>1978.0932125490358</v>
      </c>
      <c r="CO150" s="280">
        <f t="shared" si="99"/>
        <v>2016.7790036944311</v>
      </c>
    </row>
    <row r="151" spans="2:93" outlineLevel="1" x14ac:dyDescent="0.2">
      <c r="G151" s="127"/>
      <c r="I151" s="201"/>
    </row>
    <row r="152" spans="2:93" outlineLevel="1" x14ac:dyDescent="0.2">
      <c r="B152" s="59" t="s">
        <v>359</v>
      </c>
      <c r="G152" s="127"/>
      <c r="I152" s="201"/>
    </row>
    <row r="153" spans="2:93" outlineLevel="1" x14ac:dyDescent="0.2">
      <c r="E153" s="18" t="str">
        <f xml:space="preserve"> UserInput!E77</f>
        <v>Water: pumping costs</v>
      </c>
      <c r="G153" s="91">
        <f xml:space="preserve"> UserInput!G77</f>
        <v>0</v>
      </c>
      <c r="H153" s="77" t="str">
        <f xml:space="preserve"> UserInput!H77</f>
        <v>£</v>
      </c>
      <c r="I153" s="201"/>
      <c r="K153" s="54">
        <f t="shared" ref="K153:T157" si="100" xml:space="preserve"> $G153 * K$6 * K$8 * ( 1 + $G$139 )</f>
        <v>0</v>
      </c>
      <c r="L153" s="54">
        <f t="shared" si="100"/>
        <v>0</v>
      </c>
      <c r="M153" s="54">
        <f t="shared" si="100"/>
        <v>0</v>
      </c>
      <c r="N153" s="54">
        <f t="shared" si="100"/>
        <v>0</v>
      </c>
      <c r="O153" s="54">
        <f t="shared" si="100"/>
        <v>0</v>
      </c>
      <c r="P153" s="54">
        <f t="shared" si="100"/>
        <v>0</v>
      </c>
      <c r="Q153" s="54">
        <f t="shared" si="100"/>
        <v>0</v>
      </c>
      <c r="R153" s="54">
        <f t="shared" si="100"/>
        <v>0</v>
      </c>
      <c r="S153" s="54">
        <f t="shared" si="100"/>
        <v>0</v>
      </c>
      <c r="T153" s="54">
        <f t="shared" si="100"/>
        <v>0</v>
      </c>
      <c r="U153" s="54">
        <f t="shared" ref="U153:AD157" si="101" xml:space="preserve"> $G153 * U$6 * U$8 * ( 1 + $G$139 )</f>
        <v>0</v>
      </c>
      <c r="V153" s="54">
        <f t="shared" si="101"/>
        <v>0</v>
      </c>
      <c r="W153" s="54">
        <f t="shared" si="101"/>
        <v>0</v>
      </c>
      <c r="X153" s="54">
        <f t="shared" si="101"/>
        <v>0</v>
      </c>
      <c r="Y153" s="54">
        <f t="shared" si="101"/>
        <v>0</v>
      </c>
      <c r="Z153" s="54">
        <f t="shared" si="101"/>
        <v>0</v>
      </c>
      <c r="AA153" s="54">
        <f t="shared" si="101"/>
        <v>0</v>
      </c>
      <c r="AB153" s="54">
        <f t="shared" si="101"/>
        <v>0</v>
      </c>
      <c r="AC153" s="54">
        <f t="shared" si="101"/>
        <v>0</v>
      </c>
      <c r="AD153" s="54">
        <f t="shared" si="101"/>
        <v>0</v>
      </c>
      <c r="AE153" s="54">
        <f t="shared" ref="AE153:AN157" si="102" xml:space="preserve"> $G153 * AE$6 * AE$8 * ( 1 + $G$139 )</f>
        <v>0</v>
      </c>
      <c r="AF153" s="54">
        <f t="shared" si="102"/>
        <v>0</v>
      </c>
      <c r="AG153" s="54">
        <f t="shared" si="102"/>
        <v>0</v>
      </c>
      <c r="AH153" s="54">
        <f t="shared" si="102"/>
        <v>0</v>
      </c>
      <c r="AI153" s="54">
        <f t="shared" si="102"/>
        <v>0</v>
      </c>
      <c r="AJ153" s="54">
        <f t="shared" si="102"/>
        <v>0</v>
      </c>
      <c r="AK153" s="54">
        <f t="shared" si="102"/>
        <v>0</v>
      </c>
      <c r="AL153" s="54">
        <f t="shared" si="102"/>
        <v>0</v>
      </c>
      <c r="AM153" s="54">
        <f t="shared" si="102"/>
        <v>0</v>
      </c>
      <c r="AN153" s="54">
        <f t="shared" si="102"/>
        <v>0</v>
      </c>
      <c r="AO153" s="54">
        <f t="shared" ref="AO153:AX157" si="103" xml:space="preserve"> $G153 * AO$6 * AO$8 * ( 1 + $G$139 )</f>
        <v>0</v>
      </c>
      <c r="AP153" s="54">
        <f t="shared" si="103"/>
        <v>0</v>
      </c>
      <c r="AQ153" s="54">
        <f t="shared" si="103"/>
        <v>0</v>
      </c>
      <c r="AR153" s="54">
        <f t="shared" si="103"/>
        <v>0</v>
      </c>
      <c r="AS153" s="54">
        <f t="shared" si="103"/>
        <v>0</v>
      </c>
      <c r="AT153" s="54">
        <f t="shared" si="103"/>
        <v>0</v>
      </c>
      <c r="AU153" s="54">
        <f t="shared" si="103"/>
        <v>0</v>
      </c>
      <c r="AV153" s="54">
        <f t="shared" si="103"/>
        <v>0</v>
      </c>
      <c r="AW153" s="54">
        <f t="shared" si="103"/>
        <v>0</v>
      </c>
      <c r="AX153" s="54">
        <f t="shared" si="103"/>
        <v>0</v>
      </c>
      <c r="AY153" s="54">
        <f t="shared" ref="AY153:BH157" si="104" xml:space="preserve"> $G153 * AY$6 * AY$8 * ( 1 + $G$139 )</f>
        <v>0</v>
      </c>
      <c r="AZ153" s="54">
        <f t="shared" si="104"/>
        <v>0</v>
      </c>
      <c r="BA153" s="54">
        <f t="shared" si="104"/>
        <v>0</v>
      </c>
      <c r="BB153" s="54">
        <f t="shared" si="104"/>
        <v>0</v>
      </c>
      <c r="BC153" s="54">
        <f t="shared" si="104"/>
        <v>0</v>
      </c>
      <c r="BD153" s="54">
        <f t="shared" si="104"/>
        <v>0</v>
      </c>
      <c r="BE153" s="54">
        <f t="shared" si="104"/>
        <v>0</v>
      </c>
      <c r="BF153" s="54">
        <f t="shared" si="104"/>
        <v>0</v>
      </c>
      <c r="BG153" s="54">
        <f t="shared" si="104"/>
        <v>0</v>
      </c>
      <c r="BH153" s="54">
        <f t="shared" si="104"/>
        <v>0</v>
      </c>
      <c r="BI153" s="54">
        <f t="shared" ref="BI153:BR157" si="105" xml:space="preserve"> $G153 * BI$6 * BI$8 * ( 1 + $G$139 )</f>
        <v>0</v>
      </c>
      <c r="BJ153" s="54">
        <f t="shared" si="105"/>
        <v>0</v>
      </c>
      <c r="BK153" s="54">
        <f t="shared" si="105"/>
        <v>0</v>
      </c>
      <c r="BL153" s="54">
        <f t="shared" si="105"/>
        <v>0</v>
      </c>
      <c r="BM153" s="54">
        <f t="shared" si="105"/>
        <v>0</v>
      </c>
      <c r="BN153" s="54">
        <f t="shared" si="105"/>
        <v>0</v>
      </c>
      <c r="BO153" s="54">
        <f t="shared" si="105"/>
        <v>0</v>
      </c>
      <c r="BP153" s="54">
        <f t="shared" si="105"/>
        <v>0</v>
      </c>
      <c r="BQ153" s="54">
        <f t="shared" si="105"/>
        <v>0</v>
      </c>
      <c r="BR153" s="54">
        <f t="shared" si="105"/>
        <v>0</v>
      </c>
      <c r="BS153" s="54">
        <f t="shared" ref="BS153:CB157" si="106" xml:space="preserve"> $G153 * BS$6 * BS$8 * ( 1 + $G$139 )</f>
        <v>0</v>
      </c>
      <c r="BT153" s="54">
        <f t="shared" si="106"/>
        <v>0</v>
      </c>
      <c r="BU153" s="54">
        <f t="shared" si="106"/>
        <v>0</v>
      </c>
      <c r="BV153" s="54">
        <f t="shared" si="106"/>
        <v>0</v>
      </c>
      <c r="BW153" s="54">
        <f t="shared" si="106"/>
        <v>0</v>
      </c>
      <c r="BX153" s="54">
        <f t="shared" si="106"/>
        <v>0</v>
      </c>
      <c r="BY153" s="54">
        <f t="shared" si="106"/>
        <v>0</v>
      </c>
      <c r="BZ153" s="54">
        <f t="shared" si="106"/>
        <v>0</v>
      </c>
      <c r="CA153" s="54">
        <f t="shared" si="106"/>
        <v>0</v>
      </c>
      <c r="CB153" s="54">
        <f t="shared" si="106"/>
        <v>0</v>
      </c>
      <c r="CC153" s="54">
        <f t="shared" ref="CC153:CO157" si="107" xml:space="preserve"> $G153 * CC$6 * CC$8 * ( 1 + $G$139 )</f>
        <v>0</v>
      </c>
      <c r="CD153" s="54">
        <f t="shared" si="107"/>
        <v>0</v>
      </c>
      <c r="CE153" s="54">
        <f t="shared" si="107"/>
        <v>0</v>
      </c>
      <c r="CF153" s="54">
        <f t="shared" si="107"/>
        <v>0</v>
      </c>
      <c r="CG153" s="54">
        <f t="shared" si="107"/>
        <v>0</v>
      </c>
      <c r="CH153" s="54">
        <f t="shared" si="107"/>
        <v>0</v>
      </c>
      <c r="CI153" s="54">
        <f t="shared" si="107"/>
        <v>0</v>
      </c>
      <c r="CJ153" s="54">
        <f t="shared" si="107"/>
        <v>0</v>
      </c>
      <c r="CK153" s="54">
        <f t="shared" si="107"/>
        <v>0</v>
      </c>
      <c r="CL153" s="54">
        <f t="shared" si="107"/>
        <v>0</v>
      </c>
      <c r="CM153" s="54">
        <f t="shared" si="107"/>
        <v>0</v>
      </c>
      <c r="CN153" s="54">
        <f t="shared" si="107"/>
        <v>0</v>
      </c>
      <c r="CO153" s="54">
        <f t="shared" si="107"/>
        <v>0</v>
      </c>
    </row>
    <row r="154" spans="2:93" outlineLevel="1" x14ac:dyDescent="0.2">
      <c r="E154" s="18" t="str">
        <f xml:space="preserve"> UserInput!E78</f>
        <v>Water: other cost item 2 (specify)</v>
      </c>
      <c r="G154" s="91">
        <f xml:space="preserve"> UserInput!G78</f>
        <v>0</v>
      </c>
      <c r="H154" s="77" t="str">
        <f xml:space="preserve"> UserInput!H78</f>
        <v>£</v>
      </c>
      <c r="I154" s="201"/>
      <c r="K154" s="54">
        <f t="shared" si="100"/>
        <v>0</v>
      </c>
      <c r="L154" s="54">
        <f t="shared" si="100"/>
        <v>0</v>
      </c>
      <c r="M154" s="54">
        <f t="shared" si="100"/>
        <v>0</v>
      </c>
      <c r="N154" s="54">
        <f t="shared" si="100"/>
        <v>0</v>
      </c>
      <c r="O154" s="54">
        <f t="shared" si="100"/>
        <v>0</v>
      </c>
      <c r="P154" s="54">
        <f t="shared" si="100"/>
        <v>0</v>
      </c>
      <c r="Q154" s="54">
        <f t="shared" si="100"/>
        <v>0</v>
      </c>
      <c r="R154" s="54">
        <f t="shared" si="100"/>
        <v>0</v>
      </c>
      <c r="S154" s="54">
        <f t="shared" si="100"/>
        <v>0</v>
      </c>
      <c r="T154" s="54">
        <f t="shared" si="100"/>
        <v>0</v>
      </c>
      <c r="U154" s="54">
        <f t="shared" si="101"/>
        <v>0</v>
      </c>
      <c r="V154" s="54">
        <f t="shared" si="101"/>
        <v>0</v>
      </c>
      <c r="W154" s="54">
        <f t="shared" si="101"/>
        <v>0</v>
      </c>
      <c r="X154" s="54">
        <f t="shared" si="101"/>
        <v>0</v>
      </c>
      <c r="Y154" s="54">
        <f t="shared" si="101"/>
        <v>0</v>
      </c>
      <c r="Z154" s="54">
        <f t="shared" si="101"/>
        <v>0</v>
      </c>
      <c r="AA154" s="54">
        <f t="shared" si="101"/>
        <v>0</v>
      </c>
      <c r="AB154" s="54">
        <f t="shared" si="101"/>
        <v>0</v>
      </c>
      <c r="AC154" s="54">
        <f t="shared" si="101"/>
        <v>0</v>
      </c>
      <c r="AD154" s="54">
        <f t="shared" si="101"/>
        <v>0</v>
      </c>
      <c r="AE154" s="54">
        <f t="shared" si="102"/>
        <v>0</v>
      </c>
      <c r="AF154" s="54">
        <f t="shared" si="102"/>
        <v>0</v>
      </c>
      <c r="AG154" s="54">
        <f t="shared" si="102"/>
        <v>0</v>
      </c>
      <c r="AH154" s="54">
        <f t="shared" si="102"/>
        <v>0</v>
      </c>
      <c r="AI154" s="54">
        <f t="shared" si="102"/>
        <v>0</v>
      </c>
      <c r="AJ154" s="54">
        <f t="shared" si="102"/>
        <v>0</v>
      </c>
      <c r="AK154" s="54">
        <f t="shared" si="102"/>
        <v>0</v>
      </c>
      <c r="AL154" s="54">
        <f t="shared" si="102"/>
        <v>0</v>
      </c>
      <c r="AM154" s="54">
        <f t="shared" si="102"/>
        <v>0</v>
      </c>
      <c r="AN154" s="54">
        <f t="shared" si="102"/>
        <v>0</v>
      </c>
      <c r="AO154" s="54">
        <f t="shared" si="103"/>
        <v>0</v>
      </c>
      <c r="AP154" s="54">
        <f t="shared" si="103"/>
        <v>0</v>
      </c>
      <c r="AQ154" s="54">
        <f t="shared" si="103"/>
        <v>0</v>
      </c>
      <c r="AR154" s="54">
        <f t="shared" si="103"/>
        <v>0</v>
      </c>
      <c r="AS154" s="54">
        <f t="shared" si="103"/>
        <v>0</v>
      </c>
      <c r="AT154" s="54">
        <f t="shared" si="103"/>
        <v>0</v>
      </c>
      <c r="AU154" s="54">
        <f t="shared" si="103"/>
        <v>0</v>
      </c>
      <c r="AV154" s="54">
        <f t="shared" si="103"/>
        <v>0</v>
      </c>
      <c r="AW154" s="54">
        <f t="shared" si="103"/>
        <v>0</v>
      </c>
      <c r="AX154" s="54">
        <f t="shared" si="103"/>
        <v>0</v>
      </c>
      <c r="AY154" s="54">
        <f t="shared" si="104"/>
        <v>0</v>
      </c>
      <c r="AZ154" s="54">
        <f t="shared" si="104"/>
        <v>0</v>
      </c>
      <c r="BA154" s="54">
        <f t="shared" si="104"/>
        <v>0</v>
      </c>
      <c r="BB154" s="54">
        <f t="shared" si="104"/>
        <v>0</v>
      </c>
      <c r="BC154" s="54">
        <f t="shared" si="104"/>
        <v>0</v>
      </c>
      <c r="BD154" s="54">
        <f t="shared" si="104"/>
        <v>0</v>
      </c>
      <c r="BE154" s="54">
        <f t="shared" si="104"/>
        <v>0</v>
      </c>
      <c r="BF154" s="54">
        <f t="shared" si="104"/>
        <v>0</v>
      </c>
      <c r="BG154" s="54">
        <f t="shared" si="104"/>
        <v>0</v>
      </c>
      <c r="BH154" s="54">
        <f t="shared" si="104"/>
        <v>0</v>
      </c>
      <c r="BI154" s="54">
        <f t="shared" si="105"/>
        <v>0</v>
      </c>
      <c r="BJ154" s="54">
        <f t="shared" si="105"/>
        <v>0</v>
      </c>
      <c r="BK154" s="54">
        <f t="shared" si="105"/>
        <v>0</v>
      </c>
      <c r="BL154" s="54">
        <f t="shared" si="105"/>
        <v>0</v>
      </c>
      <c r="BM154" s="54">
        <f t="shared" si="105"/>
        <v>0</v>
      </c>
      <c r="BN154" s="54">
        <f t="shared" si="105"/>
        <v>0</v>
      </c>
      <c r="BO154" s="54">
        <f t="shared" si="105"/>
        <v>0</v>
      </c>
      <c r="BP154" s="54">
        <f t="shared" si="105"/>
        <v>0</v>
      </c>
      <c r="BQ154" s="54">
        <f t="shared" si="105"/>
        <v>0</v>
      </c>
      <c r="BR154" s="54">
        <f t="shared" si="105"/>
        <v>0</v>
      </c>
      <c r="BS154" s="54">
        <f t="shared" si="106"/>
        <v>0</v>
      </c>
      <c r="BT154" s="54">
        <f t="shared" si="106"/>
        <v>0</v>
      </c>
      <c r="BU154" s="54">
        <f t="shared" si="106"/>
        <v>0</v>
      </c>
      <c r="BV154" s="54">
        <f t="shared" si="106"/>
        <v>0</v>
      </c>
      <c r="BW154" s="54">
        <f t="shared" si="106"/>
        <v>0</v>
      </c>
      <c r="BX154" s="54">
        <f t="shared" si="106"/>
        <v>0</v>
      </c>
      <c r="BY154" s="54">
        <f t="shared" si="106"/>
        <v>0</v>
      </c>
      <c r="BZ154" s="54">
        <f t="shared" si="106"/>
        <v>0</v>
      </c>
      <c r="CA154" s="54">
        <f t="shared" si="106"/>
        <v>0</v>
      </c>
      <c r="CB154" s="54">
        <f t="shared" si="106"/>
        <v>0</v>
      </c>
      <c r="CC154" s="54">
        <f t="shared" si="107"/>
        <v>0</v>
      </c>
      <c r="CD154" s="54">
        <f t="shared" si="107"/>
        <v>0</v>
      </c>
      <c r="CE154" s="54">
        <f t="shared" si="107"/>
        <v>0</v>
      </c>
      <c r="CF154" s="54">
        <f t="shared" si="107"/>
        <v>0</v>
      </c>
      <c r="CG154" s="54">
        <f t="shared" si="107"/>
        <v>0</v>
      </c>
      <c r="CH154" s="54">
        <f t="shared" si="107"/>
        <v>0</v>
      </c>
      <c r="CI154" s="54">
        <f t="shared" si="107"/>
        <v>0</v>
      </c>
      <c r="CJ154" s="54">
        <f t="shared" si="107"/>
        <v>0</v>
      </c>
      <c r="CK154" s="54">
        <f t="shared" si="107"/>
        <v>0</v>
      </c>
      <c r="CL154" s="54">
        <f t="shared" si="107"/>
        <v>0</v>
      </c>
      <c r="CM154" s="54">
        <f t="shared" si="107"/>
        <v>0</v>
      </c>
      <c r="CN154" s="54">
        <f t="shared" si="107"/>
        <v>0</v>
      </c>
      <c r="CO154" s="54">
        <f t="shared" si="107"/>
        <v>0</v>
      </c>
    </row>
    <row r="155" spans="2:93" outlineLevel="1" x14ac:dyDescent="0.2">
      <c r="E155" s="18" t="str">
        <f xml:space="preserve"> UserInput!E79</f>
        <v>Water: other cost item 3 (specify)</v>
      </c>
      <c r="G155" s="91">
        <f xml:space="preserve"> UserInput!G79</f>
        <v>0</v>
      </c>
      <c r="H155" s="77" t="str">
        <f xml:space="preserve"> UserInput!H79</f>
        <v>£</v>
      </c>
      <c r="I155" s="201"/>
      <c r="K155" s="54">
        <f t="shared" si="100"/>
        <v>0</v>
      </c>
      <c r="L155" s="54">
        <f t="shared" si="100"/>
        <v>0</v>
      </c>
      <c r="M155" s="54">
        <f t="shared" si="100"/>
        <v>0</v>
      </c>
      <c r="N155" s="54">
        <f t="shared" si="100"/>
        <v>0</v>
      </c>
      <c r="O155" s="54">
        <f t="shared" si="100"/>
        <v>0</v>
      </c>
      <c r="P155" s="54">
        <f t="shared" si="100"/>
        <v>0</v>
      </c>
      <c r="Q155" s="54">
        <f t="shared" si="100"/>
        <v>0</v>
      </c>
      <c r="R155" s="54">
        <f t="shared" si="100"/>
        <v>0</v>
      </c>
      <c r="S155" s="54">
        <f t="shared" si="100"/>
        <v>0</v>
      </c>
      <c r="T155" s="54">
        <f t="shared" si="100"/>
        <v>0</v>
      </c>
      <c r="U155" s="54">
        <f t="shared" si="101"/>
        <v>0</v>
      </c>
      <c r="V155" s="54">
        <f t="shared" si="101"/>
        <v>0</v>
      </c>
      <c r="W155" s="54">
        <f t="shared" si="101"/>
        <v>0</v>
      </c>
      <c r="X155" s="54">
        <f t="shared" si="101"/>
        <v>0</v>
      </c>
      <c r="Y155" s="54">
        <f t="shared" si="101"/>
        <v>0</v>
      </c>
      <c r="Z155" s="54">
        <f t="shared" si="101"/>
        <v>0</v>
      </c>
      <c r="AA155" s="54">
        <f t="shared" si="101"/>
        <v>0</v>
      </c>
      <c r="AB155" s="54">
        <f t="shared" si="101"/>
        <v>0</v>
      </c>
      <c r="AC155" s="54">
        <f t="shared" si="101"/>
        <v>0</v>
      </c>
      <c r="AD155" s="54">
        <f t="shared" si="101"/>
        <v>0</v>
      </c>
      <c r="AE155" s="54">
        <f t="shared" si="102"/>
        <v>0</v>
      </c>
      <c r="AF155" s="54">
        <f t="shared" si="102"/>
        <v>0</v>
      </c>
      <c r="AG155" s="54">
        <f t="shared" si="102"/>
        <v>0</v>
      </c>
      <c r="AH155" s="54">
        <f t="shared" si="102"/>
        <v>0</v>
      </c>
      <c r="AI155" s="54">
        <f t="shared" si="102"/>
        <v>0</v>
      </c>
      <c r="AJ155" s="54">
        <f t="shared" si="102"/>
        <v>0</v>
      </c>
      <c r="AK155" s="54">
        <f t="shared" si="102"/>
        <v>0</v>
      </c>
      <c r="AL155" s="54">
        <f t="shared" si="102"/>
        <v>0</v>
      </c>
      <c r="AM155" s="54">
        <f t="shared" si="102"/>
        <v>0</v>
      </c>
      <c r="AN155" s="54">
        <f t="shared" si="102"/>
        <v>0</v>
      </c>
      <c r="AO155" s="54">
        <f t="shared" si="103"/>
        <v>0</v>
      </c>
      <c r="AP155" s="54">
        <f t="shared" si="103"/>
        <v>0</v>
      </c>
      <c r="AQ155" s="54">
        <f t="shared" si="103"/>
        <v>0</v>
      </c>
      <c r="AR155" s="54">
        <f t="shared" si="103"/>
        <v>0</v>
      </c>
      <c r="AS155" s="54">
        <f t="shared" si="103"/>
        <v>0</v>
      </c>
      <c r="AT155" s="54">
        <f t="shared" si="103"/>
        <v>0</v>
      </c>
      <c r="AU155" s="54">
        <f t="shared" si="103"/>
        <v>0</v>
      </c>
      <c r="AV155" s="54">
        <f t="shared" si="103"/>
        <v>0</v>
      </c>
      <c r="AW155" s="54">
        <f t="shared" si="103"/>
        <v>0</v>
      </c>
      <c r="AX155" s="54">
        <f t="shared" si="103"/>
        <v>0</v>
      </c>
      <c r="AY155" s="54">
        <f t="shared" si="104"/>
        <v>0</v>
      </c>
      <c r="AZ155" s="54">
        <f t="shared" si="104"/>
        <v>0</v>
      </c>
      <c r="BA155" s="54">
        <f t="shared" si="104"/>
        <v>0</v>
      </c>
      <c r="BB155" s="54">
        <f t="shared" si="104"/>
        <v>0</v>
      </c>
      <c r="BC155" s="54">
        <f t="shared" si="104"/>
        <v>0</v>
      </c>
      <c r="BD155" s="54">
        <f t="shared" si="104"/>
        <v>0</v>
      </c>
      <c r="BE155" s="54">
        <f t="shared" si="104"/>
        <v>0</v>
      </c>
      <c r="BF155" s="54">
        <f t="shared" si="104"/>
        <v>0</v>
      </c>
      <c r="BG155" s="54">
        <f t="shared" si="104"/>
        <v>0</v>
      </c>
      <c r="BH155" s="54">
        <f t="shared" si="104"/>
        <v>0</v>
      </c>
      <c r="BI155" s="54">
        <f t="shared" si="105"/>
        <v>0</v>
      </c>
      <c r="BJ155" s="54">
        <f t="shared" si="105"/>
        <v>0</v>
      </c>
      <c r="BK155" s="54">
        <f t="shared" si="105"/>
        <v>0</v>
      </c>
      <c r="BL155" s="54">
        <f t="shared" si="105"/>
        <v>0</v>
      </c>
      <c r="BM155" s="54">
        <f t="shared" si="105"/>
        <v>0</v>
      </c>
      <c r="BN155" s="54">
        <f t="shared" si="105"/>
        <v>0</v>
      </c>
      <c r="BO155" s="54">
        <f t="shared" si="105"/>
        <v>0</v>
      </c>
      <c r="BP155" s="54">
        <f t="shared" si="105"/>
        <v>0</v>
      </c>
      <c r="BQ155" s="54">
        <f t="shared" si="105"/>
        <v>0</v>
      </c>
      <c r="BR155" s="54">
        <f t="shared" si="105"/>
        <v>0</v>
      </c>
      <c r="BS155" s="54">
        <f t="shared" si="106"/>
        <v>0</v>
      </c>
      <c r="BT155" s="54">
        <f t="shared" si="106"/>
        <v>0</v>
      </c>
      <c r="BU155" s="54">
        <f t="shared" si="106"/>
        <v>0</v>
      </c>
      <c r="BV155" s="54">
        <f t="shared" si="106"/>
        <v>0</v>
      </c>
      <c r="BW155" s="54">
        <f t="shared" si="106"/>
        <v>0</v>
      </c>
      <c r="BX155" s="54">
        <f t="shared" si="106"/>
        <v>0</v>
      </c>
      <c r="BY155" s="54">
        <f t="shared" si="106"/>
        <v>0</v>
      </c>
      <c r="BZ155" s="54">
        <f t="shared" si="106"/>
        <v>0</v>
      </c>
      <c r="CA155" s="54">
        <f t="shared" si="106"/>
        <v>0</v>
      </c>
      <c r="CB155" s="54">
        <f t="shared" si="106"/>
        <v>0</v>
      </c>
      <c r="CC155" s="54">
        <f t="shared" si="107"/>
        <v>0</v>
      </c>
      <c r="CD155" s="54">
        <f t="shared" si="107"/>
        <v>0</v>
      </c>
      <c r="CE155" s="54">
        <f t="shared" si="107"/>
        <v>0</v>
      </c>
      <c r="CF155" s="54">
        <f t="shared" si="107"/>
        <v>0</v>
      </c>
      <c r="CG155" s="54">
        <f t="shared" si="107"/>
        <v>0</v>
      </c>
      <c r="CH155" s="54">
        <f t="shared" si="107"/>
        <v>0</v>
      </c>
      <c r="CI155" s="54">
        <f t="shared" si="107"/>
        <v>0</v>
      </c>
      <c r="CJ155" s="54">
        <f t="shared" si="107"/>
        <v>0</v>
      </c>
      <c r="CK155" s="54">
        <f t="shared" si="107"/>
        <v>0</v>
      </c>
      <c r="CL155" s="54">
        <f t="shared" si="107"/>
        <v>0</v>
      </c>
      <c r="CM155" s="54">
        <f t="shared" si="107"/>
        <v>0</v>
      </c>
      <c r="CN155" s="54">
        <f t="shared" si="107"/>
        <v>0</v>
      </c>
      <c r="CO155" s="54">
        <f t="shared" si="107"/>
        <v>0</v>
      </c>
    </row>
    <row r="156" spans="2:93" outlineLevel="1" x14ac:dyDescent="0.2">
      <c r="E156" s="18" t="str">
        <f xml:space="preserve"> UserInput!E80</f>
        <v>Water: other cost item 4 (specify)</v>
      </c>
      <c r="G156" s="91">
        <f xml:space="preserve"> UserInput!G80</f>
        <v>0</v>
      </c>
      <c r="H156" s="77" t="str">
        <f xml:space="preserve"> UserInput!H80</f>
        <v>£</v>
      </c>
      <c r="I156" s="201"/>
      <c r="K156" s="54">
        <f t="shared" si="100"/>
        <v>0</v>
      </c>
      <c r="L156" s="54">
        <f t="shared" si="100"/>
        <v>0</v>
      </c>
      <c r="M156" s="54">
        <f t="shared" si="100"/>
        <v>0</v>
      </c>
      <c r="N156" s="54">
        <f t="shared" si="100"/>
        <v>0</v>
      </c>
      <c r="O156" s="54">
        <f t="shared" si="100"/>
        <v>0</v>
      </c>
      <c r="P156" s="54">
        <f t="shared" si="100"/>
        <v>0</v>
      </c>
      <c r="Q156" s="54">
        <f t="shared" si="100"/>
        <v>0</v>
      </c>
      <c r="R156" s="54">
        <f t="shared" si="100"/>
        <v>0</v>
      </c>
      <c r="S156" s="54">
        <f t="shared" si="100"/>
        <v>0</v>
      </c>
      <c r="T156" s="54">
        <f t="shared" si="100"/>
        <v>0</v>
      </c>
      <c r="U156" s="54">
        <f t="shared" si="101"/>
        <v>0</v>
      </c>
      <c r="V156" s="54">
        <f t="shared" si="101"/>
        <v>0</v>
      </c>
      <c r="W156" s="54">
        <f t="shared" si="101"/>
        <v>0</v>
      </c>
      <c r="X156" s="54">
        <f t="shared" si="101"/>
        <v>0</v>
      </c>
      <c r="Y156" s="54">
        <f t="shared" si="101"/>
        <v>0</v>
      </c>
      <c r="Z156" s="54">
        <f t="shared" si="101"/>
        <v>0</v>
      </c>
      <c r="AA156" s="54">
        <f t="shared" si="101"/>
        <v>0</v>
      </c>
      <c r="AB156" s="54">
        <f t="shared" si="101"/>
        <v>0</v>
      </c>
      <c r="AC156" s="54">
        <f t="shared" si="101"/>
        <v>0</v>
      </c>
      <c r="AD156" s="54">
        <f t="shared" si="101"/>
        <v>0</v>
      </c>
      <c r="AE156" s="54">
        <f t="shared" si="102"/>
        <v>0</v>
      </c>
      <c r="AF156" s="54">
        <f t="shared" si="102"/>
        <v>0</v>
      </c>
      <c r="AG156" s="54">
        <f t="shared" si="102"/>
        <v>0</v>
      </c>
      <c r="AH156" s="54">
        <f t="shared" si="102"/>
        <v>0</v>
      </c>
      <c r="AI156" s="54">
        <f t="shared" si="102"/>
        <v>0</v>
      </c>
      <c r="AJ156" s="54">
        <f t="shared" si="102"/>
        <v>0</v>
      </c>
      <c r="AK156" s="54">
        <f t="shared" si="102"/>
        <v>0</v>
      </c>
      <c r="AL156" s="54">
        <f t="shared" si="102"/>
        <v>0</v>
      </c>
      <c r="AM156" s="54">
        <f t="shared" si="102"/>
        <v>0</v>
      </c>
      <c r="AN156" s="54">
        <f t="shared" si="102"/>
        <v>0</v>
      </c>
      <c r="AO156" s="54">
        <f t="shared" si="103"/>
        <v>0</v>
      </c>
      <c r="AP156" s="54">
        <f t="shared" si="103"/>
        <v>0</v>
      </c>
      <c r="AQ156" s="54">
        <f t="shared" si="103"/>
        <v>0</v>
      </c>
      <c r="AR156" s="54">
        <f t="shared" si="103"/>
        <v>0</v>
      </c>
      <c r="AS156" s="54">
        <f t="shared" si="103"/>
        <v>0</v>
      </c>
      <c r="AT156" s="54">
        <f t="shared" si="103"/>
        <v>0</v>
      </c>
      <c r="AU156" s="54">
        <f t="shared" si="103"/>
        <v>0</v>
      </c>
      <c r="AV156" s="54">
        <f t="shared" si="103"/>
        <v>0</v>
      </c>
      <c r="AW156" s="54">
        <f t="shared" si="103"/>
        <v>0</v>
      </c>
      <c r="AX156" s="54">
        <f t="shared" si="103"/>
        <v>0</v>
      </c>
      <c r="AY156" s="54">
        <f t="shared" si="104"/>
        <v>0</v>
      </c>
      <c r="AZ156" s="54">
        <f t="shared" si="104"/>
        <v>0</v>
      </c>
      <c r="BA156" s="54">
        <f t="shared" si="104"/>
        <v>0</v>
      </c>
      <c r="BB156" s="54">
        <f t="shared" si="104"/>
        <v>0</v>
      </c>
      <c r="BC156" s="54">
        <f t="shared" si="104"/>
        <v>0</v>
      </c>
      <c r="BD156" s="54">
        <f t="shared" si="104"/>
        <v>0</v>
      </c>
      <c r="BE156" s="54">
        <f t="shared" si="104"/>
        <v>0</v>
      </c>
      <c r="BF156" s="54">
        <f t="shared" si="104"/>
        <v>0</v>
      </c>
      <c r="BG156" s="54">
        <f t="shared" si="104"/>
        <v>0</v>
      </c>
      <c r="BH156" s="54">
        <f t="shared" si="104"/>
        <v>0</v>
      </c>
      <c r="BI156" s="54">
        <f t="shared" si="105"/>
        <v>0</v>
      </c>
      <c r="BJ156" s="54">
        <f t="shared" si="105"/>
        <v>0</v>
      </c>
      <c r="BK156" s="54">
        <f t="shared" si="105"/>
        <v>0</v>
      </c>
      <c r="BL156" s="54">
        <f t="shared" si="105"/>
        <v>0</v>
      </c>
      <c r="BM156" s="54">
        <f t="shared" si="105"/>
        <v>0</v>
      </c>
      <c r="BN156" s="54">
        <f t="shared" si="105"/>
        <v>0</v>
      </c>
      <c r="BO156" s="54">
        <f t="shared" si="105"/>
        <v>0</v>
      </c>
      <c r="BP156" s="54">
        <f t="shared" si="105"/>
        <v>0</v>
      </c>
      <c r="BQ156" s="54">
        <f t="shared" si="105"/>
        <v>0</v>
      </c>
      <c r="BR156" s="54">
        <f t="shared" si="105"/>
        <v>0</v>
      </c>
      <c r="BS156" s="54">
        <f t="shared" si="106"/>
        <v>0</v>
      </c>
      <c r="BT156" s="54">
        <f t="shared" si="106"/>
        <v>0</v>
      </c>
      <c r="BU156" s="54">
        <f t="shared" si="106"/>
        <v>0</v>
      </c>
      <c r="BV156" s="54">
        <f t="shared" si="106"/>
        <v>0</v>
      </c>
      <c r="BW156" s="54">
        <f t="shared" si="106"/>
        <v>0</v>
      </c>
      <c r="BX156" s="54">
        <f t="shared" si="106"/>
        <v>0</v>
      </c>
      <c r="BY156" s="54">
        <f t="shared" si="106"/>
        <v>0</v>
      </c>
      <c r="BZ156" s="54">
        <f t="shared" si="106"/>
        <v>0</v>
      </c>
      <c r="CA156" s="54">
        <f t="shared" si="106"/>
        <v>0</v>
      </c>
      <c r="CB156" s="54">
        <f t="shared" si="106"/>
        <v>0</v>
      </c>
      <c r="CC156" s="54">
        <f t="shared" si="107"/>
        <v>0</v>
      </c>
      <c r="CD156" s="54">
        <f t="shared" si="107"/>
        <v>0</v>
      </c>
      <c r="CE156" s="54">
        <f t="shared" si="107"/>
        <v>0</v>
      </c>
      <c r="CF156" s="54">
        <f t="shared" si="107"/>
        <v>0</v>
      </c>
      <c r="CG156" s="54">
        <f t="shared" si="107"/>
        <v>0</v>
      </c>
      <c r="CH156" s="54">
        <f t="shared" si="107"/>
        <v>0</v>
      </c>
      <c r="CI156" s="54">
        <f t="shared" si="107"/>
        <v>0</v>
      </c>
      <c r="CJ156" s="54">
        <f t="shared" si="107"/>
        <v>0</v>
      </c>
      <c r="CK156" s="54">
        <f t="shared" si="107"/>
        <v>0</v>
      </c>
      <c r="CL156" s="54">
        <f t="shared" si="107"/>
        <v>0</v>
      </c>
      <c r="CM156" s="54">
        <f t="shared" si="107"/>
        <v>0</v>
      </c>
      <c r="CN156" s="54">
        <f t="shared" si="107"/>
        <v>0</v>
      </c>
      <c r="CO156" s="54">
        <f t="shared" si="107"/>
        <v>0</v>
      </c>
    </row>
    <row r="157" spans="2:93" outlineLevel="1" x14ac:dyDescent="0.2">
      <c r="E157" s="18" t="str">
        <f xml:space="preserve"> UserInput!E81</f>
        <v>Water: other cost item 5 (specify)</v>
      </c>
      <c r="G157" s="91">
        <f xml:space="preserve"> UserInput!G81</f>
        <v>0</v>
      </c>
      <c r="H157" s="77" t="str">
        <f xml:space="preserve"> UserInput!H81</f>
        <v>£</v>
      </c>
      <c r="I157" s="201"/>
      <c r="K157" s="54">
        <f t="shared" si="100"/>
        <v>0</v>
      </c>
      <c r="L157" s="54">
        <f t="shared" si="100"/>
        <v>0</v>
      </c>
      <c r="M157" s="54">
        <f t="shared" si="100"/>
        <v>0</v>
      </c>
      <c r="N157" s="54">
        <f t="shared" si="100"/>
        <v>0</v>
      </c>
      <c r="O157" s="54">
        <f t="shared" si="100"/>
        <v>0</v>
      </c>
      <c r="P157" s="54">
        <f t="shared" si="100"/>
        <v>0</v>
      </c>
      <c r="Q157" s="54">
        <f t="shared" si="100"/>
        <v>0</v>
      </c>
      <c r="R157" s="54">
        <f t="shared" si="100"/>
        <v>0</v>
      </c>
      <c r="S157" s="54">
        <f t="shared" si="100"/>
        <v>0</v>
      </c>
      <c r="T157" s="54">
        <f t="shared" si="100"/>
        <v>0</v>
      </c>
      <c r="U157" s="54">
        <f t="shared" si="101"/>
        <v>0</v>
      </c>
      <c r="V157" s="54">
        <f t="shared" si="101"/>
        <v>0</v>
      </c>
      <c r="W157" s="54">
        <f t="shared" si="101"/>
        <v>0</v>
      </c>
      <c r="X157" s="54">
        <f t="shared" si="101"/>
        <v>0</v>
      </c>
      <c r="Y157" s="54">
        <f t="shared" si="101"/>
        <v>0</v>
      </c>
      <c r="Z157" s="54">
        <f t="shared" si="101"/>
        <v>0</v>
      </c>
      <c r="AA157" s="54">
        <f t="shared" si="101"/>
        <v>0</v>
      </c>
      <c r="AB157" s="54">
        <f t="shared" si="101"/>
        <v>0</v>
      </c>
      <c r="AC157" s="54">
        <f t="shared" si="101"/>
        <v>0</v>
      </c>
      <c r="AD157" s="54">
        <f t="shared" si="101"/>
        <v>0</v>
      </c>
      <c r="AE157" s="54">
        <f t="shared" si="102"/>
        <v>0</v>
      </c>
      <c r="AF157" s="54">
        <f t="shared" si="102"/>
        <v>0</v>
      </c>
      <c r="AG157" s="54">
        <f t="shared" si="102"/>
        <v>0</v>
      </c>
      <c r="AH157" s="54">
        <f t="shared" si="102"/>
        <v>0</v>
      </c>
      <c r="AI157" s="54">
        <f t="shared" si="102"/>
        <v>0</v>
      </c>
      <c r="AJ157" s="54">
        <f t="shared" si="102"/>
        <v>0</v>
      </c>
      <c r="AK157" s="54">
        <f t="shared" si="102"/>
        <v>0</v>
      </c>
      <c r="AL157" s="54">
        <f t="shared" si="102"/>
        <v>0</v>
      </c>
      <c r="AM157" s="54">
        <f t="shared" si="102"/>
        <v>0</v>
      </c>
      <c r="AN157" s="54">
        <f t="shared" si="102"/>
        <v>0</v>
      </c>
      <c r="AO157" s="54">
        <f t="shared" si="103"/>
        <v>0</v>
      </c>
      <c r="AP157" s="54">
        <f t="shared" si="103"/>
        <v>0</v>
      </c>
      <c r="AQ157" s="54">
        <f t="shared" si="103"/>
        <v>0</v>
      </c>
      <c r="AR157" s="54">
        <f t="shared" si="103"/>
        <v>0</v>
      </c>
      <c r="AS157" s="54">
        <f t="shared" si="103"/>
        <v>0</v>
      </c>
      <c r="AT157" s="54">
        <f t="shared" si="103"/>
        <v>0</v>
      </c>
      <c r="AU157" s="54">
        <f t="shared" si="103"/>
        <v>0</v>
      </c>
      <c r="AV157" s="54">
        <f t="shared" si="103"/>
        <v>0</v>
      </c>
      <c r="AW157" s="54">
        <f t="shared" si="103"/>
        <v>0</v>
      </c>
      <c r="AX157" s="54">
        <f t="shared" si="103"/>
        <v>0</v>
      </c>
      <c r="AY157" s="54">
        <f t="shared" si="104"/>
        <v>0</v>
      </c>
      <c r="AZ157" s="54">
        <f t="shared" si="104"/>
        <v>0</v>
      </c>
      <c r="BA157" s="54">
        <f t="shared" si="104"/>
        <v>0</v>
      </c>
      <c r="BB157" s="54">
        <f t="shared" si="104"/>
        <v>0</v>
      </c>
      <c r="BC157" s="54">
        <f t="shared" si="104"/>
        <v>0</v>
      </c>
      <c r="BD157" s="54">
        <f t="shared" si="104"/>
        <v>0</v>
      </c>
      <c r="BE157" s="54">
        <f t="shared" si="104"/>
        <v>0</v>
      </c>
      <c r="BF157" s="54">
        <f t="shared" si="104"/>
        <v>0</v>
      </c>
      <c r="BG157" s="54">
        <f t="shared" si="104"/>
        <v>0</v>
      </c>
      <c r="BH157" s="54">
        <f t="shared" si="104"/>
        <v>0</v>
      </c>
      <c r="BI157" s="54">
        <f t="shared" si="105"/>
        <v>0</v>
      </c>
      <c r="BJ157" s="54">
        <f t="shared" si="105"/>
        <v>0</v>
      </c>
      <c r="BK157" s="54">
        <f t="shared" si="105"/>
        <v>0</v>
      </c>
      <c r="BL157" s="54">
        <f t="shared" si="105"/>
        <v>0</v>
      </c>
      <c r="BM157" s="54">
        <f t="shared" si="105"/>
        <v>0</v>
      </c>
      <c r="BN157" s="54">
        <f t="shared" si="105"/>
        <v>0</v>
      </c>
      <c r="BO157" s="54">
        <f t="shared" si="105"/>
        <v>0</v>
      </c>
      <c r="BP157" s="54">
        <f t="shared" si="105"/>
        <v>0</v>
      </c>
      <c r="BQ157" s="54">
        <f t="shared" si="105"/>
        <v>0</v>
      </c>
      <c r="BR157" s="54">
        <f t="shared" si="105"/>
        <v>0</v>
      </c>
      <c r="BS157" s="54">
        <f t="shared" si="106"/>
        <v>0</v>
      </c>
      <c r="BT157" s="54">
        <f t="shared" si="106"/>
        <v>0</v>
      </c>
      <c r="BU157" s="54">
        <f t="shared" si="106"/>
        <v>0</v>
      </c>
      <c r="BV157" s="54">
        <f t="shared" si="106"/>
        <v>0</v>
      </c>
      <c r="BW157" s="54">
        <f t="shared" si="106"/>
        <v>0</v>
      </c>
      <c r="BX157" s="54">
        <f t="shared" si="106"/>
        <v>0</v>
      </c>
      <c r="BY157" s="54">
        <f t="shared" si="106"/>
        <v>0</v>
      </c>
      <c r="BZ157" s="54">
        <f t="shared" si="106"/>
        <v>0</v>
      </c>
      <c r="CA157" s="54">
        <f t="shared" si="106"/>
        <v>0</v>
      </c>
      <c r="CB157" s="54">
        <f t="shared" si="106"/>
        <v>0</v>
      </c>
      <c r="CC157" s="54">
        <f t="shared" si="107"/>
        <v>0</v>
      </c>
      <c r="CD157" s="54">
        <f t="shared" si="107"/>
        <v>0</v>
      </c>
      <c r="CE157" s="54">
        <f t="shared" si="107"/>
        <v>0</v>
      </c>
      <c r="CF157" s="54">
        <f t="shared" si="107"/>
        <v>0</v>
      </c>
      <c r="CG157" s="54">
        <f t="shared" si="107"/>
        <v>0</v>
      </c>
      <c r="CH157" s="54">
        <f t="shared" si="107"/>
        <v>0</v>
      </c>
      <c r="CI157" s="54">
        <f t="shared" si="107"/>
        <v>0</v>
      </c>
      <c r="CJ157" s="54">
        <f t="shared" si="107"/>
        <v>0</v>
      </c>
      <c r="CK157" s="54">
        <f t="shared" si="107"/>
        <v>0</v>
      </c>
      <c r="CL157" s="54">
        <f t="shared" si="107"/>
        <v>0</v>
      </c>
      <c r="CM157" s="54">
        <f t="shared" si="107"/>
        <v>0</v>
      </c>
      <c r="CN157" s="54">
        <f t="shared" si="107"/>
        <v>0</v>
      </c>
      <c r="CO157" s="54">
        <f t="shared" si="107"/>
        <v>0</v>
      </c>
    </row>
    <row r="158" spans="2:93" s="222" customFormat="1" ht="2.1" customHeight="1" outlineLevel="1" x14ac:dyDescent="0.2">
      <c r="B158" s="263"/>
      <c r="D158" s="264"/>
      <c r="E158" s="265"/>
      <c r="G158" s="266"/>
      <c r="H158" s="267"/>
      <c r="I158" s="268"/>
      <c r="K158" s="269"/>
      <c r="L158" s="269"/>
      <c r="M158" s="269"/>
      <c r="N158" s="269"/>
      <c r="O158" s="269"/>
      <c r="P158" s="269"/>
      <c r="Q158" s="269"/>
      <c r="R158" s="269"/>
      <c r="S158" s="269"/>
      <c r="T158" s="269"/>
      <c r="U158" s="269"/>
      <c r="V158" s="269"/>
      <c r="W158" s="269"/>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c r="BS158" s="269"/>
      <c r="BT158" s="269"/>
      <c r="BU158" s="269"/>
      <c r="BV158" s="269"/>
      <c r="BW158" s="269"/>
      <c r="BX158" s="269"/>
      <c r="BY158" s="269"/>
      <c r="BZ158" s="269"/>
      <c r="CA158" s="269"/>
      <c r="CB158" s="269"/>
      <c r="CC158" s="269"/>
      <c r="CD158" s="269"/>
      <c r="CE158" s="269"/>
      <c r="CF158" s="269"/>
      <c r="CG158" s="269"/>
      <c r="CH158" s="269"/>
      <c r="CI158" s="269"/>
      <c r="CJ158" s="269"/>
      <c r="CK158" s="269"/>
      <c r="CL158" s="269"/>
      <c r="CM158" s="269"/>
      <c r="CN158" s="269"/>
      <c r="CO158" s="269"/>
    </row>
    <row r="159" spans="2:93" s="174" customFormat="1" outlineLevel="1" x14ac:dyDescent="0.2">
      <c r="B159" s="175"/>
      <c r="D159" s="176"/>
      <c r="E159" s="174" t="s">
        <v>360</v>
      </c>
      <c r="H159" s="172" t="s">
        <v>125</v>
      </c>
      <c r="I159" s="287"/>
      <c r="K159" s="196">
        <f xml:space="preserve"> SUM( K153:K158 )</f>
        <v>0</v>
      </c>
      <c r="L159" s="196">
        <f t="shared" ref="L159:BW159" si="108" xml:space="preserve"> SUM( L153:L158 )</f>
        <v>0</v>
      </c>
      <c r="M159" s="196">
        <f t="shared" si="108"/>
        <v>0</v>
      </c>
      <c r="N159" s="196">
        <f t="shared" si="108"/>
        <v>0</v>
      </c>
      <c r="O159" s="196">
        <f t="shared" si="108"/>
        <v>0</v>
      </c>
      <c r="P159" s="196">
        <f t="shared" si="108"/>
        <v>0</v>
      </c>
      <c r="Q159" s="196">
        <f t="shared" si="108"/>
        <v>0</v>
      </c>
      <c r="R159" s="196">
        <f t="shared" si="108"/>
        <v>0</v>
      </c>
      <c r="S159" s="196">
        <f t="shared" si="108"/>
        <v>0</v>
      </c>
      <c r="T159" s="196">
        <f t="shared" si="108"/>
        <v>0</v>
      </c>
      <c r="U159" s="196">
        <f t="shared" si="108"/>
        <v>0</v>
      </c>
      <c r="V159" s="196">
        <f t="shared" si="108"/>
        <v>0</v>
      </c>
      <c r="W159" s="196">
        <f t="shared" si="108"/>
        <v>0</v>
      </c>
      <c r="X159" s="196">
        <f t="shared" si="108"/>
        <v>0</v>
      </c>
      <c r="Y159" s="196">
        <f t="shared" si="108"/>
        <v>0</v>
      </c>
      <c r="Z159" s="196">
        <f t="shared" si="108"/>
        <v>0</v>
      </c>
      <c r="AA159" s="196">
        <f t="shared" si="108"/>
        <v>0</v>
      </c>
      <c r="AB159" s="196">
        <f t="shared" si="108"/>
        <v>0</v>
      </c>
      <c r="AC159" s="196">
        <f t="shared" si="108"/>
        <v>0</v>
      </c>
      <c r="AD159" s="196">
        <f t="shared" si="108"/>
        <v>0</v>
      </c>
      <c r="AE159" s="196">
        <f t="shared" si="108"/>
        <v>0</v>
      </c>
      <c r="AF159" s="196">
        <f t="shared" si="108"/>
        <v>0</v>
      </c>
      <c r="AG159" s="196">
        <f t="shared" si="108"/>
        <v>0</v>
      </c>
      <c r="AH159" s="196">
        <f t="shared" si="108"/>
        <v>0</v>
      </c>
      <c r="AI159" s="196">
        <f t="shared" si="108"/>
        <v>0</v>
      </c>
      <c r="AJ159" s="196">
        <f t="shared" si="108"/>
        <v>0</v>
      </c>
      <c r="AK159" s="196">
        <f t="shared" si="108"/>
        <v>0</v>
      </c>
      <c r="AL159" s="196">
        <f t="shared" si="108"/>
        <v>0</v>
      </c>
      <c r="AM159" s="196">
        <f t="shared" si="108"/>
        <v>0</v>
      </c>
      <c r="AN159" s="196">
        <f t="shared" si="108"/>
        <v>0</v>
      </c>
      <c r="AO159" s="196">
        <f t="shared" si="108"/>
        <v>0</v>
      </c>
      <c r="AP159" s="196">
        <f t="shared" si="108"/>
        <v>0</v>
      </c>
      <c r="AQ159" s="196">
        <f t="shared" si="108"/>
        <v>0</v>
      </c>
      <c r="AR159" s="196">
        <f t="shared" si="108"/>
        <v>0</v>
      </c>
      <c r="AS159" s="196">
        <f t="shared" si="108"/>
        <v>0</v>
      </c>
      <c r="AT159" s="196">
        <f t="shared" si="108"/>
        <v>0</v>
      </c>
      <c r="AU159" s="196">
        <f t="shared" si="108"/>
        <v>0</v>
      </c>
      <c r="AV159" s="196">
        <f t="shared" si="108"/>
        <v>0</v>
      </c>
      <c r="AW159" s="196">
        <f t="shared" si="108"/>
        <v>0</v>
      </c>
      <c r="AX159" s="196">
        <f t="shared" si="108"/>
        <v>0</v>
      </c>
      <c r="AY159" s="196">
        <f t="shared" si="108"/>
        <v>0</v>
      </c>
      <c r="AZ159" s="196">
        <f t="shared" si="108"/>
        <v>0</v>
      </c>
      <c r="BA159" s="196">
        <f t="shared" si="108"/>
        <v>0</v>
      </c>
      <c r="BB159" s="196">
        <f t="shared" si="108"/>
        <v>0</v>
      </c>
      <c r="BC159" s="196">
        <f t="shared" si="108"/>
        <v>0</v>
      </c>
      <c r="BD159" s="196">
        <f t="shared" si="108"/>
        <v>0</v>
      </c>
      <c r="BE159" s="196">
        <f t="shared" si="108"/>
        <v>0</v>
      </c>
      <c r="BF159" s="196">
        <f t="shared" si="108"/>
        <v>0</v>
      </c>
      <c r="BG159" s="196">
        <f t="shared" si="108"/>
        <v>0</v>
      </c>
      <c r="BH159" s="196">
        <f t="shared" si="108"/>
        <v>0</v>
      </c>
      <c r="BI159" s="196">
        <f t="shared" si="108"/>
        <v>0</v>
      </c>
      <c r="BJ159" s="196">
        <f t="shared" si="108"/>
        <v>0</v>
      </c>
      <c r="BK159" s="196">
        <f t="shared" si="108"/>
        <v>0</v>
      </c>
      <c r="BL159" s="196">
        <f t="shared" si="108"/>
        <v>0</v>
      </c>
      <c r="BM159" s="196">
        <f t="shared" si="108"/>
        <v>0</v>
      </c>
      <c r="BN159" s="196">
        <f t="shared" si="108"/>
        <v>0</v>
      </c>
      <c r="BO159" s="196">
        <f t="shared" si="108"/>
        <v>0</v>
      </c>
      <c r="BP159" s="196">
        <f t="shared" si="108"/>
        <v>0</v>
      </c>
      <c r="BQ159" s="196">
        <f t="shared" si="108"/>
        <v>0</v>
      </c>
      <c r="BR159" s="196">
        <f t="shared" si="108"/>
        <v>0</v>
      </c>
      <c r="BS159" s="196">
        <f t="shared" si="108"/>
        <v>0</v>
      </c>
      <c r="BT159" s="196">
        <f t="shared" si="108"/>
        <v>0</v>
      </c>
      <c r="BU159" s="196">
        <f t="shared" si="108"/>
        <v>0</v>
      </c>
      <c r="BV159" s="196">
        <f t="shared" si="108"/>
        <v>0</v>
      </c>
      <c r="BW159" s="196">
        <f t="shared" si="108"/>
        <v>0</v>
      </c>
      <c r="BX159" s="196">
        <f t="shared" ref="BX159:CO159" si="109" xml:space="preserve"> SUM( BX153:BX158 )</f>
        <v>0</v>
      </c>
      <c r="BY159" s="196">
        <f t="shared" si="109"/>
        <v>0</v>
      </c>
      <c r="BZ159" s="196">
        <f t="shared" si="109"/>
        <v>0</v>
      </c>
      <c r="CA159" s="196">
        <f t="shared" si="109"/>
        <v>0</v>
      </c>
      <c r="CB159" s="196">
        <f t="shared" si="109"/>
        <v>0</v>
      </c>
      <c r="CC159" s="196">
        <f t="shared" si="109"/>
        <v>0</v>
      </c>
      <c r="CD159" s="196">
        <f t="shared" si="109"/>
        <v>0</v>
      </c>
      <c r="CE159" s="196">
        <f t="shared" si="109"/>
        <v>0</v>
      </c>
      <c r="CF159" s="196">
        <f t="shared" si="109"/>
        <v>0</v>
      </c>
      <c r="CG159" s="196">
        <f t="shared" si="109"/>
        <v>0</v>
      </c>
      <c r="CH159" s="196">
        <f t="shared" si="109"/>
        <v>0</v>
      </c>
      <c r="CI159" s="196">
        <f t="shared" si="109"/>
        <v>0</v>
      </c>
      <c r="CJ159" s="196">
        <f t="shared" si="109"/>
        <v>0</v>
      </c>
      <c r="CK159" s="196">
        <f t="shared" si="109"/>
        <v>0</v>
      </c>
      <c r="CL159" s="196">
        <f t="shared" si="109"/>
        <v>0</v>
      </c>
      <c r="CM159" s="196">
        <f t="shared" si="109"/>
        <v>0</v>
      </c>
      <c r="CN159" s="196">
        <f t="shared" si="109"/>
        <v>0</v>
      </c>
      <c r="CO159" s="196">
        <f t="shared" si="109"/>
        <v>0</v>
      </c>
    </row>
    <row r="160" spans="2:93" outlineLevel="1" x14ac:dyDescent="0.2">
      <c r="G160" s="127"/>
      <c r="I160" s="201"/>
    </row>
    <row r="161" spans="1:93" ht="13.5" thickBot="1" x14ac:dyDescent="0.25">
      <c r="A161" s="56" t="s">
        <v>361</v>
      </c>
      <c r="B161" s="9"/>
      <c r="C161" s="8"/>
      <c r="D161" s="69"/>
      <c r="E161" s="11"/>
      <c r="F161" s="12"/>
      <c r="G161" s="12"/>
      <c r="H161" s="12"/>
      <c r="I161" s="21"/>
      <c r="J161" s="13"/>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row>
    <row r="162" spans="1:93" ht="3" customHeight="1" outlineLevel="1" thickTop="1" x14ac:dyDescent="0.2">
      <c r="A162" s="14" t="s">
        <v>352</v>
      </c>
      <c r="B162" s="14"/>
      <c r="C162" s="7"/>
      <c r="D162" s="70"/>
      <c r="E162" s="16"/>
      <c r="F162" s="17"/>
      <c r="G162" s="16"/>
      <c r="H162" s="73"/>
      <c r="I162" s="198"/>
      <c r="J162" s="13"/>
      <c r="K162" s="16"/>
    </row>
    <row r="163" spans="1:93" outlineLevel="1" x14ac:dyDescent="0.2">
      <c r="E163" t="str">
        <f xml:space="preserve"> E49</f>
        <v>Net cost of mains</v>
      </c>
      <c r="F163">
        <f xml:space="preserve"> F49</f>
        <v>0</v>
      </c>
      <c r="H163" s="183" t="str">
        <f t="shared" ref="H163:AM163" si="110" xml:space="preserve"> H49</f>
        <v>£</v>
      </c>
      <c r="I163" s="204">
        <f t="shared" si="110"/>
        <v>353479.87473600003</v>
      </c>
      <c r="J163">
        <f t="shared" si="110"/>
        <v>0</v>
      </c>
      <c r="K163" s="54">
        <f t="shared" si="110"/>
        <v>353479.87473600003</v>
      </c>
      <c r="L163" s="54">
        <f t="shared" si="110"/>
        <v>0</v>
      </c>
      <c r="M163" s="54">
        <f t="shared" si="110"/>
        <v>0</v>
      </c>
      <c r="N163" s="54">
        <f t="shared" si="110"/>
        <v>0</v>
      </c>
      <c r="O163" s="54">
        <f t="shared" si="110"/>
        <v>0</v>
      </c>
      <c r="P163" s="54">
        <f t="shared" si="110"/>
        <v>0</v>
      </c>
      <c r="Q163" s="54">
        <f t="shared" si="110"/>
        <v>0</v>
      </c>
      <c r="R163" s="54">
        <f t="shared" si="110"/>
        <v>0</v>
      </c>
      <c r="S163" s="54">
        <f t="shared" si="110"/>
        <v>0</v>
      </c>
      <c r="T163" s="54">
        <f t="shared" si="110"/>
        <v>0</v>
      </c>
      <c r="U163" s="54">
        <f t="shared" si="110"/>
        <v>0</v>
      </c>
      <c r="V163" s="54">
        <f t="shared" si="110"/>
        <v>0</v>
      </c>
      <c r="W163" s="54">
        <f t="shared" si="110"/>
        <v>0</v>
      </c>
      <c r="X163" s="54">
        <f t="shared" si="110"/>
        <v>0</v>
      </c>
      <c r="Y163" s="54">
        <f t="shared" si="110"/>
        <v>0</v>
      </c>
      <c r="Z163" s="54">
        <f t="shared" si="110"/>
        <v>0</v>
      </c>
      <c r="AA163" s="54">
        <f t="shared" si="110"/>
        <v>0</v>
      </c>
      <c r="AB163" s="54">
        <f t="shared" si="110"/>
        <v>0</v>
      </c>
      <c r="AC163" s="54">
        <f t="shared" si="110"/>
        <v>0</v>
      </c>
      <c r="AD163" s="54">
        <f t="shared" si="110"/>
        <v>0</v>
      </c>
      <c r="AE163" s="54">
        <f t="shared" si="110"/>
        <v>0</v>
      </c>
      <c r="AF163" s="54">
        <f t="shared" si="110"/>
        <v>0</v>
      </c>
      <c r="AG163" s="54">
        <f t="shared" si="110"/>
        <v>0</v>
      </c>
      <c r="AH163" s="54">
        <f t="shared" si="110"/>
        <v>0</v>
      </c>
      <c r="AI163" s="54">
        <f t="shared" si="110"/>
        <v>0</v>
      </c>
      <c r="AJ163" s="54">
        <f t="shared" si="110"/>
        <v>0</v>
      </c>
      <c r="AK163" s="54">
        <f t="shared" si="110"/>
        <v>0</v>
      </c>
      <c r="AL163" s="54">
        <f t="shared" si="110"/>
        <v>0</v>
      </c>
      <c r="AM163" s="54">
        <f t="shared" si="110"/>
        <v>0</v>
      </c>
      <c r="AN163" s="54">
        <f t="shared" ref="AN163:BS163" si="111" xml:space="preserve"> AN49</f>
        <v>0</v>
      </c>
      <c r="AO163" s="54">
        <f t="shared" si="111"/>
        <v>0</v>
      </c>
      <c r="AP163" s="54">
        <f t="shared" si="111"/>
        <v>0</v>
      </c>
      <c r="AQ163" s="54">
        <f t="shared" si="111"/>
        <v>0</v>
      </c>
      <c r="AR163" s="54">
        <f t="shared" si="111"/>
        <v>0</v>
      </c>
      <c r="AS163" s="54">
        <f t="shared" si="111"/>
        <v>0</v>
      </c>
      <c r="AT163" s="54">
        <f t="shared" si="111"/>
        <v>0</v>
      </c>
      <c r="AU163" s="54">
        <f t="shared" si="111"/>
        <v>0</v>
      </c>
      <c r="AV163" s="54">
        <f t="shared" si="111"/>
        <v>0</v>
      </c>
      <c r="AW163" s="54">
        <f t="shared" si="111"/>
        <v>0</v>
      </c>
      <c r="AX163" s="54">
        <f t="shared" si="111"/>
        <v>0</v>
      </c>
      <c r="AY163" s="54">
        <f t="shared" si="111"/>
        <v>0</v>
      </c>
      <c r="AZ163" s="54">
        <f t="shared" si="111"/>
        <v>0</v>
      </c>
      <c r="BA163" s="54">
        <f t="shared" si="111"/>
        <v>0</v>
      </c>
      <c r="BB163" s="54">
        <f t="shared" si="111"/>
        <v>0</v>
      </c>
      <c r="BC163" s="54">
        <f t="shared" si="111"/>
        <v>0</v>
      </c>
      <c r="BD163" s="54">
        <f t="shared" si="111"/>
        <v>0</v>
      </c>
      <c r="BE163" s="54">
        <f t="shared" si="111"/>
        <v>0</v>
      </c>
      <c r="BF163" s="54">
        <f t="shared" si="111"/>
        <v>0</v>
      </c>
      <c r="BG163" s="54">
        <f t="shared" si="111"/>
        <v>0</v>
      </c>
      <c r="BH163" s="54">
        <f t="shared" si="111"/>
        <v>0</v>
      </c>
      <c r="BI163" s="54">
        <f t="shared" si="111"/>
        <v>0</v>
      </c>
      <c r="BJ163" s="54">
        <f t="shared" si="111"/>
        <v>0</v>
      </c>
      <c r="BK163" s="54">
        <f t="shared" si="111"/>
        <v>0</v>
      </c>
      <c r="BL163" s="54">
        <f t="shared" si="111"/>
        <v>0</v>
      </c>
      <c r="BM163" s="54">
        <f t="shared" si="111"/>
        <v>0</v>
      </c>
      <c r="BN163" s="54">
        <f t="shared" si="111"/>
        <v>0</v>
      </c>
      <c r="BO163" s="54">
        <f t="shared" si="111"/>
        <v>0</v>
      </c>
      <c r="BP163" s="54">
        <f t="shared" si="111"/>
        <v>0</v>
      </c>
      <c r="BQ163" s="54">
        <f t="shared" si="111"/>
        <v>0</v>
      </c>
      <c r="BR163" s="54">
        <f t="shared" si="111"/>
        <v>0</v>
      </c>
      <c r="BS163" s="54">
        <f t="shared" si="111"/>
        <v>0</v>
      </c>
      <c r="BT163" s="54">
        <f t="shared" ref="BT163:CO163" si="112" xml:space="preserve"> BT49</f>
        <v>0</v>
      </c>
      <c r="BU163" s="54">
        <f t="shared" si="112"/>
        <v>0</v>
      </c>
      <c r="BV163" s="54">
        <f t="shared" si="112"/>
        <v>0</v>
      </c>
      <c r="BW163" s="54">
        <f t="shared" si="112"/>
        <v>0</v>
      </c>
      <c r="BX163" s="54">
        <f t="shared" si="112"/>
        <v>0</v>
      </c>
      <c r="BY163" s="54">
        <f t="shared" si="112"/>
        <v>0</v>
      </c>
      <c r="BZ163" s="54">
        <f t="shared" si="112"/>
        <v>0</v>
      </c>
      <c r="CA163" s="54">
        <f t="shared" si="112"/>
        <v>0</v>
      </c>
      <c r="CB163" s="54">
        <f t="shared" si="112"/>
        <v>0</v>
      </c>
      <c r="CC163" s="54">
        <f t="shared" si="112"/>
        <v>0</v>
      </c>
      <c r="CD163" s="54">
        <f t="shared" si="112"/>
        <v>0</v>
      </c>
      <c r="CE163" s="54">
        <f t="shared" si="112"/>
        <v>0</v>
      </c>
      <c r="CF163" s="54">
        <f t="shared" si="112"/>
        <v>0</v>
      </c>
      <c r="CG163" s="54">
        <f t="shared" si="112"/>
        <v>0</v>
      </c>
      <c r="CH163" s="54">
        <f t="shared" si="112"/>
        <v>0</v>
      </c>
      <c r="CI163" s="54">
        <f t="shared" si="112"/>
        <v>0</v>
      </c>
      <c r="CJ163" s="54">
        <f t="shared" si="112"/>
        <v>0</v>
      </c>
      <c r="CK163" s="54">
        <f t="shared" si="112"/>
        <v>0</v>
      </c>
      <c r="CL163" s="54">
        <f t="shared" si="112"/>
        <v>0</v>
      </c>
      <c r="CM163" s="54">
        <f t="shared" si="112"/>
        <v>0</v>
      </c>
      <c r="CN163" s="54">
        <f t="shared" si="112"/>
        <v>0</v>
      </c>
      <c r="CO163" s="54">
        <f t="shared" si="112"/>
        <v>0</v>
      </c>
    </row>
    <row r="164" spans="1:93" outlineLevel="1" x14ac:dyDescent="0.2">
      <c r="E164" t="str">
        <f xml:space="preserve"> E82</f>
        <v>New meter installation cost (including meter)</v>
      </c>
      <c r="F164">
        <f xml:space="preserve"> F82</f>
        <v>0</v>
      </c>
      <c r="H164" s="183" t="str">
        <f t="shared" ref="H164:AM164" si="113" xml:space="preserve"> H82</f>
        <v>£</v>
      </c>
      <c r="I164" s="204">
        <f t="shared" si="113"/>
        <v>42416.219620789001</v>
      </c>
      <c r="J164">
        <f t="shared" si="113"/>
        <v>0</v>
      </c>
      <c r="K164" s="54">
        <f t="shared" si="113"/>
        <v>31470.542465753424</v>
      </c>
      <c r="L164" s="54">
        <f t="shared" si="113"/>
        <v>10945.677155035577</v>
      </c>
      <c r="M164" s="54">
        <f t="shared" si="113"/>
        <v>0</v>
      </c>
      <c r="N164" s="54">
        <f t="shared" si="113"/>
        <v>0</v>
      </c>
      <c r="O164" s="54">
        <f t="shared" si="113"/>
        <v>0</v>
      </c>
      <c r="P164" s="54">
        <f t="shared" si="113"/>
        <v>0</v>
      </c>
      <c r="Q164" s="54">
        <f t="shared" si="113"/>
        <v>0</v>
      </c>
      <c r="R164" s="54">
        <f t="shared" si="113"/>
        <v>0</v>
      </c>
      <c r="S164" s="54">
        <f t="shared" si="113"/>
        <v>0</v>
      </c>
      <c r="T164" s="54">
        <f t="shared" si="113"/>
        <v>0</v>
      </c>
      <c r="U164" s="54">
        <f t="shared" si="113"/>
        <v>0</v>
      </c>
      <c r="V164" s="54">
        <f t="shared" si="113"/>
        <v>0</v>
      </c>
      <c r="W164" s="54">
        <f t="shared" si="113"/>
        <v>0</v>
      </c>
      <c r="X164" s="54">
        <f t="shared" si="113"/>
        <v>0</v>
      </c>
      <c r="Y164" s="54">
        <f t="shared" si="113"/>
        <v>0</v>
      </c>
      <c r="Z164" s="54">
        <f t="shared" si="113"/>
        <v>0</v>
      </c>
      <c r="AA164" s="54">
        <f t="shared" si="113"/>
        <v>0</v>
      </c>
      <c r="AB164" s="54">
        <f t="shared" si="113"/>
        <v>0</v>
      </c>
      <c r="AC164" s="54">
        <f t="shared" si="113"/>
        <v>0</v>
      </c>
      <c r="AD164" s="54">
        <f t="shared" si="113"/>
        <v>0</v>
      </c>
      <c r="AE164" s="54">
        <f t="shared" si="113"/>
        <v>0</v>
      </c>
      <c r="AF164" s="54">
        <f t="shared" si="113"/>
        <v>0</v>
      </c>
      <c r="AG164" s="54">
        <f t="shared" si="113"/>
        <v>0</v>
      </c>
      <c r="AH164" s="54">
        <f t="shared" si="113"/>
        <v>0</v>
      </c>
      <c r="AI164" s="54">
        <f t="shared" si="113"/>
        <v>0</v>
      </c>
      <c r="AJ164" s="54">
        <f t="shared" si="113"/>
        <v>0</v>
      </c>
      <c r="AK164" s="54">
        <f t="shared" si="113"/>
        <v>0</v>
      </c>
      <c r="AL164" s="54">
        <f t="shared" si="113"/>
        <v>0</v>
      </c>
      <c r="AM164" s="54">
        <f t="shared" si="113"/>
        <v>0</v>
      </c>
      <c r="AN164" s="54">
        <f t="shared" ref="AN164:BS164" si="114" xml:space="preserve"> AN82</f>
        <v>0</v>
      </c>
      <c r="AO164" s="54">
        <f t="shared" si="114"/>
        <v>0</v>
      </c>
      <c r="AP164" s="54">
        <f t="shared" si="114"/>
        <v>0</v>
      </c>
      <c r="AQ164" s="54">
        <f t="shared" si="114"/>
        <v>0</v>
      </c>
      <c r="AR164" s="54">
        <f t="shared" si="114"/>
        <v>0</v>
      </c>
      <c r="AS164" s="54">
        <f t="shared" si="114"/>
        <v>0</v>
      </c>
      <c r="AT164" s="54">
        <f t="shared" si="114"/>
        <v>0</v>
      </c>
      <c r="AU164" s="54">
        <f t="shared" si="114"/>
        <v>0</v>
      </c>
      <c r="AV164" s="54">
        <f t="shared" si="114"/>
        <v>0</v>
      </c>
      <c r="AW164" s="54">
        <f t="shared" si="114"/>
        <v>0</v>
      </c>
      <c r="AX164" s="54">
        <f t="shared" si="114"/>
        <v>0</v>
      </c>
      <c r="AY164" s="54">
        <f t="shared" si="114"/>
        <v>0</v>
      </c>
      <c r="AZ164" s="54">
        <f t="shared" si="114"/>
        <v>0</v>
      </c>
      <c r="BA164" s="54">
        <f t="shared" si="114"/>
        <v>0</v>
      </c>
      <c r="BB164" s="54">
        <f t="shared" si="114"/>
        <v>0</v>
      </c>
      <c r="BC164" s="54">
        <f t="shared" si="114"/>
        <v>0</v>
      </c>
      <c r="BD164" s="54">
        <f t="shared" si="114"/>
        <v>0</v>
      </c>
      <c r="BE164" s="54">
        <f t="shared" si="114"/>
        <v>0</v>
      </c>
      <c r="BF164" s="54">
        <f t="shared" si="114"/>
        <v>0</v>
      </c>
      <c r="BG164" s="54">
        <f t="shared" si="114"/>
        <v>0</v>
      </c>
      <c r="BH164" s="54">
        <f t="shared" si="114"/>
        <v>0</v>
      </c>
      <c r="BI164" s="54">
        <f t="shared" si="114"/>
        <v>0</v>
      </c>
      <c r="BJ164" s="54">
        <f t="shared" si="114"/>
        <v>0</v>
      </c>
      <c r="BK164" s="54">
        <f t="shared" si="114"/>
        <v>0</v>
      </c>
      <c r="BL164" s="54">
        <f t="shared" si="114"/>
        <v>0</v>
      </c>
      <c r="BM164" s="54">
        <f t="shared" si="114"/>
        <v>0</v>
      </c>
      <c r="BN164" s="54">
        <f t="shared" si="114"/>
        <v>0</v>
      </c>
      <c r="BO164" s="54">
        <f t="shared" si="114"/>
        <v>0</v>
      </c>
      <c r="BP164" s="54">
        <f t="shared" si="114"/>
        <v>0</v>
      </c>
      <c r="BQ164" s="54">
        <f t="shared" si="114"/>
        <v>0</v>
      </c>
      <c r="BR164" s="54">
        <f t="shared" si="114"/>
        <v>0</v>
      </c>
      <c r="BS164" s="54">
        <f t="shared" si="114"/>
        <v>0</v>
      </c>
      <c r="BT164" s="54">
        <f t="shared" ref="BT164:CO164" si="115" xml:space="preserve"> BT82</f>
        <v>0</v>
      </c>
      <c r="BU164" s="54">
        <f t="shared" si="115"/>
        <v>0</v>
      </c>
      <c r="BV164" s="54">
        <f t="shared" si="115"/>
        <v>0</v>
      </c>
      <c r="BW164" s="54">
        <f t="shared" si="115"/>
        <v>0</v>
      </c>
      <c r="BX164" s="54">
        <f t="shared" si="115"/>
        <v>0</v>
      </c>
      <c r="BY164" s="54">
        <f t="shared" si="115"/>
        <v>0</v>
      </c>
      <c r="BZ164" s="54">
        <f t="shared" si="115"/>
        <v>0</v>
      </c>
      <c r="CA164" s="54">
        <f t="shared" si="115"/>
        <v>0</v>
      </c>
      <c r="CB164" s="54">
        <f t="shared" si="115"/>
        <v>0</v>
      </c>
      <c r="CC164" s="54">
        <f t="shared" si="115"/>
        <v>0</v>
      </c>
      <c r="CD164" s="54">
        <f t="shared" si="115"/>
        <v>0</v>
      </c>
      <c r="CE164" s="54">
        <f t="shared" si="115"/>
        <v>0</v>
      </c>
      <c r="CF164" s="54">
        <f t="shared" si="115"/>
        <v>0</v>
      </c>
      <c r="CG164" s="54">
        <f t="shared" si="115"/>
        <v>0</v>
      </c>
      <c r="CH164" s="54">
        <f t="shared" si="115"/>
        <v>0</v>
      </c>
      <c r="CI164" s="54">
        <f t="shared" si="115"/>
        <v>0</v>
      </c>
      <c r="CJ164" s="54">
        <f t="shared" si="115"/>
        <v>0</v>
      </c>
      <c r="CK164" s="54">
        <f t="shared" si="115"/>
        <v>0</v>
      </c>
      <c r="CL164" s="54">
        <f t="shared" si="115"/>
        <v>0</v>
      </c>
      <c r="CM164" s="54">
        <f t="shared" si="115"/>
        <v>0</v>
      </c>
      <c r="CN164" s="54">
        <f t="shared" si="115"/>
        <v>0</v>
      </c>
      <c r="CO164" s="54">
        <f t="shared" si="115"/>
        <v>0</v>
      </c>
    </row>
    <row r="165" spans="1:93" ht="3" customHeight="1" outlineLevel="1" x14ac:dyDescent="0.2">
      <c r="A165" s="14" t="s">
        <v>352</v>
      </c>
      <c r="B165" s="14"/>
      <c r="C165" s="7"/>
      <c r="D165" s="70"/>
      <c r="E165" s="16"/>
      <c r="F165" s="17"/>
      <c r="G165" s="16"/>
      <c r="H165" s="73"/>
      <c r="I165" s="198"/>
      <c r="J165" s="13"/>
      <c r="K165" s="16"/>
    </row>
    <row r="166" spans="1:93" s="175" customFormat="1" outlineLevel="1" x14ac:dyDescent="0.2">
      <c r="D166" s="194"/>
      <c r="E166" s="175" t="s">
        <v>362</v>
      </c>
      <c r="H166" s="230" t="s">
        <v>125</v>
      </c>
      <c r="I166" s="211">
        <f xml:space="preserve"> SUM( K166:CO166 )</f>
        <v>395896.09435678902</v>
      </c>
      <c r="J166" s="175" t="s">
        <v>363</v>
      </c>
      <c r="K166" s="195">
        <f>SUM(K163:K165)</f>
        <v>384950.41720175347</v>
      </c>
      <c r="L166" s="195">
        <f t="shared" ref="L166:BW166" si="116">SUM(L163:L165)</f>
        <v>10945.677155035577</v>
      </c>
      <c r="M166" s="195">
        <f t="shared" si="116"/>
        <v>0</v>
      </c>
      <c r="N166" s="195">
        <f t="shared" si="116"/>
        <v>0</v>
      </c>
      <c r="O166" s="195">
        <f t="shared" si="116"/>
        <v>0</v>
      </c>
      <c r="P166" s="195">
        <f t="shared" si="116"/>
        <v>0</v>
      </c>
      <c r="Q166" s="195">
        <f t="shared" si="116"/>
        <v>0</v>
      </c>
      <c r="R166" s="195">
        <f t="shared" si="116"/>
        <v>0</v>
      </c>
      <c r="S166" s="195">
        <f t="shared" si="116"/>
        <v>0</v>
      </c>
      <c r="T166" s="195">
        <f t="shared" si="116"/>
        <v>0</v>
      </c>
      <c r="U166" s="195">
        <f t="shared" si="116"/>
        <v>0</v>
      </c>
      <c r="V166" s="195">
        <f t="shared" si="116"/>
        <v>0</v>
      </c>
      <c r="W166" s="195">
        <f t="shared" si="116"/>
        <v>0</v>
      </c>
      <c r="X166" s="195">
        <f t="shared" si="116"/>
        <v>0</v>
      </c>
      <c r="Y166" s="195">
        <f t="shared" si="116"/>
        <v>0</v>
      </c>
      <c r="Z166" s="195">
        <f t="shared" si="116"/>
        <v>0</v>
      </c>
      <c r="AA166" s="195">
        <f t="shared" si="116"/>
        <v>0</v>
      </c>
      <c r="AB166" s="195">
        <f t="shared" si="116"/>
        <v>0</v>
      </c>
      <c r="AC166" s="195">
        <f t="shared" si="116"/>
        <v>0</v>
      </c>
      <c r="AD166" s="195">
        <f t="shared" si="116"/>
        <v>0</v>
      </c>
      <c r="AE166" s="195">
        <f t="shared" si="116"/>
        <v>0</v>
      </c>
      <c r="AF166" s="195">
        <f t="shared" si="116"/>
        <v>0</v>
      </c>
      <c r="AG166" s="195">
        <f t="shared" si="116"/>
        <v>0</v>
      </c>
      <c r="AH166" s="195">
        <f t="shared" si="116"/>
        <v>0</v>
      </c>
      <c r="AI166" s="195">
        <f t="shared" si="116"/>
        <v>0</v>
      </c>
      <c r="AJ166" s="195">
        <f t="shared" si="116"/>
        <v>0</v>
      </c>
      <c r="AK166" s="195">
        <f t="shared" si="116"/>
        <v>0</v>
      </c>
      <c r="AL166" s="195">
        <f t="shared" si="116"/>
        <v>0</v>
      </c>
      <c r="AM166" s="195">
        <f t="shared" si="116"/>
        <v>0</v>
      </c>
      <c r="AN166" s="195">
        <f t="shared" si="116"/>
        <v>0</v>
      </c>
      <c r="AO166" s="195">
        <f t="shared" si="116"/>
        <v>0</v>
      </c>
      <c r="AP166" s="195">
        <f t="shared" si="116"/>
        <v>0</v>
      </c>
      <c r="AQ166" s="195">
        <f t="shared" si="116"/>
        <v>0</v>
      </c>
      <c r="AR166" s="195">
        <f t="shared" si="116"/>
        <v>0</v>
      </c>
      <c r="AS166" s="195">
        <f t="shared" si="116"/>
        <v>0</v>
      </c>
      <c r="AT166" s="195">
        <f t="shared" si="116"/>
        <v>0</v>
      </c>
      <c r="AU166" s="195">
        <f t="shared" si="116"/>
        <v>0</v>
      </c>
      <c r="AV166" s="195">
        <f t="shared" si="116"/>
        <v>0</v>
      </c>
      <c r="AW166" s="195">
        <f t="shared" si="116"/>
        <v>0</v>
      </c>
      <c r="AX166" s="195">
        <f t="shared" si="116"/>
        <v>0</v>
      </c>
      <c r="AY166" s="195">
        <f t="shared" si="116"/>
        <v>0</v>
      </c>
      <c r="AZ166" s="195">
        <f t="shared" si="116"/>
        <v>0</v>
      </c>
      <c r="BA166" s="195">
        <f t="shared" si="116"/>
        <v>0</v>
      </c>
      <c r="BB166" s="195">
        <f t="shared" si="116"/>
        <v>0</v>
      </c>
      <c r="BC166" s="195">
        <f t="shared" si="116"/>
        <v>0</v>
      </c>
      <c r="BD166" s="195">
        <f t="shared" si="116"/>
        <v>0</v>
      </c>
      <c r="BE166" s="195">
        <f t="shared" si="116"/>
        <v>0</v>
      </c>
      <c r="BF166" s="195">
        <f t="shared" si="116"/>
        <v>0</v>
      </c>
      <c r="BG166" s="195">
        <f t="shared" si="116"/>
        <v>0</v>
      </c>
      <c r="BH166" s="195">
        <f t="shared" si="116"/>
        <v>0</v>
      </c>
      <c r="BI166" s="195">
        <f t="shared" si="116"/>
        <v>0</v>
      </c>
      <c r="BJ166" s="195">
        <f t="shared" si="116"/>
        <v>0</v>
      </c>
      <c r="BK166" s="195">
        <f t="shared" si="116"/>
        <v>0</v>
      </c>
      <c r="BL166" s="195">
        <f t="shared" si="116"/>
        <v>0</v>
      </c>
      <c r="BM166" s="195">
        <f t="shared" si="116"/>
        <v>0</v>
      </c>
      <c r="BN166" s="195">
        <f t="shared" si="116"/>
        <v>0</v>
      </c>
      <c r="BO166" s="195">
        <f t="shared" si="116"/>
        <v>0</v>
      </c>
      <c r="BP166" s="195">
        <f t="shared" si="116"/>
        <v>0</v>
      </c>
      <c r="BQ166" s="195">
        <f t="shared" si="116"/>
        <v>0</v>
      </c>
      <c r="BR166" s="195">
        <f t="shared" si="116"/>
        <v>0</v>
      </c>
      <c r="BS166" s="195">
        <f t="shared" si="116"/>
        <v>0</v>
      </c>
      <c r="BT166" s="195">
        <f t="shared" si="116"/>
        <v>0</v>
      </c>
      <c r="BU166" s="195">
        <f t="shared" si="116"/>
        <v>0</v>
      </c>
      <c r="BV166" s="195">
        <f t="shared" si="116"/>
        <v>0</v>
      </c>
      <c r="BW166" s="195">
        <f t="shared" si="116"/>
        <v>0</v>
      </c>
      <c r="BX166" s="195">
        <f t="shared" ref="BX166:CO166" si="117">SUM(BX163:BX165)</f>
        <v>0</v>
      </c>
      <c r="BY166" s="195">
        <f t="shared" si="117"/>
        <v>0</v>
      </c>
      <c r="BZ166" s="195">
        <f t="shared" si="117"/>
        <v>0</v>
      </c>
      <c r="CA166" s="195">
        <f t="shared" si="117"/>
        <v>0</v>
      </c>
      <c r="CB166" s="195">
        <f t="shared" si="117"/>
        <v>0</v>
      </c>
      <c r="CC166" s="195">
        <f t="shared" si="117"/>
        <v>0</v>
      </c>
      <c r="CD166" s="195">
        <f t="shared" si="117"/>
        <v>0</v>
      </c>
      <c r="CE166" s="195">
        <f t="shared" si="117"/>
        <v>0</v>
      </c>
      <c r="CF166" s="195">
        <f t="shared" si="117"/>
        <v>0</v>
      </c>
      <c r="CG166" s="195">
        <f t="shared" si="117"/>
        <v>0</v>
      </c>
      <c r="CH166" s="195">
        <f t="shared" si="117"/>
        <v>0</v>
      </c>
      <c r="CI166" s="195">
        <f t="shared" si="117"/>
        <v>0</v>
      </c>
      <c r="CJ166" s="195">
        <f t="shared" si="117"/>
        <v>0</v>
      </c>
      <c r="CK166" s="195">
        <f t="shared" si="117"/>
        <v>0</v>
      </c>
      <c r="CL166" s="195">
        <f t="shared" si="117"/>
        <v>0</v>
      </c>
      <c r="CM166" s="195">
        <f t="shared" si="117"/>
        <v>0</v>
      </c>
      <c r="CN166" s="195">
        <f t="shared" si="117"/>
        <v>0</v>
      </c>
      <c r="CO166" s="195">
        <f t="shared" si="117"/>
        <v>0</v>
      </c>
    </row>
    <row r="167" spans="1:93" ht="3" customHeight="1" outlineLevel="1" x14ac:dyDescent="0.2">
      <c r="A167" s="14" t="s">
        <v>352</v>
      </c>
      <c r="B167" s="14"/>
      <c r="C167" s="7"/>
      <c r="D167" s="70"/>
      <c r="E167" s="16"/>
      <c r="F167" s="17"/>
      <c r="G167" s="16"/>
      <c r="H167" s="73"/>
      <c r="I167" s="198"/>
      <c r="J167" s="13"/>
      <c r="K167" s="16"/>
    </row>
    <row r="168" spans="1:93" outlineLevel="1" x14ac:dyDescent="0.2">
      <c r="E168" t="str">
        <f xml:space="preserve"> E109</f>
        <v>Replacement cost - meters</v>
      </c>
      <c r="F168">
        <f xml:space="preserve"> F109</f>
        <v>0</v>
      </c>
      <c r="H168" s="183" t="str">
        <f t="shared" ref="H168:AM168" si="118" xml:space="preserve"> H109</f>
        <v>£</v>
      </c>
      <c r="I168" s="206">
        <f t="shared" si="118"/>
        <v>221428.24110442889</v>
      </c>
      <c r="J168">
        <f t="shared" si="118"/>
        <v>0</v>
      </c>
      <c r="K168" s="54">
        <f t="shared" si="118"/>
        <v>0</v>
      </c>
      <c r="L168" s="54">
        <f t="shared" si="118"/>
        <v>0</v>
      </c>
      <c r="M168" s="54">
        <f t="shared" si="118"/>
        <v>0</v>
      </c>
      <c r="N168" s="54">
        <f t="shared" si="118"/>
        <v>0</v>
      </c>
      <c r="O168" s="54">
        <f t="shared" si="118"/>
        <v>0</v>
      </c>
      <c r="P168" s="54">
        <f t="shared" si="118"/>
        <v>0</v>
      </c>
      <c r="Q168" s="54">
        <f t="shared" si="118"/>
        <v>0</v>
      </c>
      <c r="R168" s="54">
        <f t="shared" si="118"/>
        <v>0</v>
      </c>
      <c r="S168" s="54">
        <f t="shared" si="118"/>
        <v>0</v>
      </c>
      <c r="T168" s="54">
        <f t="shared" si="118"/>
        <v>0</v>
      </c>
      <c r="U168" s="54">
        <f t="shared" si="118"/>
        <v>0</v>
      </c>
      <c r="V168" s="54">
        <f t="shared" si="118"/>
        <v>0</v>
      </c>
      <c r="W168" s="54">
        <f t="shared" si="118"/>
        <v>0</v>
      </c>
      <c r="X168" s="54">
        <f t="shared" si="118"/>
        <v>0</v>
      </c>
      <c r="Y168" s="54">
        <f t="shared" si="118"/>
        <v>0</v>
      </c>
      <c r="Z168" s="54">
        <f t="shared" si="118"/>
        <v>17345.032402391807</v>
      </c>
      <c r="AA168" s="54">
        <f t="shared" si="118"/>
        <v>5956.1358597193357</v>
      </c>
      <c r="AB168" s="54">
        <f t="shared" si="118"/>
        <v>0</v>
      </c>
      <c r="AC168" s="54">
        <f t="shared" si="118"/>
        <v>0</v>
      </c>
      <c r="AD168" s="54">
        <f t="shared" si="118"/>
        <v>0</v>
      </c>
      <c r="AE168" s="54">
        <f t="shared" si="118"/>
        <v>0</v>
      </c>
      <c r="AF168" s="54">
        <f t="shared" si="118"/>
        <v>0</v>
      </c>
      <c r="AG168" s="54">
        <f t="shared" si="118"/>
        <v>0</v>
      </c>
      <c r="AH168" s="54">
        <f t="shared" si="118"/>
        <v>0</v>
      </c>
      <c r="AI168" s="54">
        <f t="shared" si="118"/>
        <v>0</v>
      </c>
      <c r="AJ168" s="54">
        <f t="shared" si="118"/>
        <v>0</v>
      </c>
      <c r="AK168" s="54">
        <f t="shared" si="118"/>
        <v>0</v>
      </c>
      <c r="AL168" s="54">
        <f t="shared" si="118"/>
        <v>0</v>
      </c>
      <c r="AM168" s="54">
        <f t="shared" si="118"/>
        <v>0</v>
      </c>
      <c r="AN168" s="54">
        <f t="shared" ref="AN168:BS168" si="119" xml:space="preserve"> AN109</f>
        <v>0</v>
      </c>
      <c r="AO168" s="54">
        <f t="shared" si="119"/>
        <v>22995.328106327186</v>
      </c>
      <c r="AP168" s="54">
        <f t="shared" si="119"/>
        <v>7896.3991050959712</v>
      </c>
      <c r="AQ168" s="54">
        <f t="shared" si="119"/>
        <v>0</v>
      </c>
      <c r="AR168" s="54">
        <f t="shared" si="119"/>
        <v>0</v>
      </c>
      <c r="AS168" s="54">
        <f t="shared" si="119"/>
        <v>0</v>
      </c>
      <c r="AT168" s="54">
        <f t="shared" si="119"/>
        <v>0</v>
      </c>
      <c r="AU168" s="54">
        <f t="shared" si="119"/>
        <v>0</v>
      </c>
      <c r="AV168" s="54">
        <f t="shared" si="119"/>
        <v>0</v>
      </c>
      <c r="AW168" s="54">
        <f t="shared" si="119"/>
        <v>0</v>
      </c>
      <c r="AX168" s="54">
        <f t="shared" si="119"/>
        <v>0</v>
      </c>
      <c r="AY168" s="54">
        <f t="shared" si="119"/>
        <v>0</v>
      </c>
      <c r="AZ168" s="54">
        <f t="shared" si="119"/>
        <v>0</v>
      </c>
      <c r="BA168" s="54">
        <f t="shared" si="119"/>
        <v>0</v>
      </c>
      <c r="BB168" s="54">
        <f t="shared" si="119"/>
        <v>0</v>
      </c>
      <c r="BC168" s="54">
        <f t="shared" si="119"/>
        <v>0</v>
      </c>
      <c r="BD168" s="54">
        <f t="shared" si="119"/>
        <v>30486.256955318433</v>
      </c>
      <c r="BE168" s="54">
        <f t="shared" si="119"/>
        <v>10468.720038548387</v>
      </c>
      <c r="BF168" s="54">
        <f t="shared" si="119"/>
        <v>0</v>
      </c>
      <c r="BG168" s="54">
        <f t="shared" si="119"/>
        <v>0</v>
      </c>
      <c r="BH168" s="54">
        <f t="shared" si="119"/>
        <v>0</v>
      </c>
      <c r="BI168" s="54">
        <f t="shared" si="119"/>
        <v>0</v>
      </c>
      <c r="BJ168" s="54">
        <f t="shared" si="119"/>
        <v>0</v>
      </c>
      <c r="BK168" s="54">
        <f t="shared" si="119"/>
        <v>0</v>
      </c>
      <c r="BL168" s="54">
        <f t="shared" si="119"/>
        <v>0</v>
      </c>
      <c r="BM168" s="54">
        <f t="shared" si="119"/>
        <v>0</v>
      </c>
      <c r="BN168" s="54">
        <f t="shared" si="119"/>
        <v>0</v>
      </c>
      <c r="BO168" s="54">
        <f t="shared" si="119"/>
        <v>0</v>
      </c>
      <c r="BP168" s="54">
        <f t="shared" si="119"/>
        <v>0</v>
      </c>
      <c r="BQ168" s="54">
        <f t="shared" si="119"/>
        <v>0</v>
      </c>
      <c r="BR168" s="54">
        <f t="shared" si="119"/>
        <v>0</v>
      </c>
      <c r="BS168" s="54">
        <f t="shared" si="119"/>
        <v>40417.421262624805</v>
      </c>
      <c r="BT168" s="54">
        <f t="shared" ref="BT168:CO168" si="120" xml:space="preserve"> BT109</f>
        <v>13878.996968982685</v>
      </c>
      <c r="BU168" s="54">
        <f t="shared" si="120"/>
        <v>0</v>
      </c>
      <c r="BV168" s="54">
        <f t="shared" si="120"/>
        <v>0</v>
      </c>
      <c r="BW168" s="54">
        <f t="shared" si="120"/>
        <v>0</v>
      </c>
      <c r="BX168" s="54">
        <f t="shared" si="120"/>
        <v>0</v>
      </c>
      <c r="BY168" s="54">
        <f t="shared" si="120"/>
        <v>0</v>
      </c>
      <c r="BZ168" s="54">
        <f t="shared" si="120"/>
        <v>0</v>
      </c>
      <c r="CA168" s="54">
        <f t="shared" si="120"/>
        <v>0</v>
      </c>
      <c r="CB168" s="54">
        <f t="shared" si="120"/>
        <v>0</v>
      </c>
      <c r="CC168" s="54">
        <f t="shared" si="120"/>
        <v>0</v>
      </c>
      <c r="CD168" s="54">
        <f t="shared" si="120"/>
        <v>0</v>
      </c>
      <c r="CE168" s="54">
        <f t="shared" si="120"/>
        <v>0</v>
      </c>
      <c r="CF168" s="54">
        <f t="shared" si="120"/>
        <v>0</v>
      </c>
      <c r="CG168" s="54">
        <f t="shared" si="120"/>
        <v>0</v>
      </c>
      <c r="CH168" s="54">
        <f t="shared" si="120"/>
        <v>53583.749028773214</v>
      </c>
      <c r="CI168" s="54">
        <f t="shared" si="120"/>
        <v>18400.201376647045</v>
      </c>
      <c r="CJ168" s="54">
        <f t="shared" si="120"/>
        <v>0</v>
      </c>
      <c r="CK168" s="54">
        <f t="shared" si="120"/>
        <v>0</v>
      </c>
      <c r="CL168" s="54">
        <f t="shared" si="120"/>
        <v>0</v>
      </c>
      <c r="CM168" s="54">
        <f t="shared" si="120"/>
        <v>0</v>
      </c>
      <c r="CN168" s="54">
        <f t="shared" si="120"/>
        <v>0</v>
      </c>
      <c r="CO168" s="54">
        <f t="shared" si="120"/>
        <v>0</v>
      </c>
    </row>
    <row r="169" spans="1:93" outlineLevel="1" x14ac:dyDescent="0.2">
      <c r="E169" t="str">
        <f xml:space="preserve"> E110</f>
        <v>Replacement cost - boundary boxes</v>
      </c>
      <c r="F169">
        <f xml:space="preserve"> F110</f>
        <v>0</v>
      </c>
      <c r="H169" s="183" t="str">
        <f t="shared" ref="H169:AM169" si="121" xml:space="preserve"> H110</f>
        <v>£</v>
      </c>
      <c r="I169" s="204">
        <f t="shared" si="121"/>
        <v>98379.435664920369</v>
      </c>
      <c r="J169">
        <f t="shared" si="121"/>
        <v>0</v>
      </c>
      <c r="K169" s="54">
        <f t="shared" si="121"/>
        <v>0</v>
      </c>
      <c r="L169" s="54">
        <f t="shared" si="121"/>
        <v>0</v>
      </c>
      <c r="M169" s="54">
        <f t="shared" si="121"/>
        <v>0</v>
      </c>
      <c r="N169" s="54">
        <f t="shared" si="121"/>
        <v>0</v>
      </c>
      <c r="O169" s="54">
        <f t="shared" si="121"/>
        <v>0</v>
      </c>
      <c r="P169" s="54">
        <f t="shared" si="121"/>
        <v>0</v>
      </c>
      <c r="Q169" s="54">
        <f t="shared" si="121"/>
        <v>0</v>
      </c>
      <c r="R169" s="54">
        <f t="shared" si="121"/>
        <v>0</v>
      </c>
      <c r="S169" s="54">
        <f t="shared" si="121"/>
        <v>0</v>
      </c>
      <c r="T169" s="54">
        <f t="shared" si="121"/>
        <v>0</v>
      </c>
      <c r="U169" s="54">
        <f t="shared" si="121"/>
        <v>0</v>
      </c>
      <c r="V169" s="54">
        <f t="shared" si="121"/>
        <v>0</v>
      </c>
      <c r="W169" s="54">
        <f t="shared" si="121"/>
        <v>0</v>
      </c>
      <c r="X169" s="54">
        <f t="shared" si="121"/>
        <v>0</v>
      </c>
      <c r="Y169" s="54">
        <f t="shared" si="121"/>
        <v>0</v>
      </c>
      <c r="Z169" s="54">
        <f t="shared" si="121"/>
        <v>0</v>
      </c>
      <c r="AA169" s="54">
        <f t="shared" si="121"/>
        <v>0</v>
      </c>
      <c r="AB169" s="54">
        <f t="shared" si="121"/>
        <v>0</v>
      </c>
      <c r="AC169" s="54">
        <f t="shared" si="121"/>
        <v>0</v>
      </c>
      <c r="AD169" s="54">
        <f t="shared" si="121"/>
        <v>0</v>
      </c>
      <c r="AE169" s="54">
        <f t="shared" si="121"/>
        <v>0</v>
      </c>
      <c r="AF169" s="54">
        <f t="shared" si="121"/>
        <v>0</v>
      </c>
      <c r="AG169" s="54">
        <f t="shared" si="121"/>
        <v>0</v>
      </c>
      <c r="AH169" s="54">
        <f t="shared" si="121"/>
        <v>0</v>
      </c>
      <c r="AI169" s="54">
        <f t="shared" si="121"/>
        <v>0</v>
      </c>
      <c r="AJ169" s="54">
        <f t="shared" si="121"/>
        <v>0</v>
      </c>
      <c r="AK169" s="54">
        <f t="shared" si="121"/>
        <v>0</v>
      </c>
      <c r="AL169" s="54">
        <f t="shared" si="121"/>
        <v>0</v>
      </c>
      <c r="AM169" s="54">
        <f t="shared" si="121"/>
        <v>0</v>
      </c>
      <c r="AN169" s="54">
        <f t="shared" ref="AN169:BS169" si="122" xml:space="preserve"> AN110</f>
        <v>0</v>
      </c>
      <c r="AO169" s="54">
        <f t="shared" si="122"/>
        <v>0</v>
      </c>
      <c r="AP169" s="54">
        <f t="shared" si="122"/>
        <v>0</v>
      </c>
      <c r="AQ169" s="54">
        <f t="shared" si="122"/>
        <v>0</v>
      </c>
      <c r="AR169" s="54">
        <f t="shared" si="122"/>
        <v>0</v>
      </c>
      <c r="AS169" s="54">
        <f t="shared" si="122"/>
        <v>0</v>
      </c>
      <c r="AT169" s="54">
        <f t="shared" si="122"/>
        <v>0</v>
      </c>
      <c r="AU169" s="54">
        <f t="shared" si="122"/>
        <v>0</v>
      </c>
      <c r="AV169" s="54">
        <f t="shared" si="122"/>
        <v>0</v>
      </c>
      <c r="AW169" s="54">
        <f t="shared" si="122"/>
        <v>0</v>
      </c>
      <c r="AX169" s="54">
        <f t="shared" si="122"/>
        <v>0</v>
      </c>
      <c r="AY169" s="54">
        <f t="shared" si="122"/>
        <v>0</v>
      </c>
      <c r="AZ169" s="54">
        <f t="shared" si="122"/>
        <v>0</v>
      </c>
      <c r="BA169" s="54">
        <f t="shared" si="122"/>
        <v>0</v>
      </c>
      <c r="BB169" s="54">
        <f t="shared" si="122"/>
        <v>0</v>
      </c>
      <c r="BC169" s="54">
        <f t="shared" si="122"/>
        <v>0</v>
      </c>
      <c r="BD169" s="54">
        <f t="shared" si="122"/>
        <v>0</v>
      </c>
      <c r="BE169" s="54">
        <f t="shared" si="122"/>
        <v>0</v>
      </c>
      <c r="BF169" s="54">
        <f t="shared" si="122"/>
        <v>0</v>
      </c>
      <c r="BG169" s="54">
        <f t="shared" si="122"/>
        <v>0</v>
      </c>
      <c r="BH169" s="54">
        <f t="shared" si="122"/>
        <v>0</v>
      </c>
      <c r="BI169" s="54">
        <f t="shared" si="122"/>
        <v>0</v>
      </c>
      <c r="BJ169" s="54">
        <f t="shared" si="122"/>
        <v>0</v>
      </c>
      <c r="BK169" s="54">
        <f t="shared" si="122"/>
        <v>0</v>
      </c>
      <c r="BL169" s="54">
        <f t="shared" si="122"/>
        <v>0</v>
      </c>
      <c r="BM169" s="54">
        <f t="shared" si="122"/>
        <v>0</v>
      </c>
      <c r="BN169" s="54">
        <f t="shared" si="122"/>
        <v>0</v>
      </c>
      <c r="BO169" s="54">
        <f t="shared" si="122"/>
        <v>0</v>
      </c>
      <c r="BP169" s="54">
        <f t="shared" si="122"/>
        <v>0</v>
      </c>
      <c r="BQ169" s="54">
        <f t="shared" si="122"/>
        <v>0</v>
      </c>
      <c r="BR169" s="54">
        <f t="shared" si="122"/>
        <v>0</v>
      </c>
      <c r="BS169" s="54">
        <f t="shared" si="122"/>
        <v>73183.661826156385</v>
      </c>
      <c r="BT169" s="54">
        <f t="shared" ref="BT169:CO169" si="123" xml:space="preserve"> BT110</f>
        <v>25195.77383876398</v>
      </c>
      <c r="BU169" s="54">
        <f t="shared" si="123"/>
        <v>0</v>
      </c>
      <c r="BV169" s="54">
        <f t="shared" si="123"/>
        <v>0</v>
      </c>
      <c r="BW169" s="54">
        <f t="shared" si="123"/>
        <v>0</v>
      </c>
      <c r="BX169" s="54">
        <f t="shared" si="123"/>
        <v>0</v>
      </c>
      <c r="BY169" s="54">
        <f t="shared" si="123"/>
        <v>0</v>
      </c>
      <c r="BZ169" s="54">
        <f t="shared" si="123"/>
        <v>0</v>
      </c>
      <c r="CA169" s="54">
        <f t="shared" si="123"/>
        <v>0</v>
      </c>
      <c r="CB169" s="54">
        <f t="shared" si="123"/>
        <v>0</v>
      </c>
      <c r="CC169" s="54">
        <f t="shared" si="123"/>
        <v>0</v>
      </c>
      <c r="CD169" s="54">
        <f t="shared" si="123"/>
        <v>0</v>
      </c>
      <c r="CE169" s="54">
        <f t="shared" si="123"/>
        <v>0</v>
      </c>
      <c r="CF169" s="54">
        <f t="shared" si="123"/>
        <v>0</v>
      </c>
      <c r="CG169" s="54">
        <f t="shared" si="123"/>
        <v>0</v>
      </c>
      <c r="CH169" s="54">
        <f t="shared" si="123"/>
        <v>0</v>
      </c>
      <c r="CI169" s="54">
        <f t="shared" si="123"/>
        <v>0</v>
      </c>
      <c r="CJ169" s="54">
        <f t="shared" si="123"/>
        <v>0</v>
      </c>
      <c r="CK169" s="54">
        <f t="shared" si="123"/>
        <v>0</v>
      </c>
      <c r="CL169" s="54">
        <f t="shared" si="123"/>
        <v>0</v>
      </c>
      <c r="CM169" s="54">
        <f t="shared" si="123"/>
        <v>0</v>
      </c>
      <c r="CN169" s="54">
        <f t="shared" si="123"/>
        <v>0</v>
      </c>
      <c r="CO169" s="54">
        <f t="shared" si="123"/>
        <v>0</v>
      </c>
    </row>
    <row r="170" spans="1:93" ht="3" customHeight="1" outlineLevel="1" x14ac:dyDescent="0.2">
      <c r="A170" s="14" t="s">
        <v>352</v>
      </c>
      <c r="B170" s="14"/>
      <c r="C170" s="7"/>
      <c r="D170" s="70"/>
      <c r="E170" s="16"/>
      <c r="F170" s="17"/>
      <c r="G170" s="16"/>
      <c r="H170" s="73"/>
      <c r="I170" s="198"/>
      <c r="J170" s="13"/>
      <c r="K170" s="16"/>
    </row>
    <row r="171" spans="1:93" s="175" customFormat="1" outlineLevel="1" x14ac:dyDescent="0.2">
      <c r="D171" s="194"/>
      <c r="E171" s="175" t="s">
        <v>364</v>
      </c>
      <c r="H171" s="230" t="s">
        <v>125</v>
      </c>
      <c r="I171" s="211">
        <f xml:space="preserve"> SUM( K171:CO171 )</f>
        <v>319807.67676934926</v>
      </c>
      <c r="J171" s="175" t="s">
        <v>363</v>
      </c>
      <c r="K171" s="195">
        <f t="shared" ref="K171:AP171" si="124">SUM(K168:K170)</f>
        <v>0</v>
      </c>
      <c r="L171" s="195">
        <f t="shared" si="124"/>
        <v>0</v>
      </c>
      <c r="M171" s="195">
        <f t="shared" si="124"/>
        <v>0</v>
      </c>
      <c r="N171" s="195">
        <f t="shared" si="124"/>
        <v>0</v>
      </c>
      <c r="O171" s="195">
        <f t="shared" si="124"/>
        <v>0</v>
      </c>
      <c r="P171" s="195">
        <f t="shared" si="124"/>
        <v>0</v>
      </c>
      <c r="Q171" s="195">
        <f t="shared" si="124"/>
        <v>0</v>
      </c>
      <c r="R171" s="195">
        <f t="shared" si="124"/>
        <v>0</v>
      </c>
      <c r="S171" s="195">
        <f t="shared" si="124"/>
        <v>0</v>
      </c>
      <c r="T171" s="195">
        <f t="shared" si="124"/>
        <v>0</v>
      </c>
      <c r="U171" s="195">
        <f t="shared" si="124"/>
        <v>0</v>
      </c>
      <c r="V171" s="195">
        <f t="shared" si="124"/>
        <v>0</v>
      </c>
      <c r="W171" s="195">
        <f t="shared" si="124"/>
        <v>0</v>
      </c>
      <c r="X171" s="195">
        <f t="shared" si="124"/>
        <v>0</v>
      </c>
      <c r="Y171" s="195">
        <f t="shared" si="124"/>
        <v>0</v>
      </c>
      <c r="Z171" s="195">
        <f t="shared" si="124"/>
        <v>17345.032402391807</v>
      </c>
      <c r="AA171" s="195">
        <f t="shared" si="124"/>
        <v>5956.1358597193357</v>
      </c>
      <c r="AB171" s="195">
        <f t="shared" si="124"/>
        <v>0</v>
      </c>
      <c r="AC171" s="195">
        <f t="shared" si="124"/>
        <v>0</v>
      </c>
      <c r="AD171" s="195">
        <f t="shared" si="124"/>
        <v>0</v>
      </c>
      <c r="AE171" s="195">
        <f t="shared" si="124"/>
        <v>0</v>
      </c>
      <c r="AF171" s="195">
        <f t="shared" si="124"/>
        <v>0</v>
      </c>
      <c r="AG171" s="195">
        <f t="shared" si="124"/>
        <v>0</v>
      </c>
      <c r="AH171" s="195">
        <f t="shared" si="124"/>
        <v>0</v>
      </c>
      <c r="AI171" s="195">
        <f t="shared" si="124"/>
        <v>0</v>
      </c>
      <c r="AJ171" s="195">
        <f t="shared" si="124"/>
        <v>0</v>
      </c>
      <c r="AK171" s="195">
        <f t="shared" si="124"/>
        <v>0</v>
      </c>
      <c r="AL171" s="195">
        <f t="shared" si="124"/>
        <v>0</v>
      </c>
      <c r="AM171" s="195">
        <f t="shared" si="124"/>
        <v>0</v>
      </c>
      <c r="AN171" s="195">
        <f t="shared" si="124"/>
        <v>0</v>
      </c>
      <c r="AO171" s="195">
        <f t="shared" si="124"/>
        <v>22995.328106327186</v>
      </c>
      <c r="AP171" s="195">
        <f t="shared" si="124"/>
        <v>7896.3991050959712</v>
      </c>
      <c r="AQ171" s="195">
        <f t="shared" ref="AQ171:BV171" si="125">SUM(AQ168:AQ170)</f>
        <v>0</v>
      </c>
      <c r="AR171" s="195">
        <f t="shared" si="125"/>
        <v>0</v>
      </c>
      <c r="AS171" s="195">
        <f t="shared" si="125"/>
        <v>0</v>
      </c>
      <c r="AT171" s="195">
        <f t="shared" si="125"/>
        <v>0</v>
      </c>
      <c r="AU171" s="195">
        <f t="shared" si="125"/>
        <v>0</v>
      </c>
      <c r="AV171" s="195">
        <f t="shared" si="125"/>
        <v>0</v>
      </c>
      <c r="AW171" s="195">
        <f t="shared" si="125"/>
        <v>0</v>
      </c>
      <c r="AX171" s="195">
        <f t="shared" si="125"/>
        <v>0</v>
      </c>
      <c r="AY171" s="195">
        <f t="shared" si="125"/>
        <v>0</v>
      </c>
      <c r="AZ171" s="195">
        <f t="shared" si="125"/>
        <v>0</v>
      </c>
      <c r="BA171" s="195">
        <f t="shared" si="125"/>
        <v>0</v>
      </c>
      <c r="BB171" s="195">
        <f t="shared" si="125"/>
        <v>0</v>
      </c>
      <c r="BC171" s="195">
        <f t="shared" si="125"/>
        <v>0</v>
      </c>
      <c r="BD171" s="195">
        <f t="shared" si="125"/>
        <v>30486.256955318433</v>
      </c>
      <c r="BE171" s="195">
        <f t="shared" si="125"/>
        <v>10468.720038548387</v>
      </c>
      <c r="BF171" s="195">
        <f t="shared" si="125"/>
        <v>0</v>
      </c>
      <c r="BG171" s="195">
        <f t="shared" si="125"/>
        <v>0</v>
      </c>
      <c r="BH171" s="195">
        <f t="shared" si="125"/>
        <v>0</v>
      </c>
      <c r="BI171" s="195">
        <f t="shared" si="125"/>
        <v>0</v>
      </c>
      <c r="BJ171" s="195">
        <f t="shared" si="125"/>
        <v>0</v>
      </c>
      <c r="BK171" s="195">
        <f t="shared" si="125"/>
        <v>0</v>
      </c>
      <c r="BL171" s="195">
        <f t="shared" si="125"/>
        <v>0</v>
      </c>
      <c r="BM171" s="195">
        <f t="shared" si="125"/>
        <v>0</v>
      </c>
      <c r="BN171" s="195">
        <f t="shared" si="125"/>
        <v>0</v>
      </c>
      <c r="BO171" s="195">
        <f t="shared" si="125"/>
        <v>0</v>
      </c>
      <c r="BP171" s="195">
        <f t="shared" si="125"/>
        <v>0</v>
      </c>
      <c r="BQ171" s="195">
        <f t="shared" si="125"/>
        <v>0</v>
      </c>
      <c r="BR171" s="195">
        <f t="shared" si="125"/>
        <v>0</v>
      </c>
      <c r="BS171" s="195">
        <f t="shared" si="125"/>
        <v>113601.08308878119</v>
      </c>
      <c r="BT171" s="195">
        <f t="shared" si="125"/>
        <v>39074.770807746667</v>
      </c>
      <c r="BU171" s="195">
        <f t="shared" si="125"/>
        <v>0</v>
      </c>
      <c r="BV171" s="195">
        <f t="shared" si="125"/>
        <v>0</v>
      </c>
      <c r="BW171" s="195">
        <f t="shared" ref="BW171:CO171" si="126">SUM(BW168:BW170)</f>
        <v>0</v>
      </c>
      <c r="BX171" s="195">
        <f t="shared" si="126"/>
        <v>0</v>
      </c>
      <c r="BY171" s="195">
        <f t="shared" si="126"/>
        <v>0</v>
      </c>
      <c r="BZ171" s="195">
        <f t="shared" si="126"/>
        <v>0</v>
      </c>
      <c r="CA171" s="195">
        <f t="shared" si="126"/>
        <v>0</v>
      </c>
      <c r="CB171" s="195">
        <f t="shared" si="126"/>
        <v>0</v>
      </c>
      <c r="CC171" s="195">
        <f t="shared" si="126"/>
        <v>0</v>
      </c>
      <c r="CD171" s="195">
        <f t="shared" si="126"/>
        <v>0</v>
      </c>
      <c r="CE171" s="195">
        <f t="shared" si="126"/>
        <v>0</v>
      </c>
      <c r="CF171" s="195">
        <f t="shared" si="126"/>
        <v>0</v>
      </c>
      <c r="CG171" s="195">
        <f t="shared" si="126"/>
        <v>0</v>
      </c>
      <c r="CH171" s="195">
        <f t="shared" si="126"/>
        <v>53583.749028773214</v>
      </c>
      <c r="CI171" s="195">
        <f t="shared" si="126"/>
        <v>18400.201376647045</v>
      </c>
      <c r="CJ171" s="195">
        <f t="shared" si="126"/>
        <v>0</v>
      </c>
      <c r="CK171" s="195">
        <f t="shared" si="126"/>
        <v>0</v>
      </c>
      <c r="CL171" s="195">
        <f t="shared" si="126"/>
        <v>0</v>
      </c>
      <c r="CM171" s="195">
        <f t="shared" si="126"/>
        <v>0</v>
      </c>
      <c r="CN171" s="195">
        <f t="shared" si="126"/>
        <v>0</v>
      </c>
      <c r="CO171" s="195">
        <f t="shared" si="126"/>
        <v>0</v>
      </c>
    </row>
    <row r="172" spans="1:93" ht="3" customHeight="1" outlineLevel="1" x14ac:dyDescent="0.2">
      <c r="A172" s="14" t="s">
        <v>352</v>
      </c>
      <c r="B172" s="14"/>
      <c r="C172" s="7"/>
      <c r="D172" s="70"/>
      <c r="E172" s="16"/>
      <c r="F172" s="17"/>
      <c r="G172" s="16"/>
      <c r="H172" s="73"/>
      <c r="I172" s="198"/>
      <c r="J172" s="13"/>
      <c r="K172" s="16"/>
    </row>
    <row r="173" spans="1:93" s="174" customFormat="1" outlineLevel="1" x14ac:dyDescent="0.2">
      <c r="B173" s="175"/>
      <c r="D173" s="176"/>
      <c r="E173" s="174" t="str">
        <f xml:space="preserve"> E117</f>
        <v>Pumping and other non-standard maintenance</v>
      </c>
      <c r="F173" s="174">
        <f xml:space="preserve"> F112</f>
        <v>0</v>
      </c>
      <c r="H173" s="228" t="str">
        <f xml:space="preserve"> H117</f>
        <v>£</v>
      </c>
      <c r="I173" s="196">
        <f xml:space="preserve"> I117</f>
        <v>0</v>
      </c>
      <c r="K173" s="196">
        <f t="shared" ref="K173:AP173" si="127" xml:space="preserve"> K117</f>
        <v>0</v>
      </c>
      <c r="L173" s="196">
        <f t="shared" si="127"/>
        <v>0</v>
      </c>
      <c r="M173" s="196">
        <f t="shared" si="127"/>
        <v>0</v>
      </c>
      <c r="N173" s="196">
        <f t="shared" si="127"/>
        <v>0</v>
      </c>
      <c r="O173" s="196">
        <f t="shared" si="127"/>
        <v>0</v>
      </c>
      <c r="P173" s="196">
        <f t="shared" si="127"/>
        <v>0</v>
      </c>
      <c r="Q173" s="196">
        <f t="shared" si="127"/>
        <v>0</v>
      </c>
      <c r="R173" s="196">
        <f t="shared" si="127"/>
        <v>0</v>
      </c>
      <c r="S173" s="196">
        <f t="shared" si="127"/>
        <v>0</v>
      </c>
      <c r="T173" s="196">
        <f t="shared" si="127"/>
        <v>0</v>
      </c>
      <c r="U173" s="196">
        <f t="shared" si="127"/>
        <v>0</v>
      </c>
      <c r="V173" s="196">
        <f t="shared" si="127"/>
        <v>0</v>
      </c>
      <c r="W173" s="196">
        <f t="shared" si="127"/>
        <v>0</v>
      </c>
      <c r="X173" s="196">
        <f t="shared" si="127"/>
        <v>0</v>
      </c>
      <c r="Y173" s="196">
        <f t="shared" si="127"/>
        <v>0</v>
      </c>
      <c r="Z173" s="196">
        <f t="shared" si="127"/>
        <v>0</v>
      </c>
      <c r="AA173" s="196">
        <f t="shared" si="127"/>
        <v>0</v>
      </c>
      <c r="AB173" s="196">
        <f t="shared" si="127"/>
        <v>0</v>
      </c>
      <c r="AC173" s="196">
        <f t="shared" si="127"/>
        <v>0</v>
      </c>
      <c r="AD173" s="196">
        <f t="shared" si="127"/>
        <v>0</v>
      </c>
      <c r="AE173" s="196">
        <f t="shared" si="127"/>
        <v>0</v>
      </c>
      <c r="AF173" s="196">
        <f t="shared" si="127"/>
        <v>0</v>
      </c>
      <c r="AG173" s="196">
        <f t="shared" si="127"/>
        <v>0</v>
      </c>
      <c r="AH173" s="196">
        <f t="shared" si="127"/>
        <v>0</v>
      </c>
      <c r="AI173" s="196">
        <f t="shared" si="127"/>
        <v>0</v>
      </c>
      <c r="AJ173" s="196">
        <f t="shared" si="127"/>
        <v>0</v>
      </c>
      <c r="AK173" s="196">
        <f t="shared" si="127"/>
        <v>0</v>
      </c>
      <c r="AL173" s="196">
        <f t="shared" si="127"/>
        <v>0</v>
      </c>
      <c r="AM173" s="196">
        <f t="shared" si="127"/>
        <v>0</v>
      </c>
      <c r="AN173" s="196">
        <f t="shared" si="127"/>
        <v>0</v>
      </c>
      <c r="AO173" s="196">
        <f t="shared" si="127"/>
        <v>0</v>
      </c>
      <c r="AP173" s="196">
        <f t="shared" si="127"/>
        <v>0</v>
      </c>
      <c r="AQ173" s="196">
        <f t="shared" ref="AQ173:BV173" si="128" xml:space="preserve"> AQ117</f>
        <v>0</v>
      </c>
      <c r="AR173" s="196">
        <f t="shared" si="128"/>
        <v>0</v>
      </c>
      <c r="AS173" s="196">
        <f t="shared" si="128"/>
        <v>0</v>
      </c>
      <c r="AT173" s="196">
        <f t="shared" si="128"/>
        <v>0</v>
      </c>
      <c r="AU173" s="196">
        <f t="shared" si="128"/>
        <v>0</v>
      </c>
      <c r="AV173" s="196">
        <f t="shared" si="128"/>
        <v>0</v>
      </c>
      <c r="AW173" s="196">
        <f t="shared" si="128"/>
        <v>0</v>
      </c>
      <c r="AX173" s="196">
        <f t="shared" si="128"/>
        <v>0</v>
      </c>
      <c r="AY173" s="196">
        <f t="shared" si="128"/>
        <v>0</v>
      </c>
      <c r="AZ173" s="196">
        <f t="shared" si="128"/>
        <v>0</v>
      </c>
      <c r="BA173" s="196">
        <f t="shared" si="128"/>
        <v>0</v>
      </c>
      <c r="BB173" s="196">
        <f t="shared" si="128"/>
        <v>0</v>
      </c>
      <c r="BC173" s="196">
        <f t="shared" si="128"/>
        <v>0</v>
      </c>
      <c r="BD173" s="196">
        <f t="shared" si="128"/>
        <v>0</v>
      </c>
      <c r="BE173" s="196">
        <f t="shared" si="128"/>
        <v>0</v>
      </c>
      <c r="BF173" s="196">
        <f t="shared" si="128"/>
        <v>0</v>
      </c>
      <c r="BG173" s="196">
        <f t="shared" si="128"/>
        <v>0</v>
      </c>
      <c r="BH173" s="196">
        <f t="shared" si="128"/>
        <v>0</v>
      </c>
      <c r="BI173" s="196">
        <f t="shared" si="128"/>
        <v>0</v>
      </c>
      <c r="BJ173" s="196">
        <f t="shared" si="128"/>
        <v>0</v>
      </c>
      <c r="BK173" s="196">
        <f t="shared" si="128"/>
        <v>0</v>
      </c>
      <c r="BL173" s="196">
        <f t="shared" si="128"/>
        <v>0</v>
      </c>
      <c r="BM173" s="196">
        <f t="shared" si="128"/>
        <v>0</v>
      </c>
      <c r="BN173" s="196">
        <f t="shared" si="128"/>
        <v>0</v>
      </c>
      <c r="BO173" s="196">
        <f t="shared" si="128"/>
        <v>0</v>
      </c>
      <c r="BP173" s="196">
        <f t="shared" si="128"/>
        <v>0</v>
      </c>
      <c r="BQ173" s="196">
        <f t="shared" si="128"/>
        <v>0</v>
      </c>
      <c r="BR173" s="196">
        <f t="shared" si="128"/>
        <v>0</v>
      </c>
      <c r="BS173" s="196">
        <f t="shared" si="128"/>
        <v>0</v>
      </c>
      <c r="BT173" s="196">
        <f t="shared" si="128"/>
        <v>0</v>
      </c>
      <c r="BU173" s="196">
        <f t="shared" si="128"/>
        <v>0</v>
      </c>
      <c r="BV173" s="196">
        <f t="shared" si="128"/>
        <v>0</v>
      </c>
      <c r="BW173" s="196">
        <f t="shared" ref="BW173:CO173" si="129" xml:space="preserve"> BW117</f>
        <v>0</v>
      </c>
      <c r="BX173" s="196">
        <f t="shared" si="129"/>
        <v>0</v>
      </c>
      <c r="BY173" s="196">
        <f t="shared" si="129"/>
        <v>0</v>
      </c>
      <c r="BZ173" s="196">
        <f t="shared" si="129"/>
        <v>0</v>
      </c>
      <c r="CA173" s="196">
        <f t="shared" si="129"/>
        <v>0</v>
      </c>
      <c r="CB173" s="196">
        <f t="shared" si="129"/>
        <v>0</v>
      </c>
      <c r="CC173" s="196">
        <f t="shared" si="129"/>
        <v>0</v>
      </c>
      <c r="CD173" s="196">
        <f t="shared" si="129"/>
        <v>0</v>
      </c>
      <c r="CE173" s="196">
        <f t="shared" si="129"/>
        <v>0</v>
      </c>
      <c r="CF173" s="196">
        <f t="shared" si="129"/>
        <v>0</v>
      </c>
      <c r="CG173" s="196">
        <f t="shared" si="129"/>
        <v>0</v>
      </c>
      <c r="CH173" s="196">
        <f t="shared" si="129"/>
        <v>0</v>
      </c>
      <c r="CI173" s="196">
        <f t="shared" si="129"/>
        <v>0</v>
      </c>
      <c r="CJ173" s="196">
        <f t="shared" si="129"/>
        <v>0</v>
      </c>
      <c r="CK173" s="196">
        <f t="shared" si="129"/>
        <v>0</v>
      </c>
      <c r="CL173" s="196">
        <f t="shared" si="129"/>
        <v>0</v>
      </c>
      <c r="CM173" s="196">
        <f t="shared" si="129"/>
        <v>0</v>
      </c>
      <c r="CN173" s="196">
        <f t="shared" si="129"/>
        <v>0</v>
      </c>
      <c r="CO173" s="196">
        <f t="shared" si="129"/>
        <v>0</v>
      </c>
    </row>
    <row r="174" spans="1:93" ht="3" customHeight="1" outlineLevel="1" x14ac:dyDescent="0.2">
      <c r="A174" s="14" t="s">
        <v>352</v>
      </c>
      <c r="B174" s="14"/>
      <c r="C174" s="7"/>
      <c r="D174" s="70"/>
      <c r="E174" s="16"/>
      <c r="F174" s="17"/>
      <c r="G174" s="16"/>
      <c r="H174" s="73"/>
      <c r="I174" s="198"/>
      <c r="J174" s="13"/>
      <c r="K174" s="16"/>
    </row>
    <row r="175" spans="1:93" s="34" customFormat="1" outlineLevel="1" x14ac:dyDescent="0.2">
      <c r="D175" s="290"/>
      <c r="E175" s="34" t="s">
        <v>365</v>
      </c>
      <c r="H175" s="291" t="s">
        <v>125</v>
      </c>
      <c r="I175" s="422">
        <f xml:space="preserve"> SUM( K175:CO175 )</f>
        <v>715703.77112613816</v>
      </c>
      <c r="J175" s="34" t="s">
        <v>363</v>
      </c>
      <c r="K175" s="289">
        <f xml:space="preserve"> K166 + K171 + K173</f>
        <v>384950.41720175347</v>
      </c>
      <c r="L175" s="289">
        <f t="shared" ref="L175:BW175" si="130" xml:space="preserve"> L166 + L171 + L173</f>
        <v>10945.677155035577</v>
      </c>
      <c r="M175" s="289">
        <f t="shared" si="130"/>
        <v>0</v>
      </c>
      <c r="N175" s="289">
        <f t="shared" si="130"/>
        <v>0</v>
      </c>
      <c r="O175" s="289">
        <f t="shared" si="130"/>
        <v>0</v>
      </c>
      <c r="P175" s="289">
        <f t="shared" si="130"/>
        <v>0</v>
      </c>
      <c r="Q175" s="289">
        <f t="shared" si="130"/>
        <v>0</v>
      </c>
      <c r="R175" s="289">
        <f t="shared" si="130"/>
        <v>0</v>
      </c>
      <c r="S175" s="289">
        <f t="shared" si="130"/>
        <v>0</v>
      </c>
      <c r="T175" s="289">
        <f t="shared" si="130"/>
        <v>0</v>
      </c>
      <c r="U175" s="289">
        <f t="shared" si="130"/>
        <v>0</v>
      </c>
      <c r="V175" s="289">
        <f t="shared" si="130"/>
        <v>0</v>
      </c>
      <c r="W175" s="289">
        <f t="shared" si="130"/>
        <v>0</v>
      </c>
      <c r="X175" s="289">
        <f t="shared" si="130"/>
        <v>0</v>
      </c>
      <c r="Y175" s="289">
        <f t="shared" si="130"/>
        <v>0</v>
      </c>
      <c r="Z175" s="289">
        <f t="shared" si="130"/>
        <v>17345.032402391807</v>
      </c>
      <c r="AA175" s="289">
        <f t="shared" si="130"/>
        <v>5956.1358597193357</v>
      </c>
      <c r="AB175" s="289">
        <f t="shared" si="130"/>
        <v>0</v>
      </c>
      <c r="AC175" s="289">
        <f t="shared" si="130"/>
        <v>0</v>
      </c>
      <c r="AD175" s="289">
        <f t="shared" si="130"/>
        <v>0</v>
      </c>
      <c r="AE175" s="289">
        <f t="shared" si="130"/>
        <v>0</v>
      </c>
      <c r="AF175" s="289">
        <f t="shared" si="130"/>
        <v>0</v>
      </c>
      <c r="AG175" s="289">
        <f t="shared" si="130"/>
        <v>0</v>
      </c>
      <c r="AH175" s="289">
        <f t="shared" si="130"/>
        <v>0</v>
      </c>
      <c r="AI175" s="289">
        <f t="shared" si="130"/>
        <v>0</v>
      </c>
      <c r="AJ175" s="289">
        <f t="shared" si="130"/>
        <v>0</v>
      </c>
      <c r="AK175" s="289">
        <f t="shared" si="130"/>
        <v>0</v>
      </c>
      <c r="AL175" s="289">
        <f t="shared" si="130"/>
        <v>0</v>
      </c>
      <c r="AM175" s="289">
        <f t="shared" si="130"/>
        <v>0</v>
      </c>
      <c r="AN175" s="289">
        <f t="shared" si="130"/>
        <v>0</v>
      </c>
      <c r="AO175" s="289">
        <f t="shared" si="130"/>
        <v>22995.328106327186</v>
      </c>
      <c r="AP175" s="289">
        <f t="shared" si="130"/>
        <v>7896.3991050959712</v>
      </c>
      <c r="AQ175" s="289">
        <f t="shared" si="130"/>
        <v>0</v>
      </c>
      <c r="AR175" s="289">
        <f t="shared" si="130"/>
        <v>0</v>
      </c>
      <c r="AS175" s="289">
        <f t="shared" si="130"/>
        <v>0</v>
      </c>
      <c r="AT175" s="289">
        <f t="shared" si="130"/>
        <v>0</v>
      </c>
      <c r="AU175" s="289">
        <f t="shared" si="130"/>
        <v>0</v>
      </c>
      <c r="AV175" s="289">
        <f t="shared" si="130"/>
        <v>0</v>
      </c>
      <c r="AW175" s="289">
        <f t="shared" si="130"/>
        <v>0</v>
      </c>
      <c r="AX175" s="289">
        <f t="shared" si="130"/>
        <v>0</v>
      </c>
      <c r="AY175" s="289">
        <f t="shared" si="130"/>
        <v>0</v>
      </c>
      <c r="AZ175" s="289">
        <f t="shared" si="130"/>
        <v>0</v>
      </c>
      <c r="BA175" s="289">
        <f t="shared" si="130"/>
        <v>0</v>
      </c>
      <c r="BB175" s="289">
        <f t="shared" si="130"/>
        <v>0</v>
      </c>
      <c r="BC175" s="289">
        <f t="shared" si="130"/>
        <v>0</v>
      </c>
      <c r="BD175" s="289">
        <f t="shared" si="130"/>
        <v>30486.256955318433</v>
      </c>
      <c r="BE175" s="289">
        <f t="shared" si="130"/>
        <v>10468.720038548387</v>
      </c>
      <c r="BF175" s="289">
        <f t="shared" si="130"/>
        <v>0</v>
      </c>
      <c r="BG175" s="289">
        <f t="shared" si="130"/>
        <v>0</v>
      </c>
      <c r="BH175" s="289">
        <f t="shared" si="130"/>
        <v>0</v>
      </c>
      <c r="BI175" s="289">
        <f t="shared" si="130"/>
        <v>0</v>
      </c>
      <c r="BJ175" s="289">
        <f t="shared" si="130"/>
        <v>0</v>
      </c>
      <c r="BK175" s="289">
        <f t="shared" si="130"/>
        <v>0</v>
      </c>
      <c r="BL175" s="289">
        <f t="shared" si="130"/>
        <v>0</v>
      </c>
      <c r="BM175" s="289">
        <f t="shared" si="130"/>
        <v>0</v>
      </c>
      <c r="BN175" s="289">
        <f t="shared" si="130"/>
        <v>0</v>
      </c>
      <c r="BO175" s="289">
        <f t="shared" si="130"/>
        <v>0</v>
      </c>
      <c r="BP175" s="289">
        <f t="shared" si="130"/>
        <v>0</v>
      </c>
      <c r="BQ175" s="289">
        <f t="shared" si="130"/>
        <v>0</v>
      </c>
      <c r="BR175" s="289">
        <f t="shared" si="130"/>
        <v>0</v>
      </c>
      <c r="BS175" s="289">
        <f t="shared" si="130"/>
        <v>113601.08308878119</v>
      </c>
      <c r="BT175" s="289">
        <f t="shared" si="130"/>
        <v>39074.770807746667</v>
      </c>
      <c r="BU175" s="289">
        <f t="shared" si="130"/>
        <v>0</v>
      </c>
      <c r="BV175" s="289">
        <f t="shared" si="130"/>
        <v>0</v>
      </c>
      <c r="BW175" s="289">
        <f t="shared" si="130"/>
        <v>0</v>
      </c>
      <c r="BX175" s="289">
        <f t="shared" ref="BX175:CO175" si="131" xml:space="preserve"> BX166 + BX171 + BX173</f>
        <v>0</v>
      </c>
      <c r="BY175" s="289">
        <f t="shared" si="131"/>
        <v>0</v>
      </c>
      <c r="BZ175" s="289">
        <f t="shared" si="131"/>
        <v>0</v>
      </c>
      <c r="CA175" s="289">
        <f t="shared" si="131"/>
        <v>0</v>
      </c>
      <c r="CB175" s="289">
        <f t="shared" si="131"/>
        <v>0</v>
      </c>
      <c r="CC175" s="289">
        <f t="shared" si="131"/>
        <v>0</v>
      </c>
      <c r="CD175" s="289">
        <f t="shared" si="131"/>
        <v>0</v>
      </c>
      <c r="CE175" s="289">
        <f t="shared" si="131"/>
        <v>0</v>
      </c>
      <c r="CF175" s="289">
        <f t="shared" si="131"/>
        <v>0</v>
      </c>
      <c r="CG175" s="289">
        <f t="shared" si="131"/>
        <v>0</v>
      </c>
      <c r="CH175" s="289">
        <f t="shared" si="131"/>
        <v>53583.749028773214</v>
      </c>
      <c r="CI175" s="289">
        <f t="shared" si="131"/>
        <v>18400.201376647045</v>
      </c>
      <c r="CJ175" s="289">
        <f t="shared" si="131"/>
        <v>0</v>
      </c>
      <c r="CK175" s="289">
        <f t="shared" si="131"/>
        <v>0</v>
      </c>
      <c r="CL175" s="289">
        <f t="shared" si="131"/>
        <v>0</v>
      </c>
      <c r="CM175" s="289">
        <f t="shared" si="131"/>
        <v>0</v>
      </c>
      <c r="CN175" s="289">
        <f t="shared" si="131"/>
        <v>0</v>
      </c>
      <c r="CO175" s="289">
        <f t="shared" si="131"/>
        <v>0</v>
      </c>
    </row>
    <row r="176" spans="1:93" outlineLevel="1" x14ac:dyDescent="0.2">
      <c r="I176" s="201"/>
    </row>
    <row r="177" spans="1:93" s="174" customFormat="1" outlineLevel="1" x14ac:dyDescent="0.2">
      <c r="B177" s="175"/>
      <c r="D177" s="176"/>
      <c r="E177" s="121" t="str">
        <f xml:space="preserve"> E64</f>
        <v>Water: Infrastructure Maintenance</v>
      </c>
      <c r="H177" s="228" t="str">
        <f xml:space="preserve"> H64</f>
        <v>£</v>
      </c>
      <c r="I177" s="221">
        <f xml:space="preserve"> I64</f>
        <v>1129354.389053002</v>
      </c>
      <c r="K177" s="126">
        <f t="shared" ref="K177:AP177" si="132" xml:space="preserve"> K64</f>
        <v>10651.069883693568</v>
      </c>
      <c r="L177" s="196">
        <f t="shared" si="132"/>
        <v>10938.380603208932</v>
      </c>
      <c r="M177" s="196">
        <f t="shared" si="132"/>
        <v>11069.597222102597</v>
      </c>
      <c r="N177" s="196">
        <f t="shared" si="132"/>
        <v>1296.1937536875232</v>
      </c>
      <c r="O177" s="196">
        <f t="shared" si="132"/>
        <v>1476.4706870490527</v>
      </c>
      <c r="P177" s="196">
        <f t="shared" si="132"/>
        <v>1812.6573574766467</v>
      </c>
      <c r="Q177" s="196">
        <f t="shared" si="132"/>
        <v>2226.0027386828347</v>
      </c>
      <c r="R177" s="196">
        <f t="shared" si="132"/>
        <v>2734.2224679542896</v>
      </c>
      <c r="S177" s="196">
        <f t="shared" si="132"/>
        <v>3357.2595273159436</v>
      </c>
      <c r="T177" s="196">
        <f t="shared" si="132"/>
        <v>4122.2657138746454</v>
      </c>
      <c r="U177" s="196">
        <f t="shared" si="132"/>
        <v>4345.9109996982115</v>
      </c>
      <c r="V177" s="196">
        <f t="shared" si="132"/>
        <v>4488.7489746142655</v>
      </c>
      <c r="W177" s="196">
        <f t="shared" si="132"/>
        <v>4635.4431210450366</v>
      </c>
      <c r="X177" s="196">
        <f t="shared" si="132"/>
        <v>4786.0883559409285</v>
      </c>
      <c r="Y177" s="196">
        <f t="shared" si="132"/>
        <v>4940.7818100122822</v>
      </c>
      <c r="Z177" s="196">
        <f t="shared" si="132"/>
        <v>5099.6228775681529</v>
      </c>
      <c r="AA177" s="196">
        <f t="shared" si="132"/>
        <v>5262.7132674494314</v>
      </c>
      <c r="AB177" s="196">
        <f t="shared" si="132"/>
        <v>5430.1570550798833</v>
      </c>
      <c r="AC177" s="196">
        <f t="shared" si="132"/>
        <v>5602.0607356592318</v>
      </c>
      <c r="AD177" s="196">
        <f t="shared" si="132"/>
        <v>5778.5332785228302</v>
      </c>
      <c r="AE177" s="196">
        <f t="shared" si="132"/>
        <v>5959.6861826930908</v>
      </c>
      <c r="AF177" s="196">
        <f t="shared" si="132"/>
        <v>6145.6335336483007</v>
      </c>
      <c r="AG177" s="196">
        <f t="shared" si="132"/>
        <v>6336.492061335035</v>
      </c>
      <c r="AH177" s="196">
        <f t="shared" si="132"/>
        <v>6532.381199450906</v>
      </c>
      <c r="AI177" s="196">
        <f t="shared" si="132"/>
        <v>6733.4231460250021</v>
      </c>
      <c r="AJ177" s="196">
        <f t="shared" si="132"/>
        <v>6939.742925323887</v>
      </c>
      <c r="AK177" s="196">
        <f t="shared" si="132"/>
        <v>7151.4684511116684</v>
      </c>
      <c r="AL177" s="196">
        <f t="shared" si="132"/>
        <v>7368.7305912932406</v>
      </c>
      <c r="AM177" s="196">
        <f t="shared" si="132"/>
        <v>7591.6632339703929</v>
      </c>
      <c r="AN177" s="196">
        <f t="shared" si="132"/>
        <v>7820.4033549411643</v>
      </c>
      <c r="AO177" s="196">
        <f t="shared" si="132"/>
        <v>8055.091086673383</v>
      </c>
      <c r="AP177" s="196">
        <f t="shared" si="132"/>
        <v>8295.8697887840954</v>
      </c>
      <c r="AQ177" s="196">
        <f t="shared" ref="AQ177:BV177" si="133" xml:space="preserve"> AQ64</f>
        <v>8542.8861200571446</v>
      </c>
      <c r="AR177" s="196">
        <f t="shared" si="133"/>
        <v>8796.2901120319293</v>
      </c>
      <c r="AS177" s="196">
        <f t="shared" si="133"/>
        <v>9056.2352441970052</v>
      </c>
      <c r="AT177" s="196">
        <f t="shared" si="133"/>
        <v>9322.8785208229983</v>
      </c>
      <c r="AU177" s="196">
        <f t="shared" si="133"/>
        <v>9596.3805494699136</v>
      </c>
      <c r="AV177" s="196">
        <f t="shared" si="133"/>
        <v>9876.9056212047235</v>
      </c>
      <c r="AW177" s="196">
        <f t="shared" si="133"/>
        <v>10164.621792565909</v>
      </c>
      <c r="AX177" s="196">
        <f t="shared" si="133"/>
        <v>10459.700969312364</v>
      </c>
      <c r="AY177" s="196">
        <f t="shared" si="133"/>
        <v>10762.318991994805</v>
      </c>
      <c r="AZ177" s="196">
        <f t="shared" si="133"/>
        <v>11072.655723388803</v>
      </c>
      <c r="BA177" s="196">
        <f t="shared" si="133"/>
        <v>11390.895137829184</v>
      </c>
      <c r="BB177" s="196">
        <f t="shared" si="133"/>
        <v>11717.225412486529</v>
      </c>
      <c r="BC177" s="196">
        <f t="shared" si="133"/>
        <v>12051.839020627278</v>
      </c>
      <c r="BD177" s="196">
        <f t="shared" si="133"/>
        <v>12394.932826899909</v>
      </c>
      <c r="BE177" s="196">
        <f t="shared" si="133"/>
        <v>12746.708184690415</v>
      </c>
      <c r="BF177" s="196">
        <f t="shared" si="133"/>
        <v>13107.371035591386</v>
      </c>
      <c r="BG177" s="196">
        <f t="shared" si="133"/>
        <v>13477.132011029807</v>
      </c>
      <c r="BH177" s="196">
        <f t="shared" si="133"/>
        <v>13856.20653609972</v>
      </c>
      <c r="BI177" s="196">
        <f t="shared" si="133"/>
        <v>14244.814935646764</v>
      </c>
      <c r="BJ177" s="196">
        <f t="shared" si="133"/>
        <v>14643.18254265277</v>
      </c>
      <c r="BK177" s="196">
        <f t="shared" si="133"/>
        <v>15051.53980896941</v>
      </c>
      <c r="BL177" s="196">
        <f t="shared" si="133"/>
        <v>15470.122418451079</v>
      </c>
      <c r="BM177" s="196">
        <f t="shared" si="133"/>
        <v>15899.171402538164</v>
      </c>
      <c r="BN177" s="196">
        <f t="shared" si="133"/>
        <v>16338.933258343015</v>
      </c>
      <c r="BO177" s="196">
        <f t="shared" si="133"/>
        <v>16789.660069291836</v>
      </c>
      <c r="BP177" s="196">
        <f t="shared" si="133"/>
        <v>17251.609628377195</v>
      </c>
      <c r="BQ177" s="196">
        <f t="shared" si="133"/>
        <v>17725.045564076609</v>
      </c>
      <c r="BR177" s="196">
        <f t="shared" si="133"/>
        <v>18210.237468994073</v>
      </c>
      <c r="BS177" s="196">
        <f t="shared" si="133"/>
        <v>18707.461031282553</v>
      </c>
      <c r="BT177" s="196">
        <f t="shared" si="133"/>
        <v>19216.998168906619</v>
      </c>
      <c r="BU177" s="196">
        <f t="shared" si="133"/>
        <v>19739.137166805707</v>
      </c>
      <c r="BV177" s="196">
        <f t="shared" si="133"/>
        <v>20274.172817019757</v>
      </c>
      <c r="BW177" s="196">
        <f t="shared" ref="BW177:CO177" si="134" xml:space="preserve"> BW64</f>
        <v>20822.406561840293</v>
      </c>
      <c r="BX177" s="196">
        <f t="shared" si="134"/>
        <v>21384.146640051171</v>
      </c>
      <c r="BY177" s="196">
        <f t="shared" si="134"/>
        <v>21959.708236324899</v>
      </c>
      <c r="BZ177" s="196">
        <f t="shared" si="134"/>
        <v>22549.413633841541</v>
      </c>
      <c r="CA177" s="196">
        <f t="shared" si="134"/>
        <v>23153.592370198618</v>
      </c>
      <c r="CB177" s="196">
        <f t="shared" si="134"/>
        <v>23772.581396682152</v>
      </c>
      <c r="CC177" s="196">
        <f t="shared" si="134"/>
        <v>24406.725240970136</v>
      </c>
      <c r="CD177" s="196">
        <f t="shared" si="134"/>
        <v>25056.376173341316</v>
      </c>
      <c r="CE177" s="196">
        <f t="shared" si="134"/>
        <v>25721.894376463883</v>
      </c>
      <c r="CF177" s="196">
        <f t="shared" si="134"/>
        <v>26403.648118839945</v>
      </c>
      <c r="CG177" s="196">
        <f t="shared" si="134"/>
        <v>27102.01393198346</v>
      </c>
      <c r="CH177" s="196">
        <f t="shared" si="134"/>
        <v>27817.37679141081</v>
      </c>
      <c r="CI177" s="196">
        <f t="shared" si="134"/>
        <v>28550.130301525041</v>
      </c>
      <c r="CJ177" s="196">
        <f t="shared" si="134"/>
        <v>29300.676884476186</v>
      </c>
      <c r="CK177" s="196">
        <f t="shared" si="134"/>
        <v>30069.4279730821</v>
      </c>
      <c r="CL177" s="196">
        <f t="shared" si="134"/>
        <v>30856.804207896017</v>
      </c>
      <c r="CM177" s="196">
        <f t="shared" si="134"/>
        <v>31663.235638508453</v>
      </c>
      <c r="CN177" s="196">
        <f t="shared" si="134"/>
        <v>32489.161929173446</v>
      </c>
      <c r="CO177" s="196">
        <f t="shared" si="134"/>
        <v>33335.032568850693</v>
      </c>
    </row>
    <row r="178" spans="1:93" s="174" customFormat="1" outlineLevel="1" x14ac:dyDescent="0.2">
      <c r="B178" s="175"/>
      <c r="D178" s="176"/>
      <c r="E178" s="121" t="str">
        <f xml:space="preserve"> E150</f>
        <v>Regulatory fees, sampling and testing</v>
      </c>
      <c r="H178" s="228" t="str">
        <f xml:space="preserve"> H150</f>
        <v>£</v>
      </c>
      <c r="I178" s="421">
        <f xml:space="preserve"> I65</f>
        <v>0</v>
      </c>
      <c r="K178" s="196">
        <f t="shared" ref="K178:AP178" si="135" xml:space="preserve"> K150</f>
        <v>184.54682885816308</v>
      </c>
      <c r="L178" s="196">
        <f t="shared" si="135"/>
        <v>267.6832256896837</v>
      </c>
      <c r="M178" s="196">
        <f t="shared" si="135"/>
        <v>444.77701136297242</v>
      </c>
      <c r="N178" s="196">
        <f t="shared" si="135"/>
        <v>480.67431522795482</v>
      </c>
      <c r="O178" s="196">
        <f t="shared" si="135"/>
        <v>467.79153615606452</v>
      </c>
      <c r="P178" s="196">
        <f t="shared" si="135"/>
        <v>455.82847528990857</v>
      </c>
      <c r="Q178" s="196">
        <f t="shared" si="135"/>
        <v>462.44203177466079</v>
      </c>
      <c r="R178" s="196">
        <f t="shared" si="135"/>
        <v>473.92547024867821</v>
      </c>
      <c r="S178" s="196">
        <f t="shared" si="135"/>
        <v>481.44160515036583</v>
      </c>
      <c r="T178" s="196">
        <f t="shared" si="135"/>
        <v>490.78986061743984</v>
      </c>
      <c r="U178" s="196">
        <f t="shared" si="135"/>
        <v>500.37940872288391</v>
      </c>
      <c r="V178" s="196">
        <f t="shared" si="135"/>
        <v>510.85909822741985</v>
      </c>
      <c r="W178" s="196">
        <f t="shared" si="135"/>
        <v>520.1246631385543</v>
      </c>
      <c r="X178" s="196">
        <f t="shared" si="135"/>
        <v>530.2877781117794</v>
      </c>
      <c r="Y178" s="196">
        <f t="shared" si="135"/>
        <v>540.64961181306444</v>
      </c>
      <c r="Z178" s="196">
        <f t="shared" si="135"/>
        <v>551.97460818017134</v>
      </c>
      <c r="AA178" s="196">
        <f t="shared" si="135"/>
        <v>561.98506405900889</v>
      </c>
      <c r="AB178" s="196">
        <f t="shared" si="135"/>
        <v>572.96668873898489</v>
      </c>
      <c r="AC178" s="196">
        <f t="shared" si="135"/>
        <v>584.16304742977786</v>
      </c>
      <c r="AD178" s="196">
        <f t="shared" si="135"/>
        <v>596.40158158155714</v>
      </c>
      <c r="AE178" s="196">
        <f t="shared" si="135"/>
        <v>607.21685592263248</v>
      </c>
      <c r="AF178" s="196">
        <f t="shared" si="135"/>
        <v>619.08295754903997</v>
      </c>
      <c r="AG178" s="196">
        <f t="shared" si="135"/>
        <v>631.18110009032989</v>
      </c>
      <c r="AH178" s="196">
        <f t="shared" si="135"/>
        <v>644.40691413802745</v>
      </c>
      <c r="AI178" s="196">
        <f t="shared" si="135"/>
        <v>656.09175913691411</v>
      </c>
      <c r="AJ178" s="196">
        <f t="shared" si="135"/>
        <v>668.91362526611454</v>
      </c>
      <c r="AK178" s="196">
        <f t="shared" si="135"/>
        <v>681.98623507628793</v>
      </c>
      <c r="AL178" s="196">
        <f t="shared" si="135"/>
        <v>696.27902777405336</v>
      </c>
      <c r="AM178" s="196">
        <f t="shared" si="135"/>
        <v>708.90340903529477</v>
      </c>
      <c r="AN178" s="196">
        <f t="shared" si="135"/>
        <v>722.75807692660783</v>
      </c>
      <c r="AO178" s="196">
        <f t="shared" si="135"/>
        <v>736.88369978628475</v>
      </c>
      <c r="AP178" s="196">
        <f t="shared" si="135"/>
        <v>752.3296080136505</v>
      </c>
      <c r="AQ178" s="196">
        <f t="shared" ref="AQ178:BV178" si="136" xml:space="preserve"> AQ150</f>
        <v>765.96912459750229</v>
      </c>
      <c r="AR178" s="196">
        <f t="shared" si="136"/>
        <v>780.93984527770385</v>
      </c>
      <c r="AS178" s="196">
        <f t="shared" si="136"/>
        <v>796.20336249314062</v>
      </c>
      <c r="AT178" s="196">
        <f t="shared" si="136"/>
        <v>812.89548168216857</v>
      </c>
      <c r="AU178" s="196">
        <f t="shared" si="136"/>
        <v>827.6318200185458</v>
      </c>
      <c r="AV178" s="196">
        <f t="shared" si="136"/>
        <v>843.80855982717253</v>
      </c>
      <c r="AW178" s="196">
        <f t="shared" si="136"/>
        <v>860.30169960984199</v>
      </c>
      <c r="AX178" s="196">
        <f t="shared" si="136"/>
        <v>878.34064626903</v>
      </c>
      <c r="AY178" s="196">
        <f t="shared" si="136"/>
        <v>894.26207067118366</v>
      </c>
      <c r="AZ178" s="196">
        <f t="shared" si="136"/>
        <v>911.74205331588269</v>
      </c>
      <c r="BA178" s="196">
        <f t="shared" si="136"/>
        <v>929.56394346693753</v>
      </c>
      <c r="BB178" s="196">
        <f t="shared" si="136"/>
        <v>949.05846320927276</v>
      </c>
      <c r="BC178" s="196">
        <f t="shared" si="136"/>
        <v>966.26034594034195</v>
      </c>
      <c r="BD178" s="196">
        <f t="shared" si="136"/>
        <v>985.1486383364911</v>
      </c>
      <c r="BE178" s="196">
        <f t="shared" si="136"/>
        <v>1004.4064035746267</v>
      </c>
      <c r="BF178" s="196">
        <f t="shared" si="136"/>
        <v>1025.4740283331405</v>
      </c>
      <c r="BG178" s="196">
        <f t="shared" si="136"/>
        <v>1044.0594224171705</v>
      </c>
      <c r="BH178" s="196">
        <f t="shared" si="136"/>
        <v>1064.4695678508112</v>
      </c>
      <c r="BI178" s="196">
        <f t="shared" si="136"/>
        <v>1085.2789753920497</v>
      </c>
      <c r="BJ178" s="196">
        <f t="shared" si="136"/>
        <v>1108.0467338045819</v>
      </c>
      <c r="BK178" s="196">
        <f t="shared" si="136"/>
        <v>1128.1269920313152</v>
      </c>
      <c r="BL178" s="196">
        <f t="shared" si="136"/>
        <v>1150.1816944706864</v>
      </c>
      <c r="BM178" s="196">
        <f t="shared" si="136"/>
        <v>1172.6678517604882</v>
      </c>
      <c r="BN178" s="196">
        <f t="shared" si="136"/>
        <v>1197.2730370278805</v>
      </c>
      <c r="BO178" s="196">
        <f t="shared" si="136"/>
        <v>1218.9684808791601</v>
      </c>
      <c r="BP178" s="196">
        <f t="shared" si="136"/>
        <v>1242.8003445695413</v>
      </c>
      <c r="BQ178" s="196">
        <f t="shared" si="136"/>
        <v>1267.0984533831383</v>
      </c>
      <c r="BR178" s="196">
        <f t="shared" si="136"/>
        <v>1293.6894532537508</v>
      </c>
      <c r="BS178" s="196">
        <f t="shared" si="136"/>
        <v>1317.1300957804242</v>
      </c>
      <c r="BT178" s="196">
        <f t="shared" si="136"/>
        <v>1342.882424591447</v>
      </c>
      <c r="BU178" s="196">
        <f t="shared" si="136"/>
        <v>1369.1385960593198</v>
      </c>
      <c r="BV178" s="196">
        <f t="shared" si="136"/>
        <v>1397.8757899696814</v>
      </c>
      <c r="BW178" s="196">
        <f t="shared" ref="BW178:CO178" si="137" xml:space="preserve"> BW150</f>
        <v>1423.2021169732552</v>
      </c>
      <c r="BX178" s="196">
        <f t="shared" si="137"/>
        <v>1451.029778329385</v>
      </c>
      <c r="BY178" s="196">
        <f t="shared" si="137"/>
        <v>1479.4019138134518</v>
      </c>
      <c r="BZ178" s="196">
        <f t="shared" si="137"/>
        <v>1510.4586426223414</v>
      </c>
      <c r="CA178" s="196">
        <f t="shared" si="137"/>
        <v>1537.8224568473179</v>
      </c>
      <c r="CB178" s="196">
        <f t="shared" si="137"/>
        <v>1567.8928154629916</v>
      </c>
      <c r="CC178" s="196">
        <f t="shared" si="137"/>
        <v>1598.551558607546</v>
      </c>
      <c r="CD178" s="196">
        <f t="shared" si="137"/>
        <v>1632.1151728013042</v>
      </c>
      <c r="CE178" s="196">
        <f t="shared" si="137"/>
        <v>1661.6805062241997</v>
      </c>
      <c r="CF178" s="196">
        <f t="shared" si="137"/>
        <v>1694.1744332875528</v>
      </c>
      <c r="CG178" s="196">
        <f t="shared" si="137"/>
        <v>1727.3041989997168</v>
      </c>
      <c r="CH178" s="196">
        <f t="shared" si="137"/>
        <v>1763.5771917228167</v>
      </c>
      <c r="CI178" s="196">
        <f t="shared" si="137"/>
        <v>1795.5212914346862</v>
      </c>
      <c r="CJ178" s="196">
        <f t="shared" si="137"/>
        <v>1830.6342553404161</v>
      </c>
      <c r="CK178" s="196">
        <f t="shared" si="137"/>
        <v>1866.4343419204929</v>
      </c>
      <c r="CL178" s="196">
        <f t="shared" si="137"/>
        <v>1902.9350063175527</v>
      </c>
      <c r="CM178" s="196">
        <f t="shared" si="137"/>
        <v>1940.1499673235116</v>
      </c>
      <c r="CN178" s="196">
        <f t="shared" si="137"/>
        <v>1978.0932125490358</v>
      </c>
      <c r="CO178" s="196">
        <f t="shared" si="137"/>
        <v>2016.7790036944311</v>
      </c>
    </row>
    <row r="179" spans="1:93" s="20" customFormat="1" outlineLevel="1" x14ac:dyDescent="0.2">
      <c r="B179" s="34"/>
      <c r="D179" s="84"/>
      <c r="E179" s="132" t="str">
        <f xml:space="preserve"> E159</f>
        <v>Pumping and non-standard operating costs</v>
      </c>
      <c r="H179" s="370" t="str">
        <f xml:space="preserve"> H159</f>
        <v>£</v>
      </c>
      <c r="I179" s="91">
        <f xml:space="preserve"> I159</f>
        <v>0</v>
      </c>
      <c r="K179" s="91">
        <f t="shared" ref="K179:BV179" si="138" xml:space="preserve"> K159</f>
        <v>0</v>
      </c>
      <c r="L179" s="91">
        <f t="shared" si="138"/>
        <v>0</v>
      </c>
      <c r="M179" s="91">
        <f t="shared" si="138"/>
        <v>0</v>
      </c>
      <c r="N179" s="91">
        <f t="shared" si="138"/>
        <v>0</v>
      </c>
      <c r="O179" s="91">
        <f t="shared" si="138"/>
        <v>0</v>
      </c>
      <c r="P179" s="91">
        <f t="shared" si="138"/>
        <v>0</v>
      </c>
      <c r="Q179" s="91">
        <f t="shared" si="138"/>
        <v>0</v>
      </c>
      <c r="R179" s="91">
        <f t="shared" si="138"/>
        <v>0</v>
      </c>
      <c r="S179" s="91">
        <f t="shared" si="138"/>
        <v>0</v>
      </c>
      <c r="T179" s="91">
        <f t="shared" si="138"/>
        <v>0</v>
      </c>
      <c r="U179" s="91">
        <f t="shared" si="138"/>
        <v>0</v>
      </c>
      <c r="V179" s="91">
        <f t="shared" si="138"/>
        <v>0</v>
      </c>
      <c r="W179" s="91">
        <f t="shared" si="138"/>
        <v>0</v>
      </c>
      <c r="X179" s="91">
        <f t="shared" si="138"/>
        <v>0</v>
      </c>
      <c r="Y179" s="91">
        <f t="shared" si="138"/>
        <v>0</v>
      </c>
      <c r="Z179" s="91">
        <f t="shared" si="138"/>
        <v>0</v>
      </c>
      <c r="AA179" s="91">
        <f t="shared" si="138"/>
        <v>0</v>
      </c>
      <c r="AB179" s="91">
        <f t="shared" si="138"/>
        <v>0</v>
      </c>
      <c r="AC179" s="91">
        <f t="shared" si="138"/>
        <v>0</v>
      </c>
      <c r="AD179" s="91">
        <f t="shared" si="138"/>
        <v>0</v>
      </c>
      <c r="AE179" s="91">
        <f t="shared" si="138"/>
        <v>0</v>
      </c>
      <c r="AF179" s="91">
        <f t="shared" si="138"/>
        <v>0</v>
      </c>
      <c r="AG179" s="91">
        <f t="shared" si="138"/>
        <v>0</v>
      </c>
      <c r="AH179" s="91">
        <f t="shared" si="138"/>
        <v>0</v>
      </c>
      <c r="AI179" s="91">
        <f t="shared" si="138"/>
        <v>0</v>
      </c>
      <c r="AJ179" s="91">
        <f t="shared" si="138"/>
        <v>0</v>
      </c>
      <c r="AK179" s="91">
        <f t="shared" si="138"/>
        <v>0</v>
      </c>
      <c r="AL179" s="91">
        <f t="shared" si="138"/>
        <v>0</v>
      </c>
      <c r="AM179" s="91">
        <f t="shared" si="138"/>
        <v>0</v>
      </c>
      <c r="AN179" s="91">
        <f t="shared" si="138"/>
        <v>0</v>
      </c>
      <c r="AO179" s="91">
        <f t="shared" si="138"/>
        <v>0</v>
      </c>
      <c r="AP179" s="91">
        <f t="shared" si="138"/>
        <v>0</v>
      </c>
      <c r="AQ179" s="91">
        <f t="shared" si="138"/>
        <v>0</v>
      </c>
      <c r="AR179" s="91">
        <f t="shared" si="138"/>
        <v>0</v>
      </c>
      <c r="AS179" s="91">
        <f t="shared" si="138"/>
        <v>0</v>
      </c>
      <c r="AT179" s="91">
        <f t="shared" si="138"/>
        <v>0</v>
      </c>
      <c r="AU179" s="91">
        <f t="shared" si="138"/>
        <v>0</v>
      </c>
      <c r="AV179" s="91">
        <f t="shared" si="138"/>
        <v>0</v>
      </c>
      <c r="AW179" s="91">
        <f t="shared" si="138"/>
        <v>0</v>
      </c>
      <c r="AX179" s="91">
        <f t="shared" si="138"/>
        <v>0</v>
      </c>
      <c r="AY179" s="91">
        <f t="shared" si="138"/>
        <v>0</v>
      </c>
      <c r="AZ179" s="91">
        <f t="shared" si="138"/>
        <v>0</v>
      </c>
      <c r="BA179" s="91">
        <f t="shared" si="138"/>
        <v>0</v>
      </c>
      <c r="BB179" s="91">
        <f t="shared" si="138"/>
        <v>0</v>
      </c>
      <c r="BC179" s="91">
        <f t="shared" si="138"/>
        <v>0</v>
      </c>
      <c r="BD179" s="91">
        <f t="shared" si="138"/>
        <v>0</v>
      </c>
      <c r="BE179" s="91">
        <f t="shared" si="138"/>
        <v>0</v>
      </c>
      <c r="BF179" s="91">
        <f t="shared" si="138"/>
        <v>0</v>
      </c>
      <c r="BG179" s="91">
        <f t="shared" si="138"/>
        <v>0</v>
      </c>
      <c r="BH179" s="91">
        <f t="shared" si="138"/>
        <v>0</v>
      </c>
      <c r="BI179" s="91">
        <f t="shared" si="138"/>
        <v>0</v>
      </c>
      <c r="BJ179" s="91">
        <f t="shared" si="138"/>
        <v>0</v>
      </c>
      <c r="BK179" s="91">
        <f t="shared" si="138"/>
        <v>0</v>
      </c>
      <c r="BL179" s="91">
        <f t="shared" si="138"/>
        <v>0</v>
      </c>
      <c r="BM179" s="91">
        <f t="shared" si="138"/>
        <v>0</v>
      </c>
      <c r="BN179" s="91">
        <f t="shared" si="138"/>
        <v>0</v>
      </c>
      <c r="BO179" s="91">
        <f t="shared" si="138"/>
        <v>0</v>
      </c>
      <c r="BP179" s="91">
        <f t="shared" si="138"/>
        <v>0</v>
      </c>
      <c r="BQ179" s="91">
        <f t="shared" si="138"/>
        <v>0</v>
      </c>
      <c r="BR179" s="91">
        <f t="shared" si="138"/>
        <v>0</v>
      </c>
      <c r="BS179" s="91">
        <f t="shared" si="138"/>
        <v>0</v>
      </c>
      <c r="BT179" s="91">
        <f t="shared" si="138"/>
        <v>0</v>
      </c>
      <c r="BU179" s="91">
        <f t="shared" si="138"/>
        <v>0</v>
      </c>
      <c r="BV179" s="91">
        <f t="shared" si="138"/>
        <v>0</v>
      </c>
      <c r="BW179" s="91">
        <f t="shared" ref="BW179:CO179" si="139" xml:space="preserve"> BW159</f>
        <v>0</v>
      </c>
      <c r="BX179" s="91">
        <f t="shared" si="139"/>
        <v>0</v>
      </c>
      <c r="BY179" s="91">
        <f t="shared" si="139"/>
        <v>0</v>
      </c>
      <c r="BZ179" s="91">
        <f t="shared" si="139"/>
        <v>0</v>
      </c>
      <c r="CA179" s="91">
        <f t="shared" si="139"/>
        <v>0</v>
      </c>
      <c r="CB179" s="91">
        <f t="shared" si="139"/>
        <v>0</v>
      </c>
      <c r="CC179" s="91">
        <f t="shared" si="139"/>
        <v>0</v>
      </c>
      <c r="CD179" s="91">
        <f t="shared" si="139"/>
        <v>0</v>
      </c>
      <c r="CE179" s="91">
        <f t="shared" si="139"/>
        <v>0</v>
      </c>
      <c r="CF179" s="91">
        <f t="shared" si="139"/>
        <v>0</v>
      </c>
      <c r="CG179" s="91">
        <f t="shared" si="139"/>
        <v>0</v>
      </c>
      <c r="CH179" s="91">
        <f t="shared" si="139"/>
        <v>0</v>
      </c>
      <c r="CI179" s="91">
        <f t="shared" si="139"/>
        <v>0</v>
      </c>
      <c r="CJ179" s="91">
        <f t="shared" si="139"/>
        <v>0</v>
      </c>
      <c r="CK179" s="91">
        <f t="shared" si="139"/>
        <v>0</v>
      </c>
      <c r="CL179" s="91">
        <f t="shared" si="139"/>
        <v>0</v>
      </c>
      <c r="CM179" s="91">
        <f t="shared" si="139"/>
        <v>0</v>
      </c>
      <c r="CN179" s="91">
        <f t="shared" si="139"/>
        <v>0</v>
      </c>
      <c r="CO179" s="91">
        <f t="shared" si="139"/>
        <v>0</v>
      </c>
    </row>
    <row r="180" spans="1:93" ht="3" customHeight="1" outlineLevel="1" x14ac:dyDescent="0.2">
      <c r="A180" s="14" t="s">
        <v>352</v>
      </c>
      <c r="B180" s="14"/>
      <c r="C180" s="7"/>
      <c r="D180" s="70"/>
      <c r="E180" s="16"/>
      <c r="F180" s="17"/>
      <c r="G180" s="16"/>
      <c r="H180" s="73"/>
      <c r="I180" s="198"/>
      <c r="J180" s="13"/>
      <c r="K180" s="16"/>
    </row>
    <row r="181" spans="1:93" s="175" customFormat="1" outlineLevel="1" x14ac:dyDescent="0.2">
      <c r="D181" s="194"/>
      <c r="E181" s="175" t="s">
        <v>366</v>
      </c>
      <c r="H181" s="230" t="s">
        <v>125</v>
      </c>
      <c r="I181" s="211">
        <f xml:space="preserve"> SUM( K181:CO181 )</f>
        <v>1213169.5664962328</v>
      </c>
      <c r="J181" s="175" t="s">
        <v>363</v>
      </c>
      <c r="K181" s="195">
        <f>SUM(K177:K180)</f>
        <v>10835.616712551731</v>
      </c>
      <c r="L181" s="195">
        <f t="shared" ref="L181:BW181" si="140">SUM(L177:L180)</f>
        <v>11206.063828898616</v>
      </c>
      <c r="M181" s="195">
        <f t="shared" si="140"/>
        <v>11514.374233465569</v>
      </c>
      <c r="N181" s="195">
        <f t="shared" si="140"/>
        <v>1776.868068915478</v>
      </c>
      <c r="O181" s="195">
        <f t="shared" si="140"/>
        <v>1944.2622232051172</v>
      </c>
      <c r="P181" s="195">
        <f t="shared" si="140"/>
        <v>2268.4858327665552</v>
      </c>
      <c r="Q181" s="195">
        <f t="shared" si="140"/>
        <v>2688.4447704574955</v>
      </c>
      <c r="R181" s="195">
        <f t="shared" si="140"/>
        <v>3208.1479382029679</v>
      </c>
      <c r="S181" s="195">
        <f t="shared" si="140"/>
        <v>3838.7011324663094</v>
      </c>
      <c r="T181" s="195">
        <f t="shared" si="140"/>
        <v>4613.0555744920848</v>
      </c>
      <c r="U181" s="195">
        <f t="shared" si="140"/>
        <v>4846.290408421095</v>
      </c>
      <c r="V181" s="195">
        <f t="shared" si="140"/>
        <v>4999.6080728416855</v>
      </c>
      <c r="W181" s="195">
        <f t="shared" si="140"/>
        <v>5155.5677841835914</v>
      </c>
      <c r="X181" s="195">
        <f t="shared" si="140"/>
        <v>5316.376134052708</v>
      </c>
      <c r="Y181" s="195">
        <f t="shared" si="140"/>
        <v>5481.4314218253467</v>
      </c>
      <c r="Z181" s="195">
        <f t="shared" si="140"/>
        <v>5651.5974857483243</v>
      </c>
      <c r="AA181" s="195">
        <f t="shared" si="140"/>
        <v>5824.6983315084399</v>
      </c>
      <c r="AB181" s="195">
        <f t="shared" si="140"/>
        <v>6003.1237438188682</v>
      </c>
      <c r="AC181" s="195">
        <f t="shared" si="140"/>
        <v>6186.2237830890099</v>
      </c>
      <c r="AD181" s="195">
        <f t="shared" si="140"/>
        <v>6374.9348601043876</v>
      </c>
      <c r="AE181" s="195">
        <f t="shared" si="140"/>
        <v>6566.9030386157228</v>
      </c>
      <c r="AF181" s="195">
        <f t="shared" si="140"/>
        <v>6764.7164911973405</v>
      </c>
      <c r="AG181" s="195">
        <f t="shared" si="140"/>
        <v>6967.6731614253649</v>
      </c>
      <c r="AH181" s="195">
        <f t="shared" si="140"/>
        <v>7176.7881135889338</v>
      </c>
      <c r="AI181" s="195">
        <f t="shared" si="140"/>
        <v>7389.5149051619164</v>
      </c>
      <c r="AJ181" s="195">
        <f t="shared" si="140"/>
        <v>7608.6565505900016</v>
      </c>
      <c r="AK181" s="195">
        <f t="shared" si="140"/>
        <v>7833.4546861879562</v>
      </c>
      <c r="AL181" s="195">
        <f t="shared" si="140"/>
        <v>8065.0096190672939</v>
      </c>
      <c r="AM181" s="195">
        <f t="shared" si="140"/>
        <v>8300.5666430056881</v>
      </c>
      <c r="AN181" s="195">
        <f t="shared" si="140"/>
        <v>8543.1614318677712</v>
      </c>
      <c r="AO181" s="195">
        <f t="shared" si="140"/>
        <v>8791.9747864596684</v>
      </c>
      <c r="AP181" s="195">
        <f t="shared" si="140"/>
        <v>9048.1993967977451</v>
      </c>
      <c r="AQ181" s="195">
        <f t="shared" si="140"/>
        <v>9308.8552446546473</v>
      </c>
      <c r="AR181" s="195">
        <f t="shared" si="140"/>
        <v>9577.2299573096334</v>
      </c>
      <c r="AS181" s="195">
        <f t="shared" si="140"/>
        <v>9852.4386066901461</v>
      </c>
      <c r="AT181" s="195">
        <f t="shared" si="140"/>
        <v>10135.774002505166</v>
      </c>
      <c r="AU181" s="195">
        <f t="shared" si="140"/>
        <v>10424.012369488459</v>
      </c>
      <c r="AV181" s="195">
        <f t="shared" si="140"/>
        <v>10720.714181031895</v>
      </c>
      <c r="AW181" s="195">
        <f t="shared" si="140"/>
        <v>11024.923492175751</v>
      </c>
      <c r="AX181" s="195">
        <f t="shared" si="140"/>
        <v>11338.041615581395</v>
      </c>
      <c r="AY181" s="195">
        <f t="shared" si="140"/>
        <v>11656.58106266599</v>
      </c>
      <c r="AZ181" s="195">
        <f t="shared" si="140"/>
        <v>11984.397776704685</v>
      </c>
      <c r="BA181" s="195">
        <f t="shared" si="140"/>
        <v>12320.459081296121</v>
      </c>
      <c r="BB181" s="195">
        <f t="shared" si="140"/>
        <v>12666.283875695801</v>
      </c>
      <c r="BC181" s="195">
        <f t="shared" si="140"/>
        <v>13018.09936656762</v>
      </c>
      <c r="BD181" s="195">
        <f t="shared" si="140"/>
        <v>13380.081465236401</v>
      </c>
      <c r="BE181" s="195">
        <f t="shared" si="140"/>
        <v>13751.114588265042</v>
      </c>
      <c r="BF181" s="195">
        <f t="shared" si="140"/>
        <v>14132.845063924527</v>
      </c>
      <c r="BG181" s="195">
        <f t="shared" si="140"/>
        <v>14521.191433446978</v>
      </c>
      <c r="BH181" s="195">
        <f t="shared" si="140"/>
        <v>14920.676103950531</v>
      </c>
      <c r="BI181" s="195">
        <f t="shared" si="140"/>
        <v>15330.093911038814</v>
      </c>
      <c r="BJ181" s="195">
        <f t="shared" si="140"/>
        <v>15751.229276457352</v>
      </c>
      <c r="BK181" s="195">
        <f t="shared" si="140"/>
        <v>16179.666801000725</v>
      </c>
      <c r="BL181" s="195">
        <f t="shared" si="140"/>
        <v>16620.304112921767</v>
      </c>
      <c r="BM181" s="195">
        <f t="shared" si="140"/>
        <v>17071.839254298651</v>
      </c>
      <c r="BN181" s="195">
        <f t="shared" si="140"/>
        <v>17536.206295370896</v>
      </c>
      <c r="BO181" s="195">
        <f t="shared" si="140"/>
        <v>18008.628550170997</v>
      </c>
      <c r="BP181" s="195">
        <f t="shared" si="140"/>
        <v>18494.409972946734</v>
      </c>
      <c r="BQ181" s="195">
        <f t="shared" si="140"/>
        <v>18992.144017459748</v>
      </c>
      <c r="BR181" s="195">
        <f t="shared" si="140"/>
        <v>19503.926922247825</v>
      </c>
      <c r="BS181" s="195">
        <f t="shared" si="140"/>
        <v>20024.591127062977</v>
      </c>
      <c r="BT181" s="195">
        <f t="shared" si="140"/>
        <v>20559.880593498066</v>
      </c>
      <c r="BU181" s="195">
        <f t="shared" si="140"/>
        <v>21108.275762865029</v>
      </c>
      <c r="BV181" s="195">
        <f t="shared" si="140"/>
        <v>21672.04860698944</v>
      </c>
      <c r="BW181" s="195">
        <f t="shared" si="140"/>
        <v>22245.608678813547</v>
      </c>
      <c r="BX181" s="195">
        <f t="shared" ref="BX181:CO181" si="141">SUM(BX177:BX180)</f>
        <v>22835.176418380557</v>
      </c>
      <c r="BY181" s="195">
        <f t="shared" si="141"/>
        <v>23439.110150138353</v>
      </c>
      <c r="BZ181" s="195">
        <f t="shared" si="141"/>
        <v>24059.872276463881</v>
      </c>
      <c r="CA181" s="195">
        <f t="shared" si="141"/>
        <v>24691.414827045934</v>
      </c>
      <c r="CB181" s="195">
        <f t="shared" si="141"/>
        <v>25340.474212145142</v>
      </c>
      <c r="CC181" s="195">
        <f t="shared" si="141"/>
        <v>26005.276799577681</v>
      </c>
      <c r="CD181" s="195">
        <f t="shared" si="141"/>
        <v>26688.491346142619</v>
      </c>
      <c r="CE181" s="195">
        <f t="shared" si="141"/>
        <v>27383.574882688081</v>
      </c>
      <c r="CF181" s="195">
        <f t="shared" si="141"/>
        <v>28097.822552127498</v>
      </c>
      <c r="CG181" s="195">
        <f t="shared" si="141"/>
        <v>28829.318130983178</v>
      </c>
      <c r="CH181" s="195">
        <f t="shared" si="141"/>
        <v>29580.953983133626</v>
      </c>
      <c r="CI181" s="195">
        <f t="shared" si="141"/>
        <v>30345.651592959726</v>
      </c>
      <c r="CJ181" s="195">
        <f t="shared" si="141"/>
        <v>31131.311139816604</v>
      </c>
      <c r="CK181" s="195">
        <f t="shared" si="141"/>
        <v>31935.862315002592</v>
      </c>
      <c r="CL181" s="195">
        <f t="shared" si="141"/>
        <v>32759.739214213569</v>
      </c>
      <c r="CM181" s="195">
        <f t="shared" si="141"/>
        <v>33603.385605831965</v>
      </c>
      <c r="CN181" s="195">
        <f t="shared" si="141"/>
        <v>34467.255141722482</v>
      </c>
      <c r="CO181" s="195">
        <f t="shared" si="141"/>
        <v>35351.811572545121</v>
      </c>
    </row>
    <row r="182" spans="1:93" ht="6.75" customHeight="1" outlineLevel="1" x14ac:dyDescent="0.2">
      <c r="I182" s="201"/>
    </row>
    <row r="183" spans="1:93" s="34" customFormat="1" outlineLevel="1" x14ac:dyDescent="0.2">
      <c r="D183" s="290"/>
      <c r="E183" s="34" t="s">
        <v>367</v>
      </c>
      <c r="H183" s="291" t="s">
        <v>125</v>
      </c>
      <c r="I183" s="422">
        <f xml:space="preserve"> SUM( K183:CO183 )</f>
        <v>1928873.3376223715</v>
      </c>
      <c r="J183" s="34" t="s">
        <v>363</v>
      </c>
      <c r="K183" s="289">
        <f xml:space="preserve"> K175 + K181</f>
        <v>395786.03391430521</v>
      </c>
      <c r="L183" s="289">
        <f t="shared" ref="L183:BW183" si="142" xml:space="preserve"> L175 + L181</f>
        <v>22151.740983934193</v>
      </c>
      <c r="M183" s="289">
        <f t="shared" si="142"/>
        <v>11514.374233465569</v>
      </c>
      <c r="N183" s="289">
        <f t="shared" si="142"/>
        <v>1776.868068915478</v>
      </c>
      <c r="O183" s="289">
        <f t="shared" si="142"/>
        <v>1944.2622232051172</v>
      </c>
      <c r="P183" s="289">
        <f t="shared" si="142"/>
        <v>2268.4858327665552</v>
      </c>
      <c r="Q183" s="289">
        <f t="shared" si="142"/>
        <v>2688.4447704574955</v>
      </c>
      <c r="R183" s="289">
        <f t="shared" si="142"/>
        <v>3208.1479382029679</v>
      </c>
      <c r="S183" s="289">
        <f t="shared" si="142"/>
        <v>3838.7011324663094</v>
      </c>
      <c r="T183" s="289">
        <f t="shared" si="142"/>
        <v>4613.0555744920848</v>
      </c>
      <c r="U183" s="289">
        <f t="shared" si="142"/>
        <v>4846.290408421095</v>
      </c>
      <c r="V183" s="289">
        <f t="shared" si="142"/>
        <v>4999.6080728416855</v>
      </c>
      <c r="W183" s="289">
        <f t="shared" si="142"/>
        <v>5155.5677841835914</v>
      </c>
      <c r="X183" s="289">
        <f t="shared" si="142"/>
        <v>5316.376134052708</v>
      </c>
      <c r="Y183" s="289">
        <f t="shared" si="142"/>
        <v>5481.4314218253467</v>
      </c>
      <c r="Z183" s="289">
        <f t="shared" si="142"/>
        <v>22996.629888140131</v>
      </c>
      <c r="AA183" s="289">
        <f t="shared" si="142"/>
        <v>11780.834191227776</v>
      </c>
      <c r="AB183" s="289">
        <f t="shared" si="142"/>
        <v>6003.1237438188682</v>
      </c>
      <c r="AC183" s="289">
        <f t="shared" si="142"/>
        <v>6186.2237830890099</v>
      </c>
      <c r="AD183" s="289">
        <f t="shared" si="142"/>
        <v>6374.9348601043876</v>
      </c>
      <c r="AE183" s="289">
        <f t="shared" si="142"/>
        <v>6566.9030386157228</v>
      </c>
      <c r="AF183" s="289">
        <f t="shared" si="142"/>
        <v>6764.7164911973405</v>
      </c>
      <c r="AG183" s="289">
        <f t="shared" si="142"/>
        <v>6967.6731614253649</v>
      </c>
      <c r="AH183" s="289">
        <f t="shared" si="142"/>
        <v>7176.7881135889338</v>
      </c>
      <c r="AI183" s="289">
        <f t="shared" si="142"/>
        <v>7389.5149051619164</v>
      </c>
      <c r="AJ183" s="289">
        <f t="shared" si="142"/>
        <v>7608.6565505900016</v>
      </c>
      <c r="AK183" s="289">
        <f t="shared" si="142"/>
        <v>7833.4546861879562</v>
      </c>
      <c r="AL183" s="289">
        <f t="shared" si="142"/>
        <v>8065.0096190672939</v>
      </c>
      <c r="AM183" s="289">
        <f t="shared" si="142"/>
        <v>8300.5666430056881</v>
      </c>
      <c r="AN183" s="289">
        <f t="shared" si="142"/>
        <v>8543.1614318677712</v>
      </c>
      <c r="AO183" s="289">
        <f t="shared" si="142"/>
        <v>31787.302892786854</v>
      </c>
      <c r="AP183" s="289">
        <f t="shared" si="142"/>
        <v>16944.598501893717</v>
      </c>
      <c r="AQ183" s="289">
        <f t="shared" si="142"/>
        <v>9308.8552446546473</v>
      </c>
      <c r="AR183" s="289">
        <f t="shared" si="142"/>
        <v>9577.2299573096334</v>
      </c>
      <c r="AS183" s="289">
        <f t="shared" si="142"/>
        <v>9852.4386066901461</v>
      </c>
      <c r="AT183" s="289">
        <f t="shared" si="142"/>
        <v>10135.774002505166</v>
      </c>
      <c r="AU183" s="289">
        <f t="shared" si="142"/>
        <v>10424.012369488459</v>
      </c>
      <c r="AV183" s="289">
        <f t="shared" si="142"/>
        <v>10720.714181031895</v>
      </c>
      <c r="AW183" s="289">
        <f t="shared" si="142"/>
        <v>11024.923492175751</v>
      </c>
      <c r="AX183" s="289">
        <f t="shared" si="142"/>
        <v>11338.041615581395</v>
      </c>
      <c r="AY183" s="289">
        <f t="shared" si="142"/>
        <v>11656.58106266599</v>
      </c>
      <c r="AZ183" s="289">
        <f t="shared" si="142"/>
        <v>11984.397776704685</v>
      </c>
      <c r="BA183" s="289">
        <f t="shared" si="142"/>
        <v>12320.459081296121</v>
      </c>
      <c r="BB183" s="289">
        <f t="shared" si="142"/>
        <v>12666.283875695801</v>
      </c>
      <c r="BC183" s="289">
        <f t="shared" si="142"/>
        <v>13018.09936656762</v>
      </c>
      <c r="BD183" s="289">
        <f t="shared" si="142"/>
        <v>43866.338420554835</v>
      </c>
      <c r="BE183" s="289">
        <f t="shared" si="142"/>
        <v>24219.834626813426</v>
      </c>
      <c r="BF183" s="289">
        <f t="shared" si="142"/>
        <v>14132.845063924527</v>
      </c>
      <c r="BG183" s="289">
        <f t="shared" si="142"/>
        <v>14521.191433446978</v>
      </c>
      <c r="BH183" s="289">
        <f t="shared" si="142"/>
        <v>14920.676103950531</v>
      </c>
      <c r="BI183" s="289">
        <f t="shared" si="142"/>
        <v>15330.093911038814</v>
      </c>
      <c r="BJ183" s="289">
        <f t="shared" si="142"/>
        <v>15751.229276457352</v>
      </c>
      <c r="BK183" s="289">
        <f t="shared" si="142"/>
        <v>16179.666801000725</v>
      </c>
      <c r="BL183" s="289">
        <f t="shared" si="142"/>
        <v>16620.304112921767</v>
      </c>
      <c r="BM183" s="289">
        <f t="shared" si="142"/>
        <v>17071.839254298651</v>
      </c>
      <c r="BN183" s="289">
        <f t="shared" si="142"/>
        <v>17536.206295370896</v>
      </c>
      <c r="BO183" s="289">
        <f t="shared" si="142"/>
        <v>18008.628550170997</v>
      </c>
      <c r="BP183" s="289">
        <f t="shared" si="142"/>
        <v>18494.409972946734</v>
      </c>
      <c r="BQ183" s="289">
        <f t="shared" si="142"/>
        <v>18992.144017459748</v>
      </c>
      <c r="BR183" s="289">
        <f t="shared" si="142"/>
        <v>19503.926922247825</v>
      </c>
      <c r="BS183" s="289">
        <f t="shared" si="142"/>
        <v>133625.67421584416</v>
      </c>
      <c r="BT183" s="289">
        <f t="shared" si="142"/>
        <v>59634.65140124473</v>
      </c>
      <c r="BU183" s="289">
        <f t="shared" si="142"/>
        <v>21108.275762865029</v>
      </c>
      <c r="BV183" s="289">
        <f t="shared" si="142"/>
        <v>21672.04860698944</v>
      </c>
      <c r="BW183" s="289">
        <f t="shared" si="142"/>
        <v>22245.608678813547</v>
      </c>
      <c r="BX183" s="289">
        <f t="shared" ref="BX183:CO183" si="143" xml:space="preserve"> BX175 + BX181</f>
        <v>22835.176418380557</v>
      </c>
      <c r="BY183" s="289">
        <f t="shared" si="143"/>
        <v>23439.110150138353</v>
      </c>
      <c r="BZ183" s="289">
        <f t="shared" si="143"/>
        <v>24059.872276463881</v>
      </c>
      <c r="CA183" s="289">
        <f t="shared" si="143"/>
        <v>24691.414827045934</v>
      </c>
      <c r="CB183" s="289">
        <f t="shared" si="143"/>
        <v>25340.474212145142</v>
      </c>
      <c r="CC183" s="289">
        <f t="shared" si="143"/>
        <v>26005.276799577681</v>
      </c>
      <c r="CD183" s="289">
        <f t="shared" si="143"/>
        <v>26688.491346142619</v>
      </c>
      <c r="CE183" s="289">
        <f t="shared" si="143"/>
        <v>27383.574882688081</v>
      </c>
      <c r="CF183" s="289">
        <f t="shared" si="143"/>
        <v>28097.822552127498</v>
      </c>
      <c r="CG183" s="289">
        <f t="shared" si="143"/>
        <v>28829.318130983178</v>
      </c>
      <c r="CH183" s="289">
        <f t="shared" si="143"/>
        <v>83164.703011906837</v>
      </c>
      <c r="CI183" s="289">
        <f t="shared" si="143"/>
        <v>48745.852969606771</v>
      </c>
      <c r="CJ183" s="289">
        <f t="shared" si="143"/>
        <v>31131.311139816604</v>
      </c>
      <c r="CK183" s="289">
        <f t="shared" si="143"/>
        <v>31935.862315002592</v>
      </c>
      <c r="CL183" s="289">
        <f t="shared" si="143"/>
        <v>32759.739214213569</v>
      </c>
      <c r="CM183" s="289">
        <f t="shared" si="143"/>
        <v>33603.385605831965</v>
      </c>
      <c r="CN183" s="289">
        <f t="shared" si="143"/>
        <v>34467.255141722482</v>
      </c>
      <c r="CO183" s="289">
        <f t="shared" si="143"/>
        <v>35351.811572545121</v>
      </c>
    </row>
    <row r="184" spans="1:93" outlineLevel="1" x14ac:dyDescent="0.2">
      <c r="E184" t="s">
        <v>368</v>
      </c>
      <c r="H184" s="75" t="s">
        <v>125</v>
      </c>
      <c r="K184" s="54">
        <f xml:space="preserve"> K183 / $G$40</f>
        <v>924.73372409884394</v>
      </c>
      <c r="L184" s="54">
        <f t="shared" ref="L184:BW184" si="144" xml:space="preserve"> L183 / $G$40</f>
        <v>51.756404168070546</v>
      </c>
      <c r="M184" s="54">
        <f t="shared" si="144"/>
        <v>26.902743536134508</v>
      </c>
      <c r="N184" s="54">
        <f t="shared" si="144"/>
        <v>4.1515609086810237</v>
      </c>
      <c r="O184" s="54">
        <f t="shared" si="144"/>
        <v>4.5426687458063482</v>
      </c>
      <c r="P184" s="54">
        <f t="shared" si="144"/>
        <v>5.3002005438470912</v>
      </c>
      <c r="Q184" s="54">
        <f t="shared" si="144"/>
        <v>6.2814130150876064</v>
      </c>
      <c r="R184" s="54">
        <f t="shared" si="144"/>
        <v>7.4956727528106724</v>
      </c>
      <c r="S184" s="54">
        <f t="shared" si="144"/>
        <v>8.9689278795941814</v>
      </c>
      <c r="T184" s="54">
        <f t="shared" si="144"/>
        <v>10.778167230121694</v>
      </c>
      <c r="U184" s="54">
        <f t="shared" si="144"/>
        <v>11.323108430890409</v>
      </c>
      <c r="V184" s="54">
        <f t="shared" si="144"/>
        <v>11.681327272994592</v>
      </c>
      <c r="W184" s="54">
        <f t="shared" si="144"/>
        <v>12.045719121924279</v>
      </c>
      <c r="X184" s="54">
        <f t="shared" si="144"/>
        <v>12.421439565543711</v>
      </c>
      <c r="Y184" s="54">
        <f t="shared" si="144"/>
        <v>12.807082761274174</v>
      </c>
      <c r="Z184" s="54">
        <f t="shared" si="144"/>
        <v>53.730443663878809</v>
      </c>
      <c r="AA184" s="54">
        <f t="shared" si="144"/>
        <v>27.525313530906018</v>
      </c>
      <c r="AB184" s="54">
        <f t="shared" si="144"/>
        <v>14.025990055651562</v>
      </c>
      <c r="AC184" s="54">
        <f t="shared" si="144"/>
        <v>14.453793885721986</v>
      </c>
      <c r="AD184" s="54">
        <f t="shared" si="144"/>
        <v>14.894707617066326</v>
      </c>
      <c r="AE184" s="54">
        <f t="shared" si="144"/>
        <v>15.343231398634867</v>
      </c>
      <c r="AF184" s="54">
        <f t="shared" si="144"/>
        <v>15.805412362610609</v>
      </c>
      <c r="AG184" s="54">
        <f t="shared" si="144"/>
        <v>16.279610190246181</v>
      </c>
      <c r="AH184" s="54">
        <f t="shared" si="144"/>
        <v>16.768196527076949</v>
      </c>
      <c r="AI184" s="54">
        <f t="shared" si="144"/>
        <v>17.265221741032516</v>
      </c>
      <c r="AJ184" s="54">
        <f t="shared" si="144"/>
        <v>17.777234931285051</v>
      </c>
      <c r="AK184" s="54">
        <f t="shared" si="144"/>
        <v>18.302464220065318</v>
      </c>
      <c r="AL184" s="54">
        <f t="shared" si="144"/>
        <v>18.843480418381528</v>
      </c>
      <c r="AM184" s="54">
        <f t="shared" si="144"/>
        <v>19.393847296742262</v>
      </c>
      <c r="AN184" s="54">
        <f t="shared" si="144"/>
        <v>19.960657551092922</v>
      </c>
      <c r="AO184" s="54">
        <f t="shared" si="144"/>
        <v>74.269399282212277</v>
      </c>
      <c r="AP184" s="54">
        <f t="shared" si="144"/>
        <v>39.59018341563953</v>
      </c>
      <c r="AQ184" s="54">
        <f t="shared" si="144"/>
        <v>21.749661786576279</v>
      </c>
      <c r="AR184" s="54">
        <f t="shared" si="144"/>
        <v>22.376705507732787</v>
      </c>
      <c r="AS184" s="54">
        <f t="shared" si="144"/>
        <v>23.01971637077137</v>
      </c>
      <c r="AT184" s="54">
        <f t="shared" si="144"/>
        <v>23.681714959124221</v>
      </c>
      <c r="AU184" s="54">
        <f t="shared" si="144"/>
        <v>24.355169087589857</v>
      </c>
      <c r="AV184" s="54">
        <f t="shared" si="144"/>
        <v>25.048397619233402</v>
      </c>
      <c r="AW184" s="54">
        <f t="shared" si="144"/>
        <v>25.759167037793809</v>
      </c>
      <c r="AX184" s="54">
        <f t="shared" si="144"/>
        <v>26.490751438274287</v>
      </c>
      <c r="AY184" s="54">
        <f t="shared" si="144"/>
        <v>27.235002482864463</v>
      </c>
      <c r="AZ184" s="54">
        <f t="shared" si="144"/>
        <v>28.00092938482403</v>
      </c>
      <c r="BA184" s="54">
        <f t="shared" si="144"/>
        <v>28.786119348822712</v>
      </c>
      <c r="BB184" s="54">
        <f t="shared" si="144"/>
        <v>29.59412120489673</v>
      </c>
      <c r="BC184" s="54">
        <f t="shared" si="144"/>
        <v>30.416120015344905</v>
      </c>
      <c r="BD184" s="54">
        <f t="shared" si="144"/>
        <v>102.4914449078384</v>
      </c>
      <c r="BE184" s="54">
        <f t="shared" si="144"/>
        <v>56.588398660779035</v>
      </c>
      <c r="BF184" s="54">
        <f t="shared" si="144"/>
        <v>33.020666037206837</v>
      </c>
      <c r="BG184" s="54">
        <f t="shared" si="144"/>
        <v>33.928017367866772</v>
      </c>
      <c r="BH184" s="54">
        <f t="shared" si="144"/>
        <v>34.861392766239561</v>
      </c>
      <c r="BI184" s="54">
        <f t="shared" si="144"/>
        <v>35.817976427660781</v>
      </c>
      <c r="BJ184" s="54">
        <f t="shared" si="144"/>
        <v>36.801937561816246</v>
      </c>
      <c r="BK184" s="54">
        <f t="shared" si="144"/>
        <v>37.802959815422255</v>
      </c>
      <c r="BL184" s="54">
        <f t="shared" si="144"/>
        <v>38.832486245144317</v>
      </c>
      <c r="BM184" s="54">
        <f t="shared" si="144"/>
        <v>39.887474893221146</v>
      </c>
      <c r="BN184" s="54">
        <f t="shared" si="144"/>
        <v>40.972444615352558</v>
      </c>
      <c r="BO184" s="54">
        <f t="shared" si="144"/>
        <v>42.076234930306072</v>
      </c>
      <c r="BP184" s="54">
        <f t="shared" si="144"/>
        <v>43.211238254548448</v>
      </c>
      <c r="BQ184" s="54">
        <f t="shared" si="144"/>
        <v>44.374168265092869</v>
      </c>
      <c r="BR184" s="54">
        <f t="shared" si="144"/>
        <v>45.5699227155323</v>
      </c>
      <c r="BS184" s="54">
        <f t="shared" si="144"/>
        <v>312.2095191958976</v>
      </c>
      <c r="BT184" s="54">
        <f t="shared" si="144"/>
        <v>139.33329766645966</v>
      </c>
      <c r="BU184" s="54">
        <f t="shared" si="144"/>
        <v>49.318401315105206</v>
      </c>
      <c r="BV184" s="54">
        <f t="shared" si="144"/>
        <v>50.635627586423922</v>
      </c>
      <c r="BW184" s="54">
        <f t="shared" si="144"/>
        <v>51.975721212181185</v>
      </c>
      <c r="BX184" s="54">
        <f t="shared" ref="BX184:CO184" si="145" xml:space="preserve"> BX183 / $G$40</f>
        <v>53.353215930795692</v>
      </c>
      <c r="BY184" s="54">
        <f t="shared" si="145"/>
        <v>54.764276051725126</v>
      </c>
      <c r="BZ184" s="54">
        <f t="shared" si="145"/>
        <v>56.214654851551124</v>
      </c>
      <c r="CA184" s="54">
        <f t="shared" si="145"/>
        <v>57.690221558518537</v>
      </c>
      <c r="CB184" s="54">
        <f t="shared" si="145"/>
        <v>59.206715448937246</v>
      </c>
      <c r="CC184" s="54">
        <f t="shared" si="145"/>
        <v>60.759992522377757</v>
      </c>
      <c r="CD184" s="54">
        <f t="shared" si="145"/>
        <v>62.356288191922005</v>
      </c>
      <c r="CE184" s="54">
        <f t="shared" si="145"/>
        <v>63.980315146467476</v>
      </c>
      <c r="CF184" s="54">
        <f t="shared" si="145"/>
        <v>65.649118112447425</v>
      </c>
      <c r="CG184" s="54">
        <f t="shared" si="145"/>
        <v>67.358219932203681</v>
      </c>
      <c r="CH184" s="54">
        <f t="shared" si="145"/>
        <v>194.31005376613746</v>
      </c>
      <c r="CI184" s="54">
        <f t="shared" si="145"/>
        <v>113.89217983552984</v>
      </c>
      <c r="CJ184" s="54">
        <f t="shared" si="145"/>
        <v>72.736708270599536</v>
      </c>
      <c r="CK184" s="54">
        <f t="shared" si="145"/>
        <v>74.616500735987358</v>
      </c>
      <c r="CL184" s="54">
        <f t="shared" si="145"/>
        <v>76.541446762181238</v>
      </c>
      <c r="CM184" s="54">
        <f t="shared" si="145"/>
        <v>78.512583191196185</v>
      </c>
      <c r="CN184" s="54">
        <f t="shared" si="145"/>
        <v>80.530969957295525</v>
      </c>
      <c r="CO184" s="54">
        <f t="shared" si="145"/>
        <v>82.59769059005869</v>
      </c>
    </row>
    <row r="185" spans="1:93" outlineLevel="1" x14ac:dyDescent="0.2">
      <c r="I185" s="201"/>
      <c r="V185" s="127"/>
    </row>
    <row r="186" spans="1:93" ht="13.5" thickBot="1" x14ac:dyDescent="0.25">
      <c r="A186" s="56" t="s">
        <v>369</v>
      </c>
      <c r="B186" s="9"/>
      <c r="C186" s="8"/>
      <c r="D186" s="69"/>
      <c r="E186" s="11"/>
      <c r="F186" s="12"/>
      <c r="G186" s="12"/>
      <c r="H186" s="12"/>
      <c r="I186" s="21"/>
      <c r="J186" s="13"/>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row>
    <row r="187" spans="1:93" ht="3" customHeight="1" outlineLevel="1" thickTop="1" x14ac:dyDescent="0.2">
      <c r="A187" s="14"/>
      <c r="B187" s="14"/>
      <c r="C187" s="7"/>
      <c r="D187" s="70"/>
      <c r="E187" s="16"/>
      <c r="F187" s="17"/>
      <c r="G187" s="16"/>
      <c r="H187" s="73"/>
      <c r="I187" s="198"/>
      <c r="J187" s="13"/>
      <c r="K187" s="16"/>
    </row>
    <row r="188" spans="1:93" outlineLevel="1" x14ac:dyDescent="0.2">
      <c r="B188" s="59" t="s">
        <v>370</v>
      </c>
      <c r="I188" s="201"/>
    </row>
    <row r="189" spans="1:93" outlineLevel="1" x14ac:dyDescent="0.2">
      <c r="E189" s="18" t="str">
        <f xml:space="preserve"> InpC!E$40</f>
        <v>Overhead rate</v>
      </c>
      <c r="G189" s="58">
        <f xml:space="preserve"> InpC!G$40</f>
        <v>5.1900000000000002E-2</v>
      </c>
      <c r="H189" s="77" t="str">
        <f xml:space="preserve"> InpC!H$40</f>
        <v>%</v>
      </c>
      <c r="I189" s="201"/>
    </row>
    <row r="190" spans="1:93" outlineLevel="1" x14ac:dyDescent="0.2">
      <c r="E190" s="18" t="str">
        <f xml:space="preserve"> InpC!E32</f>
        <v>Sewer costs (assuming 2m depth, grassland, 150mm)</v>
      </c>
      <c r="F190" s="18"/>
      <c r="G190" s="53">
        <f xml:space="preserve"> InpC!G32</f>
        <v>339.96385642709583</v>
      </c>
      <c r="H190" s="77" t="str">
        <f xml:space="preserve"> InpC!H32</f>
        <v>£/m</v>
      </c>
      <c r="I190" s="201"/>
    </row>
    <row r="191" spans="1:93" outlineLevel="1" x14ac:dyDescent="0.2">
      <c r="E191" t="str">
        <f xml:space="preserve"> E20</f>
        <v>Length of mains per plot</v>
      </c>
      <c r="G191" s="54">
        <f xml:space="preserve"> G20</f>
        <v>8</v>
      </c>
      <c r="H191" s="183" t="str">
        <f xml:space="preserve"> H20</f>
        <v>£/m</v>
      </c>
      <c r="I191" s="201"/>
    </row>
    <row r="192" spans="1:93" outlineLevel="1" x14ac:dyDescent="0.2">
      <c r="E192" s="79" t="str">
        <f xml:space="preserve"> E40</f>
        <v>Total plots</v>
      </c>
      <c r="G192" s="85">
        <f xml:space="preserve"> G40</f>
        <v>428</v>
      </c>
      <c r="H192" s="220" t="str">
        <f xml:space="preserve"> H40</f>
        <v>Plots</v>
      </c>
      <c r="I192" s="201"/>
    </row>
    <row r="193" spans="1:93" outlineLevel="1" x14ac:dyDescent="0.2">
      <c r="E193" s="79" t="s">
        <v>371</v>
      </c>
      <c r="G193" s="85">
        <f xml:space="preserve"> G191 * G192</f>
        <v>3424</v>
      </c>
      <c r="H193" s="220" t="s">
        <v>68</v>
      </c>
      <c r="I193" s="201"/>
    </row>
    <row r="194" spans="1:93" outlineLevel="1" x14ac:dyDescent="0.2">
      <c r="E194" t="s">
        <v>372</v>
      </c>
      <c r="G194" s="54">
        <f xml:space="preserve"> ( 1 + G189 ) * G190 * G191 * G192</f>
        <v>1224449.7254910672</v>
      </c>
      <c r="H194" s="75" t="s">
        <v>125</v>
      </c>
      <c r="I194" s="207">
        <f xml:space="preserve"> SUM( K194:CO194 )</f>
        <v>1224449.7254910672</v>
      </c>
      <c r="K194" s="54">
        <f xml:space="preserve"> IF( J194 = "", G194, 0 )</f>
        <v>1224449.7254910672</v>
      </c>
      <c r="L194" s="54">
        <f t="shared" ref="L194:BW194" si="146" xml:space="preserve"> IF( K194 = "", H194, 0 )</f>
        <v>0</v>
      </c>
      <c r="M194" s="54">
        <f t="shared" si="146"/>
        <v>0</v>
      </c>
      <c r="N194" s="54">
        <f t="shared" si="146"/>
        <v>0</v>
      </c>
      <c r="O194" s="54">
        <f t="shared" si="146"/>
        <v>0</v>
      </c>
      <c r="P194" s="54">
        <f t="shared" si="146"/>
        <v>0</v>
      </c>
      <c r="Q194" s="54">
        <f t="shared" si="146"/>
        <v>0</v>
      </c>
      <c r="R194" s="54">
        <f t="shared" si="146"/>
        <v>0</v>
      </c>
      <c r="S194" s="54">
        <f t="shared" si="146"/>
        <v>0</v>
      </c>
      <c r="T194" s="54">
        <f t="shared" si="146"/>
        <v>0</v>
      </c>
      <c r="U194" s="54">
        <f t="shared" si="146"/>
        <v>0</v>
      </c>
      <c r="V194" s="54">
        <f t="shared" si="146"/>
        <v>0</v>
      </c>
      <c r="W194" s="54">
        <f t="shared" si="146"/>
        <v>0</v>
      </c>
      <c r="X194" s="54">
        <f t="shared" si="146"/>
        <v>0</v>
      </c>
      <c r="Y194" s="54">
        <f t="shared" si="146"/>
        <v>0</v>
      </c>
      <c r="Z194" s="54">
        <f t="shared" si="146"/>
        <v>0</v>
      </c>
      <c r="AA194" s="54">
        <f t="shared" si="146"/>
        <v>0</v>
      </c>
      <c r="AB194" s="54">
        <f t="shared" si="146"/>
        <v>0</v>
      </c>
      <c r="AC194" s="54">
        <f t="shared" si="146"/>
        <v>0</v>
      </c>
      <c r="AD194" s="54">
        <f t="shared" si="146"/>
        <v>0</v>
      </c>
      <c r="AE194" s="54">
        <f t="shared" si="146"/>
        <v>0</v>
      </c>
      <c r="AF194" s="54">
        <f t="shared" si="146"/>
        <v>0</v>
      </c>
      <c r="AG194" s="54">
        <f t="shared" si="146"/>
        <v>0</v>
      </c>
      <c r="AH194" s="54">
        <f t="shared" si="146"/>
        <v>0</v>
      </c>
      <c r="AI194" s="54">
        <f t="shared" si="146"/>
        <v>0</v>
      </c>
      <c r="AJ194" s="54">
        <f t="shared" si="146"/>
        <v>0</v>
      </c>
      <c r="AK194" s="54">
        <f t="shared" si="146"/>
        <v>0</v>
      </c>
      <c r="AL194" s="54">
        <f t="shared" si="146"/>
        <v>0</v>
      </c>
      <c r="AM194" s="54">
        <f t="shared" si="146"/>
        <v>0</v>
      </c>
      <c r="AN194" s="54">
        <f t="shared" si="146"/>
        <v>0</v>
      </c>
      <c r="AO194" s="54">
        <f t="shared" si="146"/>
        <v>0</v>
      </c>
      <c r="AP194" s="54">
        <f t="shared" si="146"/>
        <v>0</v>
      </c>
      <c r="AQ194" s="54">
        <f t="shared" si="146"/>
        <v>0</v>
      </c>
      <c r="AR194" s="54">
        <f t="shared" si="146"/>
        <v>0</v>
      </c>
      <c r="AS194" s="54">
        <f t="shared" si="146"/>
        <v>0</v>
      </c>
      <c r="AT194" s="54">
        <f t="shared" si="146"/>
        <v>0</v>
      </c>
      <c r="AU194" s="54">
        <f t="shared" si="146"/>
        <v>0</v>
      </c>
      <c r="AV194" s="54">
        <f t="shared" si="146"/>
        <v>0</v>
      </c>
      <c r="AW194" s="54">
        <f t="shared" si="146"/>
        <v>0</v>
      </c>
      <c r="AX194" s="54">
        <f t="shared" si="146"/>
        <v>0</v>
      </c>
      <c r="AY194" s="54">
        <f t="shared" si="146"/>
        <v>0</v>
      </c>
      <c r="AZ194" s="54">
        <f t="shared" si="146"/>
        <v>0</v>
      </c>
      <c r="BA194" s="54">
        <f t="shared" si="146"/>
        <v>0</v>
      </c>
      <c r="BB194" s="54">
        <f t="shared" si="146"/>
        <v>0</v>
      </c>
      <c r="BC194" s="54">
        <f t="shared" si="146"/>
        <v>0</v>
      </c>
      <c r="BD194" s="54">
        <f t="shared" si="146"/>
        <v>0</v>
      </c>
      <c r="BE194" s="54">
        <f t="shared" si="146"/>
        <v>0</v>
      </c>
      <c r="BF194" s="54">
        <f t="shared" si="146"/>
        <v>0</v>
      </c>
      <c r="BG194" s="54">
        <f t="shared" si="146"/>
        <v>0</v>
      </c>
      <c r="BH194" s="54">
        <f t="shared" si="146"/>
        <v>0</v>
      </c>
      <c r="BI194" s="54">
        <f t="shared" si="146"/>
        <v>0</v>
      </c>
      <c r="BJ194" s="54">
        <f t="shared" si="146"/>
        <v>0</v>
      </c>
      <c r="BK194" s="54">
        <f t="shared" si="146"/>
        <v>0</v>
      </c>
      <c r="BL194" s="54">
        <f t="shared" si="146"/>
        <v>0</v>
      </c>
      <c r="BM194" s="54">
        <f t="shared" si="146"/>
        <v>0</v>
      </c>
      <c r="BN194" s="54">
        <f t="shared" si="146"/>
        <v>0</v>
      </c>
      <c r="BO194" s="54">
        <f t="shared" si="146"/>
        <v>0</v>
      </c>
      <c r="BP194" s="54">
        <f t="shared" si="146"/>
        <v>0</v>
      </c>
      <c r="BQ194" s="54">
        <f t="shared" si="146"/>
        <v>0</v>
      </c>
      <c r="BR194" s="54">
        <f t="shared" si="146"/>
        <v>0</v>
      </c>
      <c r="BS194" s="54">
        <f t="shared" si="146"/>
        <v>0</v>
      </c>
      <c r="BT194" s="54">
        <f t="shared" si="146"/>
        <v>0</v>
      </c>
      <c r="BU194" s="54">
        <f t="shared" si="146"/>
        <v>0</v>
      </c>
      <c r="BV194" s="54">
        <f t="shared" si="146"/>
        <v>0</v>
      </c>
      <c r="BW194" s="54">
        <f t="shared" si="146"/>
        <v>0</v>
      </c>
      <c r="BX194" s="54">
        <f t="shared" ref="BX194:CO194" si="147" xml:space="preserve"> IF( BW194 = "", BT194, 0 )</f>
        <v>0</v>
      </c>
      <c r="BY194" s="54">
        <f t="shared" si="147"/>
        <v>0</v>
      </c>
      <c r="BZ194" s="54">
        <f t="shared" si="147"/>
        <v>0</v>
      </c>
      <c r="CA194" s="54">
        <f t="shared" si="147"/>
        <v>0</v>
      </c>
      <c r="CB194" s="54">
        <f t="shared" si="147"/>
        <v>0</v>
      </c>
      <c r="CC194" s="54">
        <f t="shared" si="147"/>
        <v>0</v>
      </c>
      <c r="CD194" s="54">
        <f t="shared" si="147"/>
        <v>0</v>
      </c>
      <c r="CE194" s="54">
        <f t="shared" si="147"/>
        <v>0</v>
      </c>
      <c r="CF194" s="54">
        <f t="shared" si="147"/>
        <v>0</v>
      </c>
      <c r="CG194" s="54">
        <f t="shared" si="147"/>
        <v>0</v>
      </c>
      <c r="CH194" s="54">
        <f t="shared" si="147"/>
        <v>0</v>
      </c>
      <c r="CI194" s="54">
        <f t="shared" si="147"/>
        <v>0</v>
      </c>
      <c r="CJ194" s="54">
        <f t="shared" si="147"/>
        <v>0</v>
      </c>
      <c r="CK194" s="54">
        <f t="shared" si="147"/>
        <v>0</v>
      </c>
      <c r="CL194" s="54">
        <f t="shared" si="147"/>
        <v>0</v>
      </c>
      <c r="CM194" s="54">
        <f t="shared" si="147"/>
        <v>0</v>
      </c>
      <c r="CN194" s="54">
        <f t="shared" si="147"/>
        <v>0</v>
      </c>
      <c r="CO194" s="54">
        <f t="shared" si="147"/>
        <v>0</v>
      </c>
    </row>
    <row r="195" spans="1:93" ht="3" customHeight="1" outlineLevel="1" x14ac:dyDescent="0.2">
      <c r="A195" s="14"/>
      <c r="B195" s="14"/>
      <c r="C195" s="7"/>
      <c r="D195" s="70"/>
      <c r="E195" s="16"/>
      <c r="F195" s="17"/>
      <c r="G195" s="16"/>
      <c r="H195" s="73"/>
      <c r="I195" s="198"/>
      <c r="J195" s="13"/>
      <c r="K195" s="16"/>
    </row>
    <row r="196" spans="1:93" outlineLevel="1" x14ac:dyDescent="0.2">
      <c r="E196" s="18" t="str">
        <f xml:space="preserve"> InpC!E33</f>
        <v>Asset payment from company</v>
      </c>
      <c r="G196" s="53">
        <f xml:space="preserve"> InpC!G33</f>
        <v>0</v>
      </c>
      <c r="H196" s="77" t="str">
        <f xml:space="preserve"> InpC!H33</f>
        <v>£</v>
      </c>
      <c r="I196" s="207">
        <f xml:space="preserve"> SUM( K196:CO196 )</f>
        <v>0</v>
      </c>
      <c r="K196" s="54">
        <f xml:space="preserve"> IF( J196 = "", MIN( G196, G194 ), 0 )</f>
        <v>0</v>
      </c>
      <c r="L196" s="54">
        <f t="shared" ref="L196:BW196" si="148" xml:space="preserve"> IF( K196 = "", MIN( H196, H194 ), 0 )</f>
        <v>0</v>
      </c>
      <c r="M196" s="54">
        <f t="shared" si="148"/>
        <v>0</v>
      </c>
      <c r="N196" s="54">
        <f t="shared" si="148"/>
        <v>0</v>
      </c>
      <c r="O196" s="54">
        <f t="shared" si="148"/>
        <v>0</v>
      </c>
      <c r="P196" s="54">
        <f t="shared" si="148"/>
        <v>0</v>
      </c>
      <c r="Q196" s="54">
        <f t="shared" si="148"/>
        <v>0</v>
      </c>
      <c r="R196" s="54">
        <f t="shared" si="148"/>
        <v>0</v>
      </c>
      <c r="S196" s="54">
        <f t="shared" si="148"/>
        <v>0</v>
      </c>
      <c r="T196" s="54">
        <f t="shared" si="148"/>
        <v>0</v>
      </c>
      <c r="U196" s="54">
        <f t="shared" si="148"/>
        <v>0</v>
      </c>
      <c r="V196" s="54">
        <f t="shared" si="148"/>
        <v>0</v>
      </c>
      <c r="W196" s="54">
        <f t="shared" si="148"/>
        <v>0</v>
      </c>
      <c r="X196" s="54">
        <f t="shared" si="148"/>
        <v>0</v>
      </c>
      <c r="Y196" s="54">
        <f t="shared" si="148"/>
        <v>0</v>
      </c>
      <c r="Z196" s="54">
        <f t="shared" si="148"/>
        <v>0</v>
      </c>
      <c r="AA196" s="54">
        <f t="shared" si="148"/>
        <v>0</v>
      </c>
      <c r="AB196" s="54">
        <f t="shared" si="148"/>
        <v>0</v>
      </c>
      <c r="AC196" s="54">
        <f t="shared" si="148"/>
        <v>0</v>
      </c>
      <c r="AD196" s="54">
        <f t="shared" si="148"/>
        <v>0</v>
      </c>
      <c r="AE196" s="54">
        <f t="shared" si="148"/>
        <v>0</v>
      </c>
      <c r="AF196" s="54">
        <f t="shared" si="148"/>
        <v>0</v>
      </c>
      <c r="AG196" s="54">
        <f t="shared" si="148"/>
        <v>0</v>
      </c>
      <c r="AH196" s="54">
        <f t="shared" si="148"/>
        <v>0</v>
      </c>
      <c r="AI196" s="54">
        <f t="shared" si="148"/>
        <v>0</v>
      </c>
      <c r="AJ196" s="54">
        <f t="shared" si="148"/>
        <v>0</v>
      </c>
      <c r="AK196" s="54">
        <f t="shared" si="148"/>
        <v>0</v>
      </c>
      <c r="AL196" s="54">
        <f t="shared" si="148"/>
        <v>0</v>
      </c>
      <c r="AM196" s="54">
        <f t="shared" si="148"/>
        <v>0</v>
      </c>
      <c r="AN196" s="54">
        <f t="shared" si="148"/>
        <v>0</v>
      </c>
      <c r="AO196" s="54">
        <f t="shared" si="148"/>
        <v>0</v>
      </c>
      <c r="AP196" s="54">
        <f t="shared" si="148"/>
        <v>0</v>
      </c>
      <c r="AQ196" s="54">
        <f t="shared" si="148"/>
        <v>0</v>
      </c>
      <c r="AR196" s="54">
        <f t="shared" si="148"/>
        <v>0</v>
      </c>
      <c r="AS196" s="54">
        <f t="shared" si="148"/>
        <v>0</v>
      </c>
      <c r="AT196" s="54">
        <f t="shared" si="148"/>
        <v>0</v>
      </c>
      <c r="AU196" s="54">
        <f t="shared" si="148"/>
        <v>0</v>
      </c>
      <c r="AV196" s="54">
        <f t="shared" si="148"/>
        <v>0</v>
      </c>
      <c r="AW196" s="54">
        <f t="shared" si="148"/>
        <v>0</v>
      </c>
      <c r="AX196" s="54">
        <f t="shared" si="148"/>
        <v>0</v>
      </c>
      <c r="AY196" s="54">
        <f t="shared" si="148"/>
        <v>0</v>
      </c>
      <c r="AZ196" s="54">
        <f t="shared" si="148"/>
        <v>0</v>
      </c>
      <c r="BA196" s="54">
        <f t="shared" si="148"/>
        <v>0</v>
      </c>
      <c r="BB196" s="54">
        <f t="shared" si="148"/>
        <v>0</v>
      </c>
      <c r="BC196" s="54">
        <f t="shared" si="148"/>
        <v>0</v>
      </c>
      <c r="BD196" s="54">
        <f t="shared" si="148"/>
        <v>0</v>
      </c>
      <c r="BE196" s="54">
        <f t="shared" si="148"/>
        <v>0</v>
      </c>
      <c r="BF196" s="54">
        <f t="shared" si="148"/>
        <v>0</v>
      </c>
      <c r="BG196" s="54">
        <f t="shared" si="148"/>
        <v>0</v>
      </c>
      <c r="BH196" s="54">
        <f t="shared" si="148"/>
        <v>0</v>
      </c>
      <c r="BI196" s="54">
        <f t="shared" si="148"/>
        <v>0</v>
      </c>
      <c r="BJ196" s="54">
        <f t="shared" si="148"/>
        <v>0</v>
      </c>
      <c r="BK196" s="54">
        <f t="shared" si="148"/>
        <v>0</v>
      </c>
      <c r="BL196" s="54">
        <f t="shared" si="148"/>
        <v>0</v>
      </c>
      <c r="BM196" s="54">
        <f t="shared" si="148"/>
        <v>0</v>
      </c>
      <c r="BN196" s="54">
        <f t="shared" si="148"/>
        <v>0</v>
      </c>
      <c r="BO196" s="54">
        <f t="shared" si="148"/>
        <v>0</v>
      </c>
      <c r="BP196" s="54">
        <f t="shared" si="148"/>
        <v>0</v>
      </c>
      <c r="BQ196" s="54">
        <f t="shared" si="148"/>
        <v>0</v>
      </c>
      <c r="BR196" s="54">
        <f t="shared" si="148"/>
        <v>0</v>
      </c>
      <c r="BS196" s="54">
        <f t="shared" si="148"/>
        <v>0</v>
      </c>
      <c r="BT196" s="54">
        <f t="shared" si="148"/>
        <v>0</v>
      </c>
      <c r="BU196" s="54">
        <f t="shared" si="148"/>
        <v>0</v>
      </c>
      <c r="BV196" s="54">
        <f t="shared" si="148"/>
        <v>0</v>
      </c>
      <c r="BW196" s="54">
        <f t="shared" si="148"/>
        <v>0</v>
      </c>
      <c r="BX196" s="54">
        <f t="shared" ref="BX196:CO196" si="149" xml:space="preserve"> IF( BW196 = "", MIN( BT196, BT194 ), 0 )</f>
        <v>0</v>
      </c>
      <c r="BY196" s="54">
        <f t="shared" si="149"/>
        <v>0</v>
      </c>
      <c r="BZ196" s="54">
        <f t="shared" si="149"/>
        <v>0</v>
      </c>
      <c r="CA196" s="54">
        <f t="shared" si="149"/>
        <v>0</v>
      </c>
      <c r="CB196" s="54">
        <f t="shared" si="149"/>
        <v>0</v>
      </c>
      <c r="CC196" s="54">
        <f t="shared" si="149"/>
        <v>0</v>
      </c>
      <c r="CD196" s="54">
        <f t="shared" si="149"/>
        <v>0</v>
      </c>
      <c r="CE196" s="54">
        <f t="shared" si="149"/>
        <v>0</v>
      </c>
      <c r="CF196" s="54">
        <f t="shared" si="149"/>
        <v>0</v>
      </c>
      <c r="CG196" s="54">
        <f t="shared" si="149"/>
        <v>0</v>
      </c>
      <c r="CH196" s="54">
        <f t="shared" si="149"/>
        <v>0</v>
      </c>
      <c r="CI196" s="54">
        <f t="shared" si="149"/>
        <v>0</v>
      </c>
      <c r="CJ196" s="54">
        <f t="shared" si="149"/>
        <v>0</v>
      </c>
      <c r="CK196" s="54">
        <f t="shared" si="149"/>
        <v>0</v>
      </c>
      <c r="CL196" s="54">
        <f t="shared" si="149"/>
        <v>0</v>
      </c>
      <c r="CM196" s="54">
        <f t="shared" si="149"/>
        <v>0</v>
      </c>
      <c r="CN196" s="54">
        <f t="shared" si="149"/>
        <v>0</v>
      </c>
      <c r="CO196" s="54">
        <f t="shared" si="149"/>
        <v>0</v>
      </c>
    </row>
    <row r="197" spans="1:93" outlineLevel="1" x14ac:dyDescent="0.2">
      <c r="E197" s="18" t="str">
        <f xml:space="preserve"> InpC!E34</f>
        <v>Inspection fee on adoption</v>
      </c>
      <c r="G197" s="78">
        <f xml:space="preserve"> InpC!G34</f>
        <v>0</v>
      </c>
      <c r="H197" s="75" t="s">
        <v>125</v>
      </c>
      <c r="I197" s="207">
        <f xml:space="preserve"> SUM( K197:CO197 )</f>
        <v>0</v>
      </c>
      <c r="K197" s="85">
        <f xml:space="preserve"> K194 * $G197</f>
        <v>0</v>
      </c>
      <c r="L197" s="85">
        <f t="shared" ref="L197:BW197" si="150" xml:space="preserve"> L194 * $G197</f>
        <v>0</v>
      </c>
      <c r="M197" s="85">
        <f t="shared" si="150"/>
        <v>0</v>
      </c>
      <c r="N197" s="85">
        <f t="shared" si="150"/>
        <v>0</v>
      </c>
      <c r="O197" s="85">
        <f t="shared" si="150"/>
        <v>0</v>
      </c>
      <c r="P197" s="85">
        <f t="shared" si="150"/>
        <v>0</v>
      </c>
      <c r="Q197" s="85">
        <f t="shared" si="150"/>
        <v>0</v>
      </c>
      <c r="R197" s="85">
        <f t="shared" si="150"/>
        <v>0</v>
      </c>
      <c r="S197" s="85">
        <f t="shared" si="150"/>
        <v>0</v>
      </c>
      <c r="T197" s="85">
        <f t="shared" si="150"/>
        <v>0</v>
      </c>
      <c r="U197" s="85">
        <f t="shared" si="150"/>
        <v>0</v>
      </c>
      <c r="V197" s="85">
        <f t="shared" si="150"/>
        <v>0</v>
      </c>
      <c r="W197" s="85">
        <f t="shared" si="150"/>
        <v>0</v>
      </c>
      <c r="X197" s="85">
        <f t="shared" si="150"/>
        <v>0</v>
      </c>
      <c r="Y197" s="85">
        <f t="shared" si="150"/>
        <v>0</v>
      </c>
      <c r="Z197" s="85">
        <f t="shared" si="150"/>
        <v>0</v>
      </c>
      <c r="AA197" s="85">
        <f t="shared" si="150"/>
        <v>0</v>
      </c>
      <c r="AB197" s="85">
        <f t="shared" si="150"/>
        <v>0</v>
      </c>
      <c r="AC197" s="85">
        <f t="shared" si="150"/>
        <v>0</v>
      </c>
      <c r="AD197" s="85">
        <f t="shared" si="150"/>
        <v>0</v>
      </c>
      <c r="AE197" s="85">
        <f t="shared" si="150"/>
        <v>0</v>
      </c>
      <c r="AF197" s="85">
        <f t="shared" si="150"/>
        <v>0</v>
      </c>
      <c r="AG197" s="85">
        <f t="shared" si="150"/>
        <v>0</v>
      </c>
      <c r="AH197" s="85">
        <f t="shared" si="150"/>
        <v>0</v>
      </c>
      <c r="AI197" s="85">
        <f t="shared" si="150"/>
        <v>0</v>
      </c>
      <c r="AJ197" s="85">
        <f t="shared" si="150"/>
        <v>0</v>
      </c>
      <c r="AK197" s="85">
        <f t="shared" si="150"/>
        <v>0</v>
      </c>
      <c r="AL197" s="85">
        <f t="shared" si="150"/>
        <v>0</v>
      </c>
      <c r="AM197" s="85">
        <f t="shared" si="150"/>
        <v>0</v>
      </c>
      <c r="AN197" s="85">
        <f t="shared" si="150"/>
        <v>0</v>
      </c>
      <c r="AO197" s="85">
        <f t="shared" si="150"/>
        <v>0</v>
      </c>
      <c r="AP197" s="85">
        <f t="shared" si="150"/>
        <v>0</v>
      </c>
      <c r="AQ197" s="85">
        <f t="shared" si="150"/>
        <v>0</v>
      </c>
      <c r="AR197" s="85">
        <f t="shared" si="150"/>
        <v>0</v>
      </c>
      <c r="AS197" s="85">
        <f t="shared" si="150"/>
        <v>0</v>
      </c>
      <c r="AT197" s="85">
        <f t="shared" si="150"/>
        <v>0</v>
      </c>
      <c r="AU197" s="85">
        <f t="shared" si="150"/>
        <v>0</v>
      </c>
      <c r="AV197" s="85">
        <f t="shared" si="150"/>
        <v>0</v>
      </c>
      <c r="AW197" s="85">
        <f t="shared" si="150"/>
        <v>0</v>
      </c>
      <c r="AX197" s="85">
        <f t="shared" si="150"/>
        <v>0</v>
      </c>
      <c r="AY197" s="85">
        <f t="shared" si="150"/>
        <v>0</v>
      </c>
      <c r="AZ197" s="85">
        <f t="shared" si="150"/>
        <v>0</v>
      </c>
      <c r="BA197" s="85">
        <f t="shared" si="150"/>
        <v>0</v>
      </c>
      <c r="BB197" s="85">
        <f t="shared" si="150"/>
        <v>0</v>
      </c>
      <c r="BC197" s="85">
        <f t="shared" si="150"/>
        <v>0</v>
      </c>
      <c r="BD197" s="85">
        <f t="shared" si="150"/>
        <v>0</v>
      </c>
      <c r="BE197" s="85">
        <f t="shared" si="150"/>
        <v>0</v>
      </c>
      <c r="BF197" s="85">
        <f t="shared" si="150"/>
        <v>0</v>
      </c>
      <c r="BG197" s="85">
        <f t="shared" si="150"/>
        <v>0</v>
      </c>
      <c r="BH197" s="85">
        <f t="shared" si="150"/>
        <v>0</v>
      </c>
      <c r="BI197" s="85">
        <f t="shared" si="150"/>
        <v>0</v>
      </c>
      <c r="BJ197" s="85">
        <f t="shared" si="150"/>
        <v>0</v>
      </c>
      <c r="BK197" s="85">
        <f t="shared" si="150"/>
        <v>0</v>
      </c>
      <c r="BL197" s="85">
        <f t="shared" si="150"/>
        <v>0</v>
      </c>
      <c r="BM197" s="85">
        <f t="shared" si="150"/>
        <v>0</v>
      </c>
      <c r="BN197" s="85">
        <f t="shared" si="150"/>
        <v>0</v>
      </c>
      <c r="BO197" s="85">
        <f t="shared" si="150"/>
        <v>0</v>
      </c>
      <c r="BP197" s="85">
        <f t="shared" si="150"/>
        <v>0</v>
      </c>
      <c r="BQ197" s="85">
        <f t="shared" si="150"/>
        <v>0</v>
      </c>
      <c r="BR197" s="85">
        <f t="shared" si="150"/>
        <v>0</v>
      </c>
      <c r="BS197" s="85">
        <f t="shared" si="150"/>
        <v>0</v>
      </c>
      <c r="BT197" s="85">
        <f t="shared" si="150"/>
        <v>0</v>
      </c>
      <c r="BU197" s="85">
        <f t="shared" si="150"/>
        <v>0</v>
      </c>
      <c r="BV197" s="85">
        <f t="shared" si="150"/>
        <v>0</v>
      </c>
      <c r="BW197" s="85">
        <f t="shared" si="150"/>
        <v>0</v>
      </c>
      <c r="BX197" s="85">
        <f t="shared" ref="BX197:CO197" si="151" xml:space="preserve"> BX194 * $G197</f>
        <v>0</v>
      </c>
      <c r="BY197" s="85">
        <f t="shared" si="151"/>
        <v>0</v>
      </c>
      <c r="BZ197" s="85">
        <f t="shared" si="151"/>
        <v>0</v>
      </c>
      <c r="CA197" s="85">
        <f t="shared" si="151"/>
        <v>0</v>
      </c>
      <c r="CB197" s="85">
        <f t="shared" si="151"/>
        <v>0</v>
      </c>
      <c r="CC197" s="85">
        <f t="shared" si="151"/>
        <v>0</v>
      </c>
      <c r="CD197" s="85">
        <f t="shared" si="151"/>
        <v>0</v>
      </c>
      <c r="CE197" s="85">
        <f t="shared" si="151"/>
        <v>0</v>
      </c>
      <c r="CF197" s="85">
        <f t="shared" si="151"/>
        <v>0</v>
      </c>
      <c r="CG197" s="85">
        <f t="shared" si="151"/>
        <v>0</v>
      </c>
      <c r="CH197" s="85">
        <f t="shared" si="151"/>
        <v>0</v>
      </c>
      <c r="CI197" s="85">
        <f t="shared" si="151"/>
        <v>0</v>
      </c>
      <c r="CJ197" s="85">
        <f t="shared" si="151"/>
        <v>0</v>
      </c>
      <c r="CK197" s="85">
        <f t="shared" si="151"/>
        <v>0</v>
      </c>
      <c r="CL197" s="85">
        <f t="shared" si="151"/>
        <v>0</v>
      </c>
      <c r="CM197" s="85">
        <f t="shared" si="151"/>
        <v>0</v>
      </c>
      <c r="CN197" s="85">
        <f t="shared" si="151"/>
        <v>0</v>
      </c>
      <c r="CO197" s="85">
        <f t="shared" si="151"/>
        <v>0</v>
      </c>
    </row>
    <row r="198" spans="1:93" outlineLevel="1" x14ac:dyDescent="0.2">
      <c r="E198" t="s">
        <v>373</v>
      </c>
      <c r="G198" s="54">
        <f xml:space="preserve"> G194 - G196 - G197</f>
        <v>1224449.7254910672</v>
      </c>
      <c r="H198" s="75" t="s">
        <v>125</v>
      </c>
      <c r="I198" s="207">
        <f xml:space="preserve"> SUM( K198:CO198 )</f>
        <v>1224449.7254910672</v>
      </c>
      <c r="K198" s="85">
        <f xml:space="preserve"> K194 - K196 + K197</f>
        <v>1224449.7254910672</v>
      </c>
      <c r="L198" s="85">
        <f t="shared" ref="L198:BW198" si="152" xml:space="preserve"> L194 - L196 + L197</f>
        <v>0</v>
      </c>
      <c r="M198" s="85">
        <f t="shared" si="152"/>
        <v>0</v>
      </c>
      <c r="N198" s="85">
        <f t="shared" si="152"/>
        <v>0</v>
      </c>
      <c r="O198" s="85">
        <f t="shared" si="152"/>
        <v>0</v>
      </c>
      <c r="P198" s="85">
        <f t="shared" si="152"/>
        <v>0</v>
      </c>
      <c r="Q198" s="85">
        <f t="shared" si="152"/>
        <v>0</v>
      </c>
      <c r="R198" s="85">
        <f t="shared" si="152"/>
        <v>0</v>
      </c>
      <c r="S198" s="85">
        <f t="shared" si="152"/>
        <v>0</v>
      </c>
      <c r="T198" s="85">
        <f t="shared" si="152"/>
        <v>0</v>
      </c>
      <c r="U198" s="85">
        <f t="shared" si="152"/>
        <v>0</v>
      </c>
      <c r="V198" s="85">
        <f t="shared" si="152"/>
        <v>0</v>
      </c>
      <c r="W198" s="85">
        <f t="shared" si="152"/>
        <v>0</v>
      </c>
      <c r="X198" s="85">
        <f t="shared" si="152"/>
        <v>0</v>
      </c>
      <c r="Y198" s="85">
        <f t="shared" si="152"/>
        <v>0</v>
      </c>
      <c r="Z198" s="85">
        <f t="shared" si="152"/>
        <v>0</v>
      </c>
      <c r="AA198" s="85">
        <f t="shared" si="152"/>
        <v>0</v>
      </c>
      <c r="AB198" s="85">
        <f t="shared" si="152"/>
        <v>0</v>
      </c>
      <c r="AC198" s="85">
        <f t="shared" si="152"/>
        <v>0</v>
      </c>
      <c r="AD198" s="85">
        <f t="shared" si="152"/>
        <v>0</v>
      </c>
      <c r="AE198" s="85">
        <f t="shared" si="152"/>
        <v>0</v>
      </c>
      <c r="AF198" s="85">
        <f t="shared" si="152"/>
        <v>0</v>
      </c>
      <c r="AG198" s="85">
        <f t="shared" si="152"/>
        <v>0</v>
      </c>
      <c r="AH198" s="85">
        <f t="shared" si="152"/>
        <v>0</v>
      </c>
      <c r="AI198" s="85">
        <f t="shared" si="152"/>
        <v>0</v>
      </c>
      <c r="AJ198" s="85">
        <f t="shared" si="152"/>
        <v>0</v>
      </c>
      <c r="AK198" s="85">
        <f t="shared" si="152"/>
        <v>0</v>
      </c>
      <c r="AL198" s="85">
        <f t="shared" si="152"/>
        <v>0</v>
      </c>
      <c r="AM198" s="85">
        <f t="shared" si="152"/>
        <v>0</v>
      </c>
      <c r="AN198" s="85">
        <f t="shared" si="152"/>
        <v>0</v>
      </c>
      <c r="AO198" s="85">
        <f t="shared" si="152"/>
        <v>0</v>
      </c>
      <c r="AP198" s="85">
        <f t="shared" si="152"/>
        <v>0</v>
      </c>
      <c r="AQ198" s="85">
        <f t="shared" si="152"/>
        <v>0</v>
      </c>
      <c r="AR198" s="85">
        <f t="shared" si="152"/>
        <v>0</v>
      </c>
      <c r="AS198" s="85">
        <f t="shared" si="152"/>
        <v>0</v>
      </c>
      <c r="AT198" s="85">
        <f t="shared" si="152"/>
        <v>0</v>
      </c>
      <c r="AU198" s="85">
        <f t="shared" si="152"/>
        <v>0</v>
      </c>
      <c r="AV198" s="85">
        <f t="shared" si="152"/>
        <v>0</v>
      </c>
      <c r="AW198" s="85">
        <f t="shared" si="152"/>
        <v>0</v>
      </c>
      <c r="AX198" s="85">
        <f t="shared" si="152"/>
        <v>0</v>
      </c>
      <c r="AY198" s="85">
        <f t="shared" si="152"/>
        <v>0</v>
      </c>
      <c r="AZ198" s="85">
        <f t="shared" si="152"/>
        <v>0</v>
      </c>
      <c r="BA198" s="85">
        <f t="shared" si="152"/>
        <v>0</v>
      </c>
      <c r="BB198" s="85">
        <f t="shared" si="152"/>
        <v>0</v>
      </c>
      <c r="BC198" s="85">
        <f t="shared" si="152"/>
        <v>0</v>
      </c>
      <c r="BD198" s="85">
        <f t="shared" si="152"/>
        <v>0</v>
      </c>
      <c r="BE198" s="85">
        <f t="shared" si="152"/>
        <v>0</v>
      </c>
      <c r="BF198" s="85">
        <f t="shared" si="152"/>
        <v>0</v>
      </c>
      <c r="BG198" s="85">
        <f t="shared" si="152"/>
        <v>0</v>
      </c>
      <c r="BH198" s="85">
        <f t="shared" si="152"/>
        <v>0</v>
      </c>
      <c r="BI198" s="85">
        <f t="shared" si="152"/>
        <v>0</v>
      </c>
      <c r="BJ198" s="85">
        <f t="shared" si="152"/>
        <v>0</v>
      </c>
      <c r="BK198" s="85">
        <f t="shared" si="152"/>
        <v>0</v>
      </c>
      <c r="BL198" s="85">
        <f t="shared" si="152"/>
        <v>0</v>
      </c>
      <c r="BM198" s="85">
        <f t="shared" si="152"/>
        <v>0</v>
      </c>
      <c r="BN198" s="85">
        <f t="shared" si="152"/>
        <v>0</v>
      </c>
      <c r="BO198" s="85">
        <f t="shared" si="152"/>
        <v>0</v>
      </c>
      <c r="BP198" s="85">
        <f t="shared" si="152"/>
        <v>0</v>
      </c>
      <c r="BQ198" s="85">
        <f t="shared" si="152"/>
        <v>0</v>
      </c>
      <c r="BR198" s="85">
        <f t="shared" si="152"/>
        <v>0</v>
      </c>
      <c r="BS198" s="85">
        <f t="shared" si="152"/>
        <v>0</v>
      </c>
      <c r="BT198" s="85">
        <f t="shared" si="152"/>
        <v>0</v>
      </c>
      <c r="BU198" s="85">
        <f t="shared" si="152"/>
        <v>0</v>
      </c>
      <c r="BV198" s="85">
        <f t="shared" si="152"/>
        <v>0</v>
      </c>
      <c r="BW198" s="85">
        <f t="shared" si="152"/>
        <v>0</v>
      </c>
      <c r="BX198" s="85">
        <f t="shared" ref="BX198:CO198" si="153" xml:space="preserve"> BX194 - BX196 + BX197</f>
        <v>0</v>
      </c>
      <c r="BY198" s="85">
        <f t="shared" si="153"/>
        <v>0</v>
      </c>
      <c r="BZ198" s="85">
        <f t="shared" si="153"/>
        <v>0</v>
      </c>
      <c r="CA198" s="85">
        <f t="shared" si="153"/>
        <v>0</v>
      </c>
      <c r="CB198" s="85">
        <f t="shared" si="153"/>
        <v>0</v>
      </c>
      <c r="CC198" s="85">
        <f t="shared" si="153"/>
        <v>0</v>
      </c>
      <c r="CD198" s="85">
        <f t="shared" si="153"/>
        <v>0</v>
      </c>
      <c r="CE198" s="85">
        <f t="shared" si="153"/>
        <v>0</v>
      </c>
      <c r="CF198" s="85">
        <f t="shared" si="153"/>
        <v>0</v>
      </c>
      <c r="CG198" s="85">
        <f t="shared" si="153"/>
        <v>0</v>
      </c>
      <c r="CH198" s="85">
        <f t="shared" si="153"/>
        <v>0</v>
      </c>
      <c r="CI198" s="85">
        <f t="shared" si="153"/>
        <v>0</v>
      </c>
      <c r="CJ198" s="85">
        <f t="shared" si="153"/>
        <v>0</v>
      </c>
      <c r="CK198" s="85">
        <f t="shared" si="153"/>
        <v>0</v>
      </c>
      <c r="CL198" s="85">
        <f t="shared" si="153"/>
        <v>0</v>
      </c>
      <c r="CM198" s="85">
        <f t="shared" si="153"/>
        <v>0</v>
      </c>
      <c r="CN198" s="85">
        <f t="shared" si="153"/>
        <v>0</v>
      </c>
      <c r="CO198" s="85">
        <f t="shared" si="153"/>
        <v>0</v>
      </c>
    </row>
    <row r="199" spans="1:93" s="174" customFormat="1" outlineLevel="1" x14ac:dyDescent="0.2">
      <c r="B199" s="175"/>
      <c r="D199" s="176"/>
      <c r="E199" s="174" t="s">
        <v>374</v>
      </c>
      <c r="G199" s="121"/>
      <c r="H199" s="172" t="s">
        <v>125</v>
      </c>
      <c r="I199" s="212">
        <f xml:space="preserve"> SUM( K199:CO199 )</f>
        <v>0</v>
      </c>
      <c r="K199" s="196">
        <f t="shared" ref="K199:AP199" si="154" xml:space="preserve"> K194 - K198</f>
        <v>0</v>
      </c>
      <c r="L199" s="196">
        <f t="shared" si="154"/>
        <v>0</v>
      </c>
      <c r="M199" s="196">
        <f t="shared" si="154"/>
        <v>0</v>
      </c>
      <c r="N199" s="196">
        <f t="shared" si="154"/>
        <v>0</v>
      </c>
      <c r="O199" s="196">
        <f t="shared" si="154"/>
        <v>0</v>
      </c>
      <c r="P199" s="196">
        <f t="shared" si="154"/>
        <v>0</v>
      </c>
      <c r="Q199" s="196">
        <f t="shared" si="154"/>
        <v>0</v>
      </c>
      <c r="R199" s="196">
        <f t="shared" si="154"/>
        <v>0</v>
      </c>
      <c r="S199" s="196">
        <f t="shared" si="154"/>
        <v>0</v>
      </c>
      <c r="T199" s="196">
        <f t="shared" si="154"/>
        <v>0</v>
      </c>
      <c r="U199" s="196">
        <f t="shared" si="154"/>
        <v>0</v>
      </c>
      <c r="V199" s="196">
        <f t="shared" si="154"/>
        <v>0</v>
      </c>
      <c r="W199" s="196">
        <f t="shared" si="154"/>
        <v>0</v>
      </c>
      <c r="X199" s="196">
        <f t="shared" si="154"/>
        <v>0</v>
      </c>
      <c r="Y199" s="196">
        <f t="shared" si="154"/>
        <v>0</v>
      </c>
      <c r="Z199" s="196">
        <f t="shared" si="154"/>
        <v>0</v>
      </c>
      <c r="AA199" s="196">
        <f t="shared" si="154"/>
        <v>0</v>
      </c>
      <c r="AB199" s="196">
        <f t="shared" si="154"/>
        <v>0</v>
      </c>
      <c r="AC199" s="196">
        <f t="shared" si="154"/>
        <v>0</v>
      </c>
      <c r="AD199" s="196">
        <f t="shared" si="154"/>
        <v>0</v>
      </c>
      <c r="AE199" s="196">
        <f t="shared" si="154"/>
        <v>0</v>
      </c>
      <c r="AF199" s="196">
        <f t="shared" si="154"/>
        <v>0</v>
      </c>
      <c r="AG199" s="196">
        <f t="shared" si="154"/>
        <v>0</v>
      </c>
      <c r="AH199" s="196">
        <f t="shared" si="154"/>
        <v>0</v>
      </c>
      <c r="AI199" s="196">
        <f t="shared" si="154"/>
        <v>0</v>
      </c>
      <c r="AJ199" s="196">
        <f t="shared" si="154"/>
        <v>0</v>
      </c>
      <c r="AK199" s="196">
        <f t="shared" si="154"/>
        <v>0</v>
      </c>
      <c r="AL199" s="196">
        <f t="shared" si="154"/>
        <v>0</v>
      </c>
      <c r="AM199" s="196">
        <f t="shared" si="154"/>
        <v>0</v>
      </c>
      <c r="AN199" s="196">
        <f t="shared" si="154"/>
        <v>0</v>
      </c>
      <c r="AO199" s="196">
        <f t="shared" si="154"/>
        <v>0</v>
      </c>
      <c r="AP199" s="196">
        <f t="shared" si="154"/>
        <v>0</v>
      </c>
      <c r="AQ199" s="196">
        <f t="shared" ref="AQ199:BV199" si="155" xml:space="preserve"> AQ194 - AQ198</f>
        <v>0</v>
      </c>
      <c r="AR199" s="196">
        <f t="shared" si="155"/>
        <v>0</v>
      </c>
      <c r="AS199" s="196">
        <f t="shared" si="155"/>
        <v>0</v>
      </c>
      <c r="AT199" s="196">
        <f t="shared" si="155"/>
        <v>0</v>
      </c>
      <c r="AU199" s="196">
        <f t="shared" si="155"/>
        <v>0</v>
      </c>
      <c r="AV199" s="196">
        <f t="shared" si="155"/>
        <v>0</v>
      </c>
      <c r="AW199" s="196">
        <f t="shared" si="155"/>
        <v>0</v>
      </c>
      <c r="AX199" s="196">
        <f t="shared" si="155"/>
        <v>0</v>
      </c>
      <c r="AY199" s="196">
        <f t="shared" si="155"/>
        <v>0</v>
      </c>
      <c r="AZ199" s="196">
        <f t="shared" si="155"/>
        <v>0</v>
      </c>
      <c r="BA199" s="196">
        <f t="shared" si="155"/>
        <v>0</v>
      </c>
      <c r="BB199" s="196">
        <f t="shared" si="155"/>
        <v>0</v>
      </c>
      <c r="BC199" s="196">
        <f t="shared" si="155"/>
        <v>0</v>
      </c>
      <c r="BD199" s="196">
        <f t="shared" si="155"/>
        <v>0</v>
      </c>
      <c r="BE199" s="196">
        <f t="shared" si="155"/>
        <v>0</v>
      </c>
      <c r="BF199" s="196">
        <f t="shared" si="155"/>
        <v>0</v>
      </c>
      <c r="BG199" s="196">
        <f t="shared" si="155"/>
        <v>0</v>
      </c>
      <c r="BH199" s="196">
        <f t="shared" si="155"/>
        <v>0</v>
      </c>
      <c r="BI199" s="196">
        <f t="shared" si="155"/>
        <v>0</v>
      </c>
      <c r="BJ199" s="196">
        <f t="shared" si="155"/>
        <v>0</v>
      </c>
      <c r="BK199" s="196">
        <f t="shared" si="155"/>
        <v>0</v>
      </c>
      <c r="BL199" s="196">
        <f t="shared" si="155"/>
        <v>0</v>
      </c>
      <c r="BM199" s="196">
        <f t="shared" si="155"/>
        <v>0</v>
      </c>
      <c r="BN199" s="196">
        <f t="shared" si="155"/>
        <v>0</v>
      </c>
      <c r="BO199" s="196">
        <f t="shared" si="155"/>
        <v>0</v>
      </c>
      <c r="BP199" s="196">
        <f t="shared" si="155"/>
        <v>0</v>
      </c>
      <c r="BQ199" s="196">
        <f t="shared" si="155"/>
        <v>0</v>
      </c>
      <c r="BR199" s="196">
        <f t="shared" si="155"/>
        <v>0</v>
      </c>
      <c r="BS199" s="196">
        <f t="shared" si="155"/>
        <v>0</v>
      </c>
      <c r="BT199" s="196">
        <f t="shared" si="155"/>
        <v>0</v>
      </c>
      <c r="BU199" s="196">
        <f t="shared" si="155"/>
        <v>0</v>
      </c>
      <c r="BV199" s="196">
        <f t="shared" si="155"/>
        <v>0</v>
      </c>
      <c r="BW199" s="196">
        <f t="shared" ref="BW199:CO199" si="156" xml:space="preserve"> BW194 - BW198</f>
        <v>0</v>
      </c>
      <c r="BX199" s="196">
        <f t="shared" si="156"/>
        <v>0</v>
      </c>
      <c r="BY199" s="196">
        <f t="shared" si="156"/>
        <v>0</v>
      </c>
      <c r="BZ199" s="196">
        <f t="shared" si="156"/>
        <v>0</v>
      </c>
      <c r="CA199" s="196">
        <f t="shared" si="156"/>
        <v>0</v>
      </c>
      <c r="CB199" s="196">
        <f t="shared" si="156"/>
        <v>0</v>
      </c>
      <c r="CC199" s="196">
        <f t="shared" si="156"/>
        <v>0</v>
      </c>
      <c r="CD199" s="196">
        <f t="shared" si="156"/>
        <v>0</v>
      </c>
      <c r="CE199" s="196">
        <f t="shared" si="156"/>
        <v>0</v>
      </c>
      <c r="CF199" s="196">
        <f t="shared" si="156"/>
        <v>0</v>
      </c>
      <c r="CG199" s="196">
        <f t="shared" si="156"/>
        <v>0</v>
      </c>
      <c r="CH199" s="196">
        <f t="shared" si="156"/>
        <v>0</v>
      </c>
      <c r="CI199" s="196">
        <f t="shared" si="156"/>
        <v>0</v>
      </c>
      <c r="CJ199" s="196">
        <f t="shared" si="156"/>
        <v>0</v>
      </c>
      <c r="CK199" s="196">
        <f t="shared" si="156"/>
        <v>0</v>
      </c>
      <c r="CL199" s="196">
        <f t="shared" si="156"/>
        <v>0</v>
      </c>
      <c r="CM199" s="196">
        <f t="shared" si="156"/>
        <v>0</v>
      </c>
      <c r="CN199" s="196">
        <f t="shared" si="156"/>
        <v>0</v>
      </c>
      <c r="CO199" s="196">
        <f t="shared" si="156"/>
        <v>0</v>
      </c>
    </row>
    <row r="200" spans="1:93" outlineLevel="1" x14ac:dyDescent="0.2">
      <c r="I200" s="201"/>
    </row>
    <row r="201" spans="1:93" outlineLevel="1" x14ac:dyDescent="0.2">
      <c r="B201" s="59" t="s">
        <v>353</v>
      </c>
      <c r="I201" s="201"/>
    </row>
    <row r="202" spans="1:93" outlineLevel="1" x14ac:dyDescent="0.2">
      <c r="E202" s="18" t="str">
        <f xml:space="preserve"> StandardCharges!E269</f>
        <v>Waste water charges received</v>
      </c>
      <c r="H202" s="77" t="str">
        <f xml:space="preserve"> StandardCharges!H269</f>
        <v>£</v>
      </c>
      <c r="I202" s="201"/>
      <c r="K202" s="19">
        <f xml:space="preserve"> StandardCharges!K269</f>
        <v>12197.862089097343</v>
      </c>
      <c r="L202" s="19">
        <f xml:space="preserve"> StandardCharges!L269</f>
        <v>76203.49880600156</v>
      </c>
      <c r="M202" s="19">
        <f xml:space="preserve"> StandardCharges!M269</f>
        <v>67447.701872704056</v>
      </c>
      <c r="N202" s="19">
        <f xml:space="preserve"> StandardCharges!N269</f>
        <v>64488.006920360662</v>
      </c>
      <c r="O202" s="19">
        <f xml:space="preserve"> StandardCharges!O269</f>
        <v>61663.104323939886</v>
      </c>
      <c r="P202" s="19">
        <f xml:space="preserve"> StandardCharges!P269</f>
        <v>63611.668240866813</v>
      </c>
      <c r="Q202" s="19">
        <f xml:space="preserve"> StandardCharges!Q269</f>
        <v>66863.917423421284</v>
      </c>
      <c r="R202" s="19">
        <f xml:space="preserve"> StandardCharges!R269</f>
        <v>70120.811189919448</v>
      </c>
      <c r="S202" s="19">
        <f xml:space="preserve"> StandardCharges!S269</f>
        <v>76047.12533471323</v>
      </c>
      <c r="T202" s="19">
        <f xml:space="preserve"> StandardCharges!T269</f>
        <v>77567.824880573491</v>
      </c>
      <c r="U202" s="19">
        <f xml:space="preserve"> StandardCharges!U269</f>
        <v>79279.514877972921</v>
      </c>
      <c r="V202" s="19">
        <f xml:space="preserve"> StandardCharges!V269</f>
        <v>80701.059455220529</v>
      </c>
      <c r="W202" s="19">
        <f xml:space="preserve"> StandardCharges!W269</f>
        <v>82314.822814766972</v>
      </c>
      <c r="X202" s="19">
        <f xml:space="preserve"> StandardCharges!X269</f>
        <v>83960.856285736925</v>
      </c>
      <c r="Y202" s="19">
        <f xml:space="preserve"> StandardCharges!Y269</f>
        <v>85813.621373563685</v>
      </c>
      <c r="Z202" s="19">
        <f xml:space="preserve"> StandardCharges!Z269</f>
        <v>87352.327662386626</v>
      </c>
      <c r="AA202" s="19">
        <f xml:space="preserve"> StandardCharges!AA269</f>
        <v>89099.095136125601</v>
      </c>
      <c r="AB202" s="19">
        <f xml:space="preserve"> StandardCharges!AB269</f>
        <v>90880.792378640792</v>
      </c>
      <c r="AC202" s="19">
        <f xml:space="preserve"> StandardCharges!AC269</f>
        <v>92886.25976811265</v>
      </c>
      <c r="AD202" s="19">
        <f xml:space="preserve"> StandardCharges!AD269</f>
        <v>94551.784072561451</v>
      </c>
      <c r="AE202" s="19">
        <f xml:space="preserve"> StandardCharges!AE269</f>
        <v>96442.517673161958</v>
      </c>
      <c r="AF202" s="19">
        <f xml:space="preserve"> StandardCharges!AF269</f>
        <v>98371.059905122602</v>
      </c>
      <c r="AG202" s="19">
        <f xml:space="preserve"> StandardCharges!AG269</f>
        <v>100541.81510590883</v>
      </c>
      <c r="AH202" s="19">
        <f xml:space="preserve"> StandardCharges!AH269</f>
        <v>102344.60958907922</v>
      </c>
      <c r="AI202" s="19">
        <f xml:space="preserve"> StandardCharges!AI269</f>
        <v>104391.1748029298</v>
      </c>
      <c r="AJ202" s="19">
        <f xml:space="preserve"> StandardCharges!AJ269</f>
        <v>106478.66478254343</v>
      </c>
      <c r="AK202" s="19">
        <f xml:space="preserve"> StandardCharges!AK269</f>
        <v>108828.33058437996</v>
      </c>
      <c r="AL202" s="19">
        <f xml:space="preserve"> StandardCharges!AL269</f>
        <v>110779.70886200004</v>
      </c>
      <c r="AM202" s="19">
        <f xml:space="preserve"> StandardCharges!AM269</f>
        <v>112994.94911224626</v>
      </c>
      <c r="AN202" s="19">
        <f xml:space="preserve"> StandardCharges!AN269</f>
        <v>115254.48709008828</v>
      </c>
      <c r="AO202" s="19">
        <f xml:space="preserve"> StandardCharges!AO269</f>
        <v>117797.80905394697</v>
      </c>
      <c r="AP202" s="19">
        <f xml:space="preserve"> StandardCharges!AP269</f>
        <v>119910.01719409559</v>
      </c>
      <c r="AQ202" s="19">
        <f xml:space="preserve"> StandardCharges!AQ269</f>
        <v>122307.83444081695</v>
      </c>
      <c r="AR202" s="19">
        <f xml:space="preserve"> StandardCharges!AR269</f>
        <v>124753.60037175351</v>
      </c>
      <c r="AS202" s="19">
        <f xml:space="preserve"> StandardCharges!AS269</f>
        <v>127506.53936707365</v>
      </c>
      <c r="AT202" s="19">
        <f xml:space="preserve"> StandardCharges!AT269</f>
        <v>129792.83274159621</v>
      </c>
      <c r="AU202" s="19">
        <f xml:space="preserve"> StandardCharges!AU269</f>
        <v>132388.27472493658</v>
      </c>
      <c r="AV202" s="19">
        <f xml:space="preserve"> StandardCharges!AV269</f>
        <v>135035.61725583876</v>
      </c>
      <c r="AW202" s="19">
        <f xml:space="preserve"> StandardCharges!AW269</f>
        <v>138015.44962454768</v>
      </c>
      <c r="AX202" s="19">
        <f xml:space="preserve"> StandardCharges!AX269</f>
        <v>140490.17609445797</v>
      </c>
      <c r="AY202" s="19">
        <f xml:space="preserve"> StandardCharges!AY269</f>
        <v>143299.53076821245</v>
      </c>
      <c r="AZ202" s="19">
        <f xml:space="preserve"> StandardCharges!AZ269</f>
        <v>146165.06355991337</v>
      </c>
      <c r="BA202" s="19">
        <f xml:space="preserve"> StandardCharges!BA269</f>
        <v>149390.48953582486</v>
      </c>
      <c r="BB202" s="19">
        <f xml:space="preserve"> StandardCharges!BB269</f>
        <v>152069.179492731</v>
      </c>
      <c r="BC202" s="19">
        <f xml:space="preserve"> StandardCharges!BC269</f>
        <v>155110.07724101684</v>
      </c>
      <c r="BD202" s="19">
        <f xml:space="preserve"> StandardCharges!BD269</f>
        <v>158211.7832289892</v>
      </c>
      <c r="BE202" s="19">
        <f xml:space="preserve"> StandardCharges!BE269</f>
        <v>161703.0442929772</v>
      </c>
      <c r="BF202" s="19">
        <f xml:space="preserve"> StandardCharges!BF269</f>
        <v>164602.50812159583</v>
      </c>
      <c r="BG202" s="19">
        <f xml:space="preserve"> StandardCharges!BG269</f>
        <v>167894.03240007782</v>
      </c>
      <c r="BH202" s="19">
        <f xml:space="preserve"> StandardCharges!BH269</f>
        <v>171251.37664813059</v>
      </c>
      <c r="BI202" s="19">
        <f xml:space="preserve"> StandardCharges!BI269</f>
        <v>175030.38255555162</v>
      </c>
      <c r="BJ202" s="19">
        <f xml:space="preserve"> StandardCharges!BJ269</f>
        <v>178168.81612894562</v>
      </c>
      <c r="BK202" s="19">
        <f xml:space="preserve"> StandardCharges!BK269</f>
        <v>181731.62322495654</v>
      </c>
      <c r="BL202" s="19">
        <f xml:space="preserve"> StandardCharges!BL269</f>
        <v>185365.67508017496</v>
      </c>
      <c r="BM202" s="19">
        <f xml:space="preserve"> StandardCharges!BM269</f>
        <v>189456.14135771253</v>
      </c>
      <c r="BN202" s="19">
        <f xml:space="preserve"> StandardCharges!BN269</f>
        <v>192853.24022729884</v>
      </c>
      <c r="BO202" s="19">
        <f xml:space="preserve"> StandardCharges!BO269</f>
        <v>196709.68889042095</v>
      </c>
      <c r="BP202" s="19">
        <f xml:space="preserve"> StandardCharges!BP269</f>
        <v>200643.25420594553</v>
      </c>
      <c r="BQ202" s="19">
        <f xml:space="preserve"> StandardCharges!BQ269</f>
        <v>205070.85098075209</v>
      </c>
      <c r="BR202" s="19">
        <f xml:space="preserve"> StandardCharges!BR269</f>
        <v>208747.93397768948</v>
      </c>
      <c r="BS202" s="19">
        <f xml:space="preserve"> StandardCharges!BS269</f>
        <v>212922.22573430685</v>
      </c>
      <c r="BT202" s="19">
        <f xml:space="preserve"> StandardCharges!BT269</f>
        <v>217179.98998972855</v>
      </c>
      <c r="BU202" s="19">
        <f xml:space="preserve"> StandardCharges!BU269</f>
        <v>221972.50308485632</v>
      </c>
      <c r="BV202" s="19">
        <f xml:space="preserve"> StandardCharges!BV269</f>
        <v>225952.64610848663</v>
      </c>
      <c r="BW202" s="19">
        <f xml:space="preserve"> StandardCharges!BW269</f>
        <v>230470.97714086628</v>
      </c>
      <c r="BX202" s="19">
        <f xml:space="preserve"> StandardCharges!BX269</f>
        <v>235079.66035840404</v>
      </c>
      <c r="BY202" s="19">
        <f xml:space="preserve"> StandardCharges!BY269</f>
        <v>240267.16566549579</v>
      </c>
      <c r="BZ202" s="19">
        <f xml:space="preserve"> StandardCharges!BZ269</f>
        <v>244575.34649844049</v>
      </c>
      <c r="CA202" s="19">
        <f xml:space="preserve"> StandardCharges!CA269</f>
        <v>249466.07204147457</v>
      </c>
      <c r="CB202" s="19">
        <f xml:space="preserve"> StandardCharges!CB269</f>
        <v>254454.59647012706</v>
      </c>
      <c r="CC202" s="19">
        <f xml:space="preserve"> StandardCharges!CC269</f>
        <v>260069.64869365934</v>
      </c>
      <c r="CD202" s="19">
        <f xml:space="preserve"> StandardCharges!CD269</f>
        <v>264732.90375237411</v>
      </c>
      <c r="CE202" s="19">
        <f xml:space="preserve"> StandardCharges!CE269</f>
        <v>270026.71603967086</v>
      </c>
      <c r="CF202" s="19">
        <f xml:space="preserve"> StandardCharges!CF269</f>
        <v>275426.38765966077</v>
      </c>
      <c r="CG202" s="19">
        <f xml:space="preserve"> StandardCharges!CG269</f>
        <v>281504.22461722349</v>
      </c>
      <c r="CH202" s="19">
        <f xml:space="preserve"> StandardCharges!CH269</f>
        <v>286551.81862171314</v>
      </c>
      <c r="CI202" s="19">
        <f xml:space="preserve"> StandardCharges!CI269</f>
        <v>292281.93949775578</v>
      </c>
      <c r="CJ202" s="19">
        <f xml:space="preserve"> StandardCharges!CJ269</f>
        <v>298126.64448431635</v>
      </c>
      <c r="CK202" s="19">
        <f xml:space="preserve"> StandardCharges!CK269</f>
        <v>304088.22489752364</v>
      </c>
      <c r="CL202" s="19">
        <f xml:space="preserve"> StandardCharges!CL269</f>
        <v>310169.0178725085</v>
      </c>
      <c r="CM202" s="19">
        <f xml:space="preserve"> StandardCharges!CM269</f>
        <v>316371.40727963764</v>
      </c>
      <c r="CN202" s="19">
        <f xml:space="preserve"> StandardCharges!CN269</f>
        <v>322697.82465906895</v>
      </c>
      <c r="CO202" s="19">
        <f xml:space="preserve"> StandardCharges!CO269</f>
        <v>329818.80090794421</v>
      </c>
    </row>
    <row r="203" spans="1:93" outlineLevel="1" x14ac:dyDescent="0.2">
      <c r="E203" s="20" t="str">
        <f xml:space="preserve"> E127</f>
        <v>Industry turnover t-2</v>
      </c>
      <c r="G203" s="225">
        <f xml:space="preserve"> G127</f>
        <v>11939.796</v>
      </c>
      <c r="H203" s="260" t="str">
        <f xml:space="preserve"> H127</f>
        <v>£m</v>
      </c>
      <c r="I203" s="201"/>
      <c r="K203" s="85">
        <f t="shared" ref="K203:AP203" si="157" xml:space="preserve"> K127</f>
        <v>12350.271511626328</v>
      </c>
      <c r="L203" s="85">
        <f t="shared" si="157"/>
        <v>12759.223419497057</v>
      </c>
      <c r="M203" s="85">
        <f t="shared" si="157"/>
        <v>12971.071570410802</v>
      </c>
      <c r="N203" s="85">
        <f t="shared" si="157"/>
        <v>13226.893904003682</v>
      </c>
      <c r="O203" s="85">
        <f t="shared" si="157"/>
        <v>13484.012862943604</v>
      </c>
      <c r="P203" s="85">
        <f t="shared" si="157"/>
        <v>13746.558524566717</v>
      </c>
      <c r="Q203" s="85">
        <f t="shared" si="157"/>
        <v>14016.894754975205</v>
      </c>
      <c r="R203" s="85">
        <f t="shared" si="157"/>
        <v>14297.187867889652</v>
      </c>
      <c r="S203" s="85">
        <f t="shared" si="157"/>
        <v>14583.08594756176</v>
      </c>
      <c r="T203" s="85">
        <f t="shared" si="157"/>
        <v>14874.701075419538</v>
      </c>
      <c r="U203" s="85">
        <f t="shared" si="157"/>
        <v>15172.147574161456</v>
      </c>
      <c r="V203" s="85">
        <f t="shared" si="157"/>
        <v>15475.54205257471</v>
      </c>
      <c r="W203" s="85">
        <f t="shared" si="157"/>
        <v>15785.003451249697</v>
      </c>
      <c r="X203" s="85">
        <f t="shared" si="157"/>
        <v>16100.653089208614</v>
      </c>
      <c r="Y203" s="85">
        <f t="shared" si="157"/>
        <v>16422.614711466511</v>
      </c>
      <c r="Z203" s="85">
        <f t="shared" si="157"/>
        <v>16751.014537543382</v>
      </c>
      <c r="AA203" s="85">
        <f t="shared" si="157"/>
        <v>17085.981310946368</v>
      </c>
      <c r="AB203" s="85">
        <f t="shared" si="157"/>
        <v>17427.64634964144</v>
      </c>
      <c r="AC203" s="85">
        <f t="shared" si="157"/>
        <v>17776.143597534334</v>
      </c>
      <c r="AD203" s="85">
        <f t="shared" si="157"/>
        <v>18131.609676980977</v>
      </c>
      <c r="AE203" s="85">
        <f t="shared" si="157"/>
        <v>18494.183942347918</v>
      </c>
      <c r="AF203" s="85">
        <f t="shared" si="157"/>
        <v>18864.008534643814</v>
      </c>
      <c r="AG203" s="85">
        <f t="shared" si="157"/>
        <v>19241.228437243382</v>
      </c>
      <c r="AH203" s="85">
        <f t="shared" si="157"/>
        <v>19625.991532725624</v>
      </c>
      <c r="AI203" s="85">
        <f t="shared" si="157"/>
        <v>20018.448660848659</v>
      </c>
      <c r="AJ203" s="85">
        <f t="shared" si="157"/>
        <v>20418.75367768385</v>
      </c>
      <c r="AK203" s="85">
        <f t="shared" si="157"/>
        <v>20827.063515932441</v>
      </c>
      <c r="AL203" s="85">
        <f t="shared" si="157"/>
        <v>21243.538246448323</v>
      </c>
      <c r="AM203" s="85">
        <f t="shared" si="157"/>
        <v>21668.341140991051</v>
      </c>
      <c r="AN203" s="85">
        <f t="shared" si="157"/>
        <v>22101.638736233748</v>
      </c>
      <c r="AO203" s="85">
        <f t="shared" si="157"/>
        <v>22543.600899050929</v>
      </c>
      <c r="AP203" s="85">
        <f t="shared" si="157"/>
        <v>22994.400893111899</v>
      </c>
      <c r="AQ203" s="85">
        <f t="shared" ref="AQ203:BV203" si="158" xml:space="preserve"> AQ127</f>
        <v>23454.215446805796</v>
      </c>
      <c r="AR203" s="85">
        <f t="shared" si="158"/>
        <v>23923.224822524913</v>
      </c>
      <c r="AS203" s="85">
        <f t="shared" si="158"/>
        <v>24401.612887333475</v>
      </c>
      <c r="AT203" s="85">
        <f t="shared" si="158"/>
        <v>24889.567185049556</v>
      </c>
      <c r="AU203" s="85">
        <f t="shared" si="158"/>
        <v>25387.279009768419</v>
      </c>
      <c r="AV203" s="85">
        <f t="shared" si="158"/>
        <v>25894.943480856069</v>
      </c>
      <c r="AW203" s="85">
        <f t="shared" si="158"/>
        <v>26412.759619442451</v>
      </c>
      <c r="AX203" s="85">
        <f t="shared" si="158"/>
        <v>26940.930426444262</v>
      </c>
      <c r="AY203" s="85">
        <f t="shared" si="158"/>
        <v>27479.66296214797</v>
      </c>
      <c r="AZ203" s="85">
        <f t="shared" si="158"/>
        <v>28029.16842738424</v>
      </c>
      <c r="BA203" s="85">
        <f t="shared" si="158"/>
        <v>28589.662246325592</v>
      </c>
      <c r="BB203" s="85">
        <f t="shared" si="158"/>
        <v>29161.364150939742</v>
      </c>
      <c r="BC203" s="85">
        <f t="shared" si="158"/>
        <v>29744.498267131748</v>
      </c>
      <c r="BD203" s="85">
        <f t="shared" si="158"/>
        <v>30339.293202608718</v>
      </c>
      <c r="BE203" s="85">
        <f t="shared" si="158"/>
        <v>30945.98213650152</v>
      </c>
      <c r="BF203" s="85">
        <f t="shared" si="158"/>
        <v>31564.802910778672</v>
      </c>
      <c r="BG203" s="85">
        <f t="shared" si="158"/>
        <v>32195.998123488182</v>
      </c>
      <c r="BH203" s="85">
        <f t="shared" si="158"/>
        <v>32839.815223863945</v>
      </c>
      <c r="BI203" s="85">
        <f t="shared" si="158"/>
        <v>33496.506609333977</v>
      </c>
      <c r="BJ203" s="85">
        <f t="shared" si="158"/>
        <v>34166.329724468465</v>
      </c>
      <c r="BK203" s="85">
        <f t="shared" si="158"/>
        <v>34849.547161906507</v>
      </c>
      <c r="BL203" s="85">
        <f t="shared" si="158"/>
        <v>35546.426765301025</v>
      </c>
      <c r="BM203" s="85">
        <f t="shared" si="158"/>
        <v>36257.241734322277</v>
      </c>
      <c r="BN203" s="85">
        <f t="shared" si="158"/>
        <v>36982.270731761091</v>
      </c>
      <c r="BO203" s="85">
        <f t="shared" si="158"/>
        <v>37721.797992773812</v>
      </c>
      <c r="BP203" s="85">
        <f t="shared" si="158"/>
        <v>38476.113436311825</v>
      </c>
      <c r="BQ203" s="85">
        <f t="shared" si="158"/>
        <v>39245.512778779281</v>
      </c>
      <c r="BR203" s="85">
        <f t="shared" si="158"/>
        <v>40030.297649963642</v>
      </c>
      <c r="BS203" s="85">
        <f t="shared" si="158"/>
        <v>40830.775711284456</v>
      </c>
      <c r="BT203" s="85">
        <f t="shared" si="158"/>
        <v>41647.260776406714</v>
      </c>
      <c r="BU203" s="85">
        <f t="shared" si="158"/>
        <v>42480.072934266122</v>
      </c>
      <c r="BV203" s="85">
        <f t="shared" si="158"/>
        <v>43329.538674554438</v>
      </c>
      <c r="BW203" s="85">
        <f t="shared" ref="BW203:CO203" si="159" xml:space="preserve"> BW127</f>
        <v>44195.991015714186</v>
      </c>
      <c r="BX203" s="85">
        <f t="shared" si="159"/>
        <v>45079.769635492776</v>
      </c>
      <c r="BY203" s="85">
        <f t="shared" si="159"/>
        <v>45981.221004107341</v>
      </c>
      <c r="BZ203" s="85">
        <f t="shared" si="159"/>
        <v>46900.69852007243</v>
      </c>
      <c r="CA203" s="85">
        <f t="shared" si="159"/>
        <v>47838.56264874382</v>
      </c>
      <c r="CB203" s="85">
        <f t="shared" si="159"/>
        <v>48795.181063632765</v>
      </c>
      <c r="CC203" s="85">
        <f t="shared" si="159"/>
        <v>49770.928790546066</v>
      </c>
      <c r="CD203" s="85">
        <f t="shared" si="159"/>
        <v>50766.188354608508</v>
      </c>
      <c r="CE203" s="85">
        <f t="shared" si="159"/>
        <v>51781.349930225253</v>
      </c>
      <c r="CF203" s="85">
        <f t="shared" si="159"/>
        <v>52816.811494043002</v>
      </c>
      <c r="CG203" s="85">
        <f t="shared" si="159"/>
        <v>53872.978980969914</v>
      </c>
      <c r="CH203" s="85">
        <f t="shared" si="159"/>
        <v>54950.266443315399</v>
      </c>
      <c r="CI203" s="85">
        <f t="shared" si="159"/>
        <v>56049.096213112207</v>
      </c>
      <c r="CJ203" s="85">
        <f t="shared" si="159"/>
        <v>57169.899067684455</v>
      </c>
      <c r="CK203" s="85">
        <f t="shared" si="159"/>
        <v>58313.11439852645</v>
      </c>
      <c r="CL203" s="85">
        <f t="shared" si="159"/>
        <v>59479.190383558598</v>
      </c>
      <c r="CM203" s="85">
        <f t="shared" si="159"/>
        <v>60668.584162827836</v>
      </c>
      <c r="CN203" s="85">
        <f t="shared" si="159"/>
        <v>61881.762017721536</v>
      </c>
      <c r="CO203" s="85">
        <f t="shared" si="159"/>
        <v>63119.199553765109</v>
      </c>
    </row>
    <row r="204" spans="1:93" s="20" customFormat="1" outlineLevel="1" x14ac:dyDescent="0.2">
      <c r="B204" s="34"/>
      <c r="D204" s="84"/>
      <c r="E204" s="20" t="s">
        <v>354</v>
      </c>
      <c r="G204" s="258"/>
      <c r="H204" s="260" t="s">
        <v>59</v>
      </c>
      <c r="I204" s="209"/>
      <c r="K204" s="95">
        <f xml:space="preserve"> K202 / ( K203 * 1000 * 1000 )</f>
        <v>9.8765942737489549E-7</v>
      </c>
      <c r="L204" s="95">
        <f t="shared" ref="L204:BW204" si="160" xml:space="preserve"> L202 / ( L203 * 1000 * 1000 )</f>
        <v>5.9724245199403644E-6</v>
      </c>
      <c r="M204" s="95">
        <f t="shared" si="160"/>
        <v>5.1998558104145858E-6</v>
      </c>
      <c r="N204" s="95">
        <f t="shared" si="160"/>
        <v>4.8755215992804351E-6</v>
      </c>
      <c r="O204" s="95">
        <f t="shared" si="160"/>
        <v>4.573052914640918E-6</v>
      </c>
      <c r="P204" s="95">
        <f t="shared" si="160"/>
        <v>4.6274613480301469E-6</v>
      </c>
      <c r="Q204" s="95">
        <f t="shared" si="160"/>
        <v>4.7702375306548107E-6</v>
      </c>
      <c r="R204" s="95">
        <f t="shared" si="160"/>
        <v>4.9045177162010455E-6</v>
      </c>
      <c r="S204" s="95">
        <f t="shared" si="160"/>
        <v>5.2147484838370609E-6</v>
      </c>
      <c r="T204" s="95">
        <f t="shared" si="160"/>
        <v>5.2147484838370575E-6</v>
      </c>
      <c r="U204" s="95">
        <f t="shared" si="160"/>
        <v>5.2253324383021366E-6</v>
      </c>
      <c r="V204" s="95">
        <f t="shared" si="160"/>
        <v>5.2147484838370532E-6</v>
      </c>
      <c r="W204" s="95">
        <f t="shared" si="160"/>
        <v>5.2147484838370507E-6</v>
      </c>
      <c r="X204" s="95">
        <f t="shared" si="160"/>
        <v>5.214748483837049E-6</v>
      </c>
      <c r="Y204" s="95">
        <f t="shared" si="160"/>
        <v>5.2253324383021272E-6</v>
      </c>
      <c r="Z204" s="95">
        <f t="shared" si="160"/>
        <v>5.2147484838370431E-6</v>
      </c>
      <c r="AA204" s="95">
        <f t="shared" si="160"/>
        <v>5.2147484838370422E-6</v>
      </c>
      <c r="AB204" s="95">
        <f t="shared" si="160"/>
        <v>5.2147484838370388E-6</v>
      </c>
      <c r="AC204" s="95">
        <f t="shared" si="160"/>
        <v>5.2253324383021179E-6</v>
      </c>
      <c r="AD204" s="95">
        <f t="shared" si="160"/>
        <v>5.2147484838370346E-6</v>
      </c>
      <c r="AE204" s="95">
        <f t="shared" si="160"/>
        <v>5.2147484838370295E-6</v>
      </c>
      <c r="AF204" s="95">
        <f t="shared" si="160"/>
        <v>5.2147484838370287E-6</v>
      </c>
      <c r="AG204" s="95">
        <f t="shared" si="160"/>
        <v>5.2253324383021086E-6</v>
      </c>
      <c r="AH204" s="95">
        <f t="shared" si="160"/>
        <v>5.2147484838370244E-6</v>
      </c>
      <c r="AI204" s="95">
        <f t="shared" si="160"/>
        <v>5.2147484838370219E-6</v>
      </c>
      <c r="AJ204" s="95">
        <f t="shared" si="160"/>
        <v>5.2147484838370202E-6</v>
      </c>
      <c r="AK204" s="95">
        <f t="shared" si="160"/>
        <v>5.2253324383020993E-6</v>
      </c>
      <c r="AL204" s="95">
        <f t="shared" si="160"/>
        <v>5.214748483837016E-6</v>
      </c>
      <c r="AM204" s="95">
        <f t="shared" si="160"/>
        <v>5.2147484838370134E-6</v>
      </c>
      <c r="AN204" s="95">
        <f t="shared" si="160"/>
        <v>5.21474848383701E-6</v>
      </c>
      <c r="AO204" s="95">
        <f t="shared" si="160"/>
        <v>5.2253324383020891E-6</v>
      </c>
      <c r="AP204" s="95">
        <f t="shared" si="160"/>
        <v>5.2147484838370066E-6</v>
      </c>
      <c r="AQ204" s="95">
        <f t="shared" si="160"/>
        <v>5.2147484838370033E-6</v>
      </c>
      <c r="AR204" s="95">
        <f t="shared" si="160"/>
        <v>5.2147484838370016E-6</v>
      </c>
      <c r="AS204" s="95">
        <f t="shared" si="160"/>
        <v>5.225332438302079E-6</v>
      </c>
      <c r="AT204" s="95">
        <f t="shared" si="160"/>
        <v>5.2147484838369956E-6</v>
      </c>
      <c r="AU204" s="95">
        <f t="shared" si="160"/>
        <v>5.2147484838369931E-6</v>
      </c>
      <c r="AV204" s="95">
        <f t="shared" si="160"/>
        <v>5.2147484838369914E-6</v>
      </c>
      <c r="AW204" s="95">
        <f t="shared" si="160"/>
        <v>5.2253324383020696E-6</v>
      </c>
      <c r="AX204" s="95">
        <f t="shared" si="160"/>
        <v>5.2147484838369872E-6</v>
      </c>
      <c r="AY204" s="95">
        <f t="shared" si="160"/>
        <v>5.2147484838369846E-6</v>
      </c>
      <c r="AZ204" s="95">
        <f t="shared" si="160"/>
        <v>5.2147484838369821E-6</v>
      </c>
      <c r="BA204" s="95">
        <f t="shared" si="160"/>
        <v>5.2253324383020603E-6</v>
      </c>
      <c r="BB204" s="95">
        <f t="shared" si="160"/>
        <v>5.2147484838369778E-6</v>
      </c>
      <c r="BC204" s="95">
        <f t="shared" si="160"/>
        <v>5.2147484838369762E-6</v>
      </c>
      <c r="BD204" s="95">
        <f t="shared" si="160"/>
        <v>5.2147484838369728E-6</v>
      </c>
      <c r="BE204" s="95">
        <f t="shared" si="160"/>
        <v>5.2253324383020502E-6</v>
      </c>
      <c r="BF204" s="95">
        <f t="shared" si="160"/>
        <v>5.2147484838369694E-6</v>
      </c>
      <c r="BG204" s="95">
        <f t="shared" si="160"/>
        <v>5.2147484838369668E-6</v>
      </c>
      <c r="BH204" s="95">
        <f t="shared" si="160"/>
        <v>5.2147484838369651E-6</v>
      </c>
      <c r="BI204" s="95">
        <f t="shared" si="160"/>
        <v>5.2253324383020434E-6</v>
      </c>
      <c r="BJ204" s="95">
        <f t="shared" si="160"/>
        <v>5.2147484838369609E-6</v>
      </c>
      <c r="BK204" s="95">
        <f t="shared" si="160"/>
        <v>5.2147484838369592E-6</v>
      </c>
      <c r="BL204" s="95">
        <f t="shared" si="160"/>
        <v>5.2147484838369575E-6</v>
      </c>
      <c r="BM204" s="95">
        <f t="shared" si="160"/>
        <v>5.2253324383020349E-6</v>
      </c>
      <c r="BN204" s="95">
        <f t="shared" si="160"/>
        <v>5.2147484838369516E-6</v>
      </c>
      <c r="BO204" s="95">
        <f t="shared" si="160"/>
        <v>5.214748483836949E-6</v>
      </c>
      <c r="BP204" s="95">
        <f t="shared" si="160"/>
        <v>5.2147484838369482E-6</v>
      </c>
      <c r="BQ204" s="95">
        <f t="shared" si="160"/>
        <v>5.2253324383020264E-6</v>
      </c>
      <c r="BR204" s="95">
        <f t="shared" si="160"/>
        <v>5.214748483836944E-6</v>
      </c>
      <c r="BS204" s="95">
        <f t="shared" si="160"/>
        <v>5.2147484838369414E-6</v>
      </c>
      <c r="BT204" s="95">
        <f t="shared" si="160"/>
        <v>5.2147484838369389E-6</v>
      </c>
      <c r="BU204" s="95">
        <f t="shared" si="160"/>
        <v>5.2253324383020171E-6</v>
      </c>
      <c r="BV204" s="95">
        <f t="shared" si="160"/>
        <v>5.2147484838369363E-6</v>
      </c>
      <c r="BW204" s="95">
        <f t="shared" si="160"/>
        <v>5.2147484838369338E-6</v>
      </c>
      <c r="BX204" s="95">
        <f t="shared" ref="BX204:CO204" si="161" xml:space="preserve"> BX202 / ( BX203 * 1000 * 1000 )</f>
        <v>5.2147484838369296E-6</v>
      </c>
      <c r="BY204" s="95">
        <f t="shared" si="161"/>
        <v>5.2253324383020103E-6</v>
      </c>
      <c r="BZ204" s="95">
        <f t="shared" si="161"/>
        <v>5.2147484838369262E-6</v>
      </c>
      <c r="CA204" s="95">
        <f t="shared" si="161"/>
        <v>5.2147484838369245E-6</v>
      </c>
      <c r="CB204" s="95">
        <f t="shared" si="161"/>
        <v>5.2147484838369219E-6</v>
      </c>
      <c r="CC204" s="95">
        <f t="shared" si="161"/>
        <v>5.225332438302001E-6</v>
      </c>
      <c r="CD204" s="95">
        <f t="shared" si="161"/>
        <v>5.2147484838369186E-6</v>
      </c>
      <c r="CE204" s="95">
        <f t="shared" si="161"/>
        <v>5.2147484838369152E-6</v>
      </c>
      <c r="CF204" s="95">
        <f t="shared" si="161"/>
        <v>5.2147484838369135E-6</v>
      </c>
      <c r="CG204" s="95">
        <f t="shared" si="161"/>
        <v>5.2253324383019926E-6</v>
      </c>
      <c r="CH204" s="95">
        <f t="shared" si="161"/>
        <v>5.2147484838369084E-6</v>
      </c>
      <c r="CI204" s="95">
        <f t="shared" si="161"/>
        <v>5.2147484838369067E-6</v>
      </c>
      <c r="CJ204" s="95">
        <f t="shared" si="161"/>
        <v>5.2147484838369042E-6</v>
      </c>
      <c r="CK204" s="95">
        <f t="shared" si="161"/>
        <v>5.2147484838369025E-6</v>
      </c>
      <c r="CL204" s="95">
        <f t="shared" si="161"/>
        <v>5.2147484838368991E-6</v>
      </c>
      <c r="CM204" s="95">
        <f t="shared" si="161"/>
        <v>5.2147484838368974E-6</v>
      </c>
      <c r="CN204" s="95">
        <f t="shared" si="161"/>
        <v>5.2147484838368957E-6</v>
      </c>
      <c r="CO204" s="95">
        <f t="shared" si="161"/>
        <v>5.2253324383019722E-6</v>
      </c>
    </row>
    <row r="205" spans="1:93" s="253" customFormat="1" outlineLevel="1" x14ac:dyDescent="0.2">
      <c r="B205" s="14"/>
      <c r="D205" s="254"/>
      <c r="E205" s="255"/>
      <c r="G205" s="256"/>
      <c r="H205" s="261"/>
      <c r="I205" s="257"/>
    </row>
    <row r="206" spans="1:93" outlineLevel="1" x14ac:dyDescent="0.2">
      <c r="E206" t="str">
        <f xml:space="preserve"> E133</f>
        <v>Total regulatory fees - industry</v>
      </c>
      <c r="H206" s="75" t="str">
        <f xml:space="preserve"> H133</f>
        <v>£m</v>
      </c>
      <c r="I206" s="201"/>
      <c r="K206" s="270">
        <f t="shared" ref="K206:AP206" si="162" xml:space="preserve"> K133</f>
        <v>36.481504871904761</v>
      </c>
      <c r="L206" s="270">
        <f t="shared" si="162"/>
        <v>37.68950916600599</v>
      </c>
      <c r="M206" s="270">
        <f t="shared" si="162"/>
        <v>38.315288068306913</v>
      </c>
      <c r="N206" s="270">
        <f t="shared" si="162"/>
        <v>39.070962443605055</v>
      </c>
      <c r="O206" s="270">
        <f t="shared" si="162"/>
        <v>39.830466924489997</v>
      </c>
      <c r="P206" s="270">
        <f t="shared" si="162"/>
        <v>40.606001359063718</v>
      </c>
      <c r="Q206" s="270">
        <f t="shared" si="162"/>
        <v>41.40454837865073</v>
      </c>
      <c r="R206" s="270">
        <f t="shared" si="162"/>
        <v>42.232507063990049</v>
      </c>
      <c r="S206" s="270">
        <f t="shared" si="162"/>
        <v>43.077022277814109</v>
      </c>
      <c r="T206" s="270">
        <f t="shared" si="162"/>
        <v>43.938425097796625</v>
      </c>
      <c r="U206" s="270">
        <f t="shared" si="162"/>
        <v>44.817053222107006</v>
      </c>
      <c r="V206" s="270">
        <f t="shared" si="162"/>
        <v>45.713251101799173</v>
      </c>
      <c r="W206" s="270">
        <f t="shared" si="162"/>
        <v>46.627370075847651</v>
      </c>
      <c r="X206" s="270">
        <f t="shared" si="162"/>
        <v>47.559768508883948</v>
      </c>
      <c r="Y206" s="270">
        <f t="shared" si="162"/>
        <v>48.510811931687293</v>
      </c>
      <c r="Z206" s="270">
        <f t="shared" si="162"/>
        <v>49.480873184484672</v>
      </c>
      <c r="AA206" s="270">
        <f t="shared" si="162"/>
        <v>50.470332563116429</v>
      </c>
      <c r="AB206" s="270">
        <f t="shared" si="162"/>
        <v>51.47957796812473</v>
      </c>
      <c r="AC206" s="270">
        <f t="shared" si="162"/>
        <v>52.50900505682327</v>
      </c>
      <c r="AD206" s="270">
        <f t="shared" si="162"/>
        <v>53.559017398407974</v>
      </c>
      <c r="AE206" s="270">
        <f t="shared" si="162"/>
        <v>54.630026632169297</v>
      </c>
      <c r="AF206" s="270">
        <f t="shared" si="162"/>
        <v>55.722452628868403</v>
      </c>
      <c r="AG206" s="270">
        <f t="shared" si="162"/>
        <v>56.836723655340222</v>
      </c>
      <c r="AH206" s="270">
        <f t="shared" si="162"/>
        <v>57.973276542388142</v>
      </c>
      <c r="AI206" s="270">
        <f t="shared" si="162"/>
        <v>59.132556856035983</v>
      </c>
      <c r="AJ206" s="270">
        <f t="shared" si="162"/>
        <v>60.315019072204528</v>
      </c>
      <c r="AK206" s="270">
        <f t="shared" si="162"/>
        <v>61.521126754880981</v>
      </c>
      <c r="AL206" s="270">
        <f t="shared" si="162"/>
        <v>62.751352737851263</v>
      </c>
      <c r="AM206" s="270">
        <f t="shared" si="162"/>
        <v>64.006179310066358</v>
      </c>
      <c r="AN206" s="270">
        <f t="shared" si="162"/>
        <v>65.286098404715432</v>
      </c>
      <c r="AO206" s="270">
        <f t="shared" si="162"/>
        <v>66.59161179207976</v>
      </c>
      <c r="AP206" s="270">
        <f t="shared" si="162"/>
        <v>67.923231276243172</v>
      </c>
      <c r="AQ206" s="270">
        <f t="shared" ref="AQ206:BV206" si="163" xml:space="preserve"> AQ133</f>
        <v>69.281478895736001</v>
      </c>
      <c r="AR206" s="270">
        <f t="shared" si="163"/>
        <v>70.666887128191348</v>
      </c>
      <c r="AS206" s="270">
        <f t="shared" si="163"/>
        <v>72.079999099093783</v>
      </c>
      <c r="AT206" s="270">
        <f t="shared" si="163"/>
        <v>73.521368794702369</v>
      </c>
      <c r="AU206" s="270">
        <f t="shared" si="163"/>
        <v>74.991561279231377</v>
      </c>
      <c r="AV206" s="270">
        <f t="shared" si="163"/>
        <v>76.491152916374119</v>
      </c>
      <c r="AW206" s="270">
        <f t="shared" si="163"/>
        <v>78.020731595256336</v>
      </c>
      <c r="AX206" s="270">
        <f t="shared" si="163"/>
        <v>79.580896960908049</v>
      </c>
      <c r="AY206" s="270">
        <f t="shared" si="163"/>
        <v>81.172260649344096</v>
      </c>
      <c r="AZ206" s="270">
        <f t="shared" si="163"/>
        <v>82.795446527345533</v>
      </c>
      <c r="BA206" s="270">
        <f t="shared" si="163"/>
        <v>84.451090937035815</v>
      </c>
      <c r="BB206" s="270">
        <f t="shared" si="163"/>
        <v>86.139842945347908</v>
      </c>
      <c r="BC206" s="270">
        <f t="shared" si="163"/>
        <v>87.862364598479658</v>
      </c>
      <c r="BD206" s="270">
        <f t="shared" si="163"/>
        <v>89.619331181437786</v>
      </c>
      <c r="BE206" s="270">
        <f t="shared" si="163"/>
        <v>91.41143148277169</v>
      </c>
      <c r="BF206" s="270">
        <f t="shared" si="163"/>
        <v>93.239368064601138</v>
      </c>
      <c r="BG206" s="270">
        <f t="shared" si="163"/>
        <v>95.103857538043698</v>
      </c>
      <c r="BH206" s="270">
        <f t="shared" si="163"/>
        <v>97.005630844149835</v>
      </c>
      <c r="BI206" s="270">
        <f t="shared" si="163"/>
        <v>98.945433540455753</v>
      </c>
      <c r="BJ206" s="270">
        <f t="shared" si="163"/>
        <v>100.92402609326641</v>
      </c>
      <c r="BK206" s="270">
        <f t="shared" si="163"/>
        <v>102.94218417578327</v>
      </c>
      <c r="BL206" s="270">
        <f t="shared" si="163"/>
        <v>105.00069897219363</v>
      </c>
      <c r="BM206" s="270">
        <f t="shared" si="163"/>
        <v>107.10037748784086</v>
      </c>
      <c r="BN206" s="270">
        <f t="shared" si="163"/>
        <v>109.24204286559686</v>
      </c>
      <c r="BO206" s="270">
        <f t="shared" si="163"/>
        <v>111.42653470856114</v>
      </c>
      <c r="BP206" s="270">
        <f t="shared" si="163"/>
        <v>113.65470940921281</v>
      </c>
      <c r="BQ206" s="270">
        <f t="shared" si="163"/>
        <v>115.9274404851445</v>
      </c>
      <c r="BR206" s="270">
        <f t="shared" si="163"/>
        <v>118.24561892150986</v>
      </c>
      <c r="BS206" s="270">
        <f t="shared" si="163"/>
        <v>120.61015352031907</v>
      </c>
      <c r="BT206" s="270">
        <f t="shared" si="163"/>
        <v>123.02197125671901</v>
      </c>
      <c r="BU206" s="270">
        <f t="shared" si="163"/>
        <v>125.48201764239791</v>
      </c>
      <c r="BV206" s="270">
        <f t="shared" si="163"/>
        <v>127.99125709625699</v>
      </c>
      <c r="BW206" s="270">
        <f t="shared" ref="BW206:CO206" si="164" xml:space="preserve"> BW133</f>
        <v>130.55067332249428</v>
      </c>
      <c r="BX206" s="270">
        <f t="shared" si="164"/>
        <v>133.16126969624901</v>
      </c>
      <c r="BY206" s="270">
        <f t="shared" si="164"/>
        <v>135.82406965695748</v>
      </c>
      <c r="BZ206" s="270">
        <f t="shared" si="164"/>
        <v>138.54011710957502</v>
      </c>
      <c r="CA206" s="270">
        <f t="shared" si="164"/>
        <v>141.31047683382081</v>
      </c>
      <c r="CB206" s="270">
        <f t="shared" si="164"/>
        <v>144.13623490160674</v>
      </c>
      <c r="CC206" s="270">
        <f t="shared" si="164"/>
        <v>147.01849910281297</v>
      </c>
      <c r="CD206" s="270">
        <f t="shared" si="164"/>
        <v>149.95839937957803</v>
      </c>
      <c r="CE206" s="270">
        <f t="shared" si="164"/>
        <v>152.95708826927321</v>
      </c>
      <c r="CF206" s="270">
        <f t="shared" si="164"/>
        <v>156.01574135633501</v>
      </c>
      <c r="CG206" s="270">
        <f t="shared" si="164"/>
        <v>159.13555773313286</v>
      </c>
      <c r="CH206" s="270">
        <f t="shared" si="164"/>
        <v>162.31776047005258</v>
      </c>
      <c r="CI206" s="270">
        <f t="shared" si="164"/>
        <v>165.56359709498014</v>
      </c>
      <c r="CJ206" s="270">
        <f t="shared" si="164"/>
        <v>168.87434008237358</v>
      </c>
      <c r="CK206" s="270">
        <f t="shared" si="164"/>
        <v>172.25128735211473</v>
      </c>
      <c r="CL206" s="270">
        <f t="shared" si="164"/>
        <v>175.69576277833633</v>
      </c>
      <c r="CM206" s="270">
        <f t="shared" si="164"/>
        <v>179.20911670842412</v>
      </c>
      <c r="CN206" s="270">
        <f t="shared" si="164"/>
        <v>182.79272649239749</v>
      </c>
      <c r="CO206" s="270">
        <f t="shared" si="164"/>
        <v>186.44799702287563</v>
      </c>
    </row>
    <row r="207" spans="1:93" outlineLevel="1" x14ac:dyDescent="0.2">
      <c r="I207" s="201"/>
    </row>
    <row r="208" spans="1:93" outlineLevel="1" x14ac:dyDescent="0.2">
      <c r="E208" s="174" t="s">
        <v>375</v>
      </c>
      <c r="F208" s="174"/>
      <c r="G208" s="174"/>
      <c r="H208" s="172" t="s">
        <v>125</v>
      </c>
      <c r="I208" s="287"/>
      <c r="J208" s="174"/>
      <c r="K208" s="288">
        <f t="shared" ref="K208:AP208" si="165" xml:space="preserve"> K206 * 1000 * 1000 * J204</f>
        <v>0</v>
      </c>
      <c r="L208" s="288">
        <f t="shared" si="165"/>
        <v>37.224399040938351</v>
      </c>
      <c r="M208" s="288">
        <f t="shared" si="165"/>
        <v>228.83516594773471</v>
      </c>
      <c r="N208" s="288">
        <f t="shared" si="165"/>
        <v>203.16337108086981</v>
      </c>
      <c r="O208" s="288">
        <f t="shared" si="165"/>
        <v>194.19430179977596</v>
      </c>
      <c r="P208" s="288">
        <f t="shared" si="165"/>
        <v>185.69339286697939</v>
      </c>
      <c r="Q208" s="288">
        <f t="shared" si="165"/>
        <v>191.59794725485054</v>
      </c>
      <c r="R208" s="288">
        <f t="shared" si="165"/>
        <v>201.45909021028973</v>
      </c>
      <c r="S208" s="288">
        <f t="shared" si="165"/>
        <v>211.27201892272643</v>
      </c>
      <c r="T208" s="288">
        <f t="shared" si="165"/>
        <v>229.12783566092318</v>
      </c>
      <c r="U208" s="288">
        <f t="shared" si="165"/>
        <v>233.7096603400272</v>
      </c>
      <c r="V208" s="288">
        <f t="shared" si="165"/>
        <v>238.86693384248207</v>
      </c>
      <c r="W208" s="288">
        <f t="shared" si="165"/>
        <v>243.15000740833571</v>
      </c>
      <c r="X208" s="288">
        <f t="shared" si="165"/>
        <v>248.01223072334369</v>
      </c>
      <c r="Y208" s="288">
        <f t="shared" si="165"/>
        <v>252.97168297047051</v>
      </c>
      <c r="Z208" s="288">
        <f t="shared" si="165"/>
        <v>258.5540117264016</v>
      </c>
      <c r="AA208" s="288">
        <f t="shared" si="165"/>
        <v>263.1900902122627</v>
      </c>
      <c r="AB208" s="288">
        <f t="shared" si="165"/>
        <v>268.45305115784925</v>
      </c>
      <c r="AC208" s="288">
        <f t="shared" si="165"/>
        <v>273.82125450786054</v>
      </c>
      <c r="AD208" s="288">
        <f t="shared" si="165"/>
        <v>279.86367097548867</v>
      </c>
      <c r="AE208" s="288">
        <f t="shared" si="165"/>
        <v>284.88184855208169</v>
      </c>
      <c r="AF208" s="288">
        <f t="shared" si="165"/>
        <v>290.57857536207223</v>
      </c>
      <c r="AG208" s="288">
        <f t="shared" si="165"/>
        <v>296.38921850794964</v>
      </c>
      <c r="AH208" s="288">
        <f t="shared" si="165"/>
        <v>302.92964247159944</v>
      </c>
      <c r="AI208" s="288">
        <f t="shared" si="165"/>
        <v>308.36141121042027</v>
      </c>
      <c r="AJ208" s="288">
        <f t="shared" si="165"/>
        <v>314.52765425937963</v>
      </c>
      <c r="AK208" s="288">
        <f t="shared" si="165"/>
        <v>320.81720246896077</v>
      </c>
      <c r="AL208" s="288">
        <f t="shared" si="165"/>
        <v>327.89667900843148</v>
      </c>
      <c r="AM208" s="288">
        <f t="shared" si="165"/>
        <v>333.77612651336869</v>
      </c>
      <c r="AN208" s="288">
        <f t="shared" si="165"/>
        <v>340.45058267162386</v>
      </c>
      <c r="AO208" s="288">
        <f t="shared" si="165"/>
        <v>347.25850662901064</v>
      </c>
      <c r="AP208" s="288">
        <f t="shared" si="165"/>
        <v>354.92146370204841</v>
      </c>
      <c r="AQ208" s="288">
        <f t="shared" ref="AQ208:BV208" si="166" xml:space="preserve"> AQ206 * 1000 * 1000 * AP204</f>
        <v>361.28548702952486</v>
      </c>
      <c r="AR208" s="288">
        <f t="shared" si="166"/>
        <v>368.51004250921648</v>
      </c>
      <c r="AS208" s="288">
        <f t="shared" si="166"/>
        <v>375.87906601697171</v>
      </c>
      <c r="AT208" s="288">
        <f t="shared" si="166"/>
        <v>384.17359327132851</v>
      </c>
      <c r="AU208" s="288">
        <f t="shared" si="166"/>
        <v>391.06213048144093</v>
      </c>
      <c r="AV208" s="288">
        <f t="shared" si="166"/>
        <v>398.88212369760549</v>
      </c>
      <c r="AW208" s="288">
        <f t="shared" si="166"/>
        <v>406.85849179421587</v>
      </c>
      <c r="AX208" s="288">
        <f t="shared" si="166"/>
        <v>415.83664235900744</v>
      </c>
      <c r="AY208" s="288">
        <f t="shared" si="166"/>
        <v>423.29292315078789</v>
      </c>
      <c r="AZ208" s="288">
        <f t="shared" si="166"/>
        <v>431.75742924708118</v>
      </c>
      <c r="BA208" s="288">
        <f t="shared" si="166"/>
        <v>440.39119842228661</v>
      </c>
      <c r="BB208" s="288">
        <f t="shared" si="166"/>
        <v>450.10931557257129</v>
      </c>
      <c r="BC208" s="288">
        <f t="shared" si="166"/>
        <v>458.18013257625353</v>
      </c>
      <c r="BD208" s="288">
        <f t="shared" si="166"/>
        <v>467.34227140088649</v>
      </c>
      <c r="BE208" s="288">
        <f t="shared" si="166"/>
        <v>476.68762373015102</v>
      </c>
      <c r="BF208" s="288">
        <f t="shared" si="166"/>
        <v>487.20669447474455</v>
      </c>
      <c r="BG208" s="288">
        <f t="shared" si="166"/>
        <v>495.94269690356049</v>
      </c>
      <c r="BH208" s="288">
        <f t="shared" si="166"/>
        <v>505.8599663681789</v>
      </c>
      <c r="BI208" s="288">
        <f t="shared" si="166"/>
        <v>515.97554953768281</v>
      </c>
      <c r="BJ208" s="288">
        <f t="shared" si="166"/>
        <v>527.36158734918683</v>
      </c>
      <c r="BK208" s="288">
        <f t="shared" si="166"/>
        <v>536.81759885353108</v>
      </c>
      <c r="BL208" s="288">
        <f t="shared" si="166"/>
        <v>547.55223576706771</v>
      </c>
      <c r="BM208" s="288">
        <f t="shared" si="166"/>
        <v>558.50153112308396</v>
      </c>
      <c r="BN208" s="288">
        <f t="shared" si="166"/>
        <v>570.82599021198462</v>
      </c>
      <c r="BO208" s="288">
        <f t="shared" si="166"/>
        <v>581.06135293067462</v>
      </c>
      <c r="BP208" s="288">
        <f t="shared" si="166"/>
        <v>592.68072357262156</v>
      </c>
      <c r="BQ208" s="288">
        <f t="shared" si="166"/>
        <v>604.53244450500529</v>
      </c>
      <c r="BR208" s="288">
        <f t="shared" si="166"/>
        <v>617.87266823766538</v>
      </c>
      <c r="BS208" s="288">
        <f t="shared" si="166"/>
        <v>628.9516152054249</v>
      </c>
      <c r="BT208" s="288">
        <f t="shared" si="166"/>
        <v>641.52863808960728</v>
      </c>
      <c r="BU208" s="288">
        <f t="shared" si="166"/>
        <v>654.35716124949442</v>
      </c>
      <c r="BV208" s="288">
        <f t="shared" si="166"/>
        <v>668.79686752412488</v>
      </c>
      <c r="BW208" s="288">
        <f t="shared" ref="BW208:CO208" si="167" xml:space="preserve"> BW206 * 1000 * 1000 * BV204</f>
        <v>680.7889257723682</v>
      </c>
      <c r="BX208" s="288">
        <f t="shared" si="167"/>
        <v>694.4025292543156</v>
      </c>
      <c r="BY208" s="288">
        <f t="shared" si="167"/>
        <v>708.28836131218054</v>
      </c>
      <c r="BZ208" s="288">
        <f t="shared" si="167"/>
        <v>723.91816793882163</v>
      </c>
      <c r="CA208" s="288">
        <f t="shared" si="167"/>
        <v>736.89859481944018</v>
      </c>
      <c r="CB208" s="288">
        <f t="shared" si="167"/>
        <v>751.63421241911658</v>
      </c>
      <c r="CC208" s="288">
        <f t="shared" si="167"/>
        <v>766.66449529237366</v>
      </c>
      <c r="CD208" s="288">
        <f t="shared" si="167"/>
        <v>783.58248867395571</v>
      </c>
      <c r="CE208" s="288">
        <f t="shared" si="167"/>
        <v>797.63274414430225</v>
      </c>
      <c r="CF208" s="288">
        <f t="shared" si="167"/>
        <v>813.58285069264036</v>
      </c>
      <c r="CG208" s="288">
        <f t="shared" si="167"/>
        <v>829.85190841339613</v>
      </c>
      <c r="CH208" s="288">
        <f t="shared" si="167"/>
        <v>848.16425909669863</v>
      </c>
      <c r="CI208" s="288">
        <f t="shared" si="167"/>
        <v>863.37251692963241</v>
      </c>
      <c r="CJ208" s="288">
        <f t="shared" si="167"/>
        <v>880.63720890351578</v>
      </c>
      <c r="CK208" s="288">
        <f t="shared" si="167"/>
        <v>898.24713955839525</v>
      </c>
      <c r="CL208" s="288">
        <f t="shared" si="167"/>
        <v>916.20921256489737</v>
      </c>
      <c r="CM208" s="288">
        <f t="shared" si="167"/>
        <v>934.53046964500459</v>
      </c>
      <c r="CN208" s="288">
        <f t="shared" si="167"/>
        <v>953.21809333264241</v>
      </c>
      <c r="CO208" s="288">
        <f t="shared" si="167"/>
        <v>972.27940978946663</v>
      </c>
    </row>
    <row r="209" spans="2:93" outlineLevel="1" x14ac:dyDescent="0.2">
      <c r="I209" s="201"/>
    </row>
    <row r="210" spans="2:93" outlineLevel="1" x14ac:dyDescent="0.2">
      <c r="B210" s="59" t="s">
        <v>376</v>
      </c>
      <c r="I210" s="201"/>
    </row>
    <row r="211" spans="2:93" outlineLevel="1" x14ac:dyDescent="0.2">
      <c r="E211" s="18" t="str">
        <f xml:space="preserve"> InpC!E35</f>
        <v>Sewerage: maintenance costs / other opex</v>
      </c>
      <c r="F211" s="18"/>
      <c r="G211" s="235">
        <f xml:space="preserve"> InpC!G35</f>
        <v>1.2715604471716289</v>
      </c>
      <c r="H211" s="77" t="str">
        <f xml:space="preserve"> InpC!H35</f>
        <v>£/m</v>
      </c>
      <c r="I211" s="207">
        <f xml:space="preserve"> SUM( K211:CO211 )</f>
        <v>0</v>
      </c>
      <c r="J211" s="18"/>
    </row>
    <row r="212" spans="2:93" outlineLevel="1" x14ac:dyDescent="0.2">
      <c r="E212" s="18" t="str">
        <f xml:space="preserve"> InpC!E36</f>
        <v>Sewerage: other costs</v>
      </c>
      <c r="F212" s="18"/>
      <c r="G212" s="235">
        <f xml:space="preserve"> InpC!G36</f>
        <v>0</v>
      </c>
      <c r="H212" s="77" t="str">
        <f xml:space="preserve"> InpC!H36</f>
        <v>£/m</v>
      </c>
      <c r="I212" s="207">
        <f xml:space="preserve"> SUM( K212:CO212 )</f>
        <v>0</v>
      </c>
      <c r="J212" s="18"/>
    </row>
    <row r="213" spans="2:93" outlineLevel="1" x14ac:dyDescent="0.2">
      <c r="E213" s="18" t="str">
        <f xml:space="preserve"> InpS!E$14</f>
        <v>Sewerage: Infastructure Maintenance (override)</v>
      </c>
      <c r="F213" s="18"/>
      <c r="G213" s="18"/>
      <c r="H213" s="77" t="str">
        <f xml:space="preserve"> InpS!H$14</f>
        <v>£/m</v>
      </c>
      <c r="I213" s="207">
        <f xml:space="preserve"> SUM( K213:CO213 )</f>
        <v>0</v>
      </c>
      <c r="J213" s="18">
        <f xml:space="preserve"> InpS!J$14</f>
        <v>0</v>
      </c>
      <c r="K213" s="53">
        <f xml:space="preserve"> InpS!K$14</f>
        <v>0</v>
      </c>
      <c r="L213" s="19">
        <f xml:space="preserve"> InpS!L$14</f>
        <v>0</v>
      </c>
      <c r="M213" s="19">
        <f xml:space="preserve"> InpS!M$14</f>
        <v>0</v>
      </c>
      <c r="N213" s="19">
        <f xml:space="preserve"> InpS!N$14</f>
        <v>0</v>
      </c>
      <c r="O213" s="19">
        <f xml:space="preserve"> InpS!O$14</f>
        <v>0</v>
      </c>
      <c r="P213" s="19">
        <f xml:space="preserve"> InpS!P$14</f>
        <v>0</v>
      </c>
      <c r="Q213" s="19">
        <f xml:space="preserve"> InpS!Q$14</f>
        <v>0</v>
      </c>
      <c r="R213" s="19">
        <f xml:space="preserve"> InpS!R$14</f>
        <v>0</v>
      </c>
      <c r="S213" s="19">
        <f xml:space="preserve"> InpS!S$14</f>
        <v>0</v>
      </c>
      <c r="T213" s="19">
        <f xml:space="preserve"> InpS!T$14</f>
        <v>0</v>
      </c>
      <c r="U213" s="19">
        <f xml:space="preserve"> InpS!U$14</f>
        <v>0</v>
      </c>
      <c r="V213" s="19">
        <f xml:space="preserve"> InpS!V$14</f>
        <v>0</v>
      </c>
      <c r="W213" s="19">
        <f xml:space="preserve"> InpS!W$14</f>
        <v>0</v>
      </c>
      <c r="X213" s="19">
        <f xml:space="preserve"> InpS!X$14</f>
        <v>0</v>
      </c>
      <c r="Y213" s="19">
        <f xml:space="preserve"> InpS!Y$14</f>
        <v>0</v>
      </c>
      <c r="Z213" s="19">
        <f xml:space="preserve"> InpS!Z$14</f>
        <v>0</v>
      </c>
      <c r="AA213" s="19">
        <f xml:space="preserve"> InpS!AA$14</f>
        <v>0</v>
      </c>
      <c r="AB213" s="19">
        <f xml:space="preserve"> InpS!AB$14</f>
        <v>0</v>
      </c>
      <c r="AC213" s="19">
        <f xml:space="preserve"> InpS!AC$14</f>
        <v>0</v>
      </c>
      <c r="AD213" s="19">
        <f xml:space="preserve"> InpS!AD$14</f>
        <v>0</v>
      </c>
      <c r="AE213" s="19">
        <f xml:space="preserve"> InpS!AE$14</f>
        <v>0</v>
      </c>
      <c r="AF213" s="19">
        <f xml:space="preserve"> InpS!AF$14</f>
        <v>0</v>
      </c>
      <c r="AG213" s="19">
        <f xml:space="preserve"> InpS!AG$14</f>
        <v>0</v>
      </c>
      <c r="AH213" s="19">
        <f xml:space="preserve"> InpS!AH$14</f>
        <v>0</v>
      </c>
      <c r="AI213" s="19">
        <f xml:space="preserve"> InpS!AI$14</f>
        <v>0</v>
      </c>
      <c r="AJ213" s="19">
        <f xml:space="preserve"> InpS!AJ$14</f>
        <v>0</v>
      </c>
      <c r="AK213" s="19">
        <f xml:space="preserve"> InpS!AK$14</f>
        <v>0</v>
      </c>
      <c r="AL213" s="19">
        <f xml:space="preserve"> InpS!AL$14</f>
        <v>0</v>
      </c>
      <c r="AM213" s="19">
        <f xml:space="preserve"> InpS!AM$14</f>
        <v>0</v>
      </c>
      <c r="AN213" s="19">
        <f xml:space="preserve"> InpS!AN$14</f>
        <v>0</v>
      </c>
      <c r="AO213" s="19">
        <f xml:space="preserve"> InpS!AO$14</f>
        <v>0</v>
      </c>
      <c r="AP213" s="19">
        <f xml:space="preserve"> InpS!AP$14</f>
        <v>0</v>
      </c>
      <c r="AQ213" s="19">
        <f xml:space="preserve"> InpS!AQ$14</f>
        <v>0</v>
      </c>
      <c r="AR213" s="19">
        <f xml:space="preserve"> InpS!AR$14</f>
        <v>0</v>
      </c>
      <c r="AS213" s="19">
        <f xml:space="preserve"> InpS!AS$14</f>
        <v>0</v>
      </c>
      <c r="AT213" s="19">
        <f xml:space="preserve"> InpS!AT$14</f>
        <v>0</v>
      </c>
      <c r="AU213" s="19">
        <f xml:space="preserve"> InpS!AU$14</f>
        <v>0</v>
      </c>
      <c r="AV213" s="19">
        <f xml:space="preserve"> InpS!AV$14</f>
        <v>0</v>
      </c>
      <c r="AW213" s="19">
        <f xml:space="preserve"> InpS!AW$14</f>
        <v>0</v>
      </c>
      <c r="AX213" s="19">
        <f xml:space="preserve"> InpS!AX$14</f>
        <v>0</v>
      </c>
      <c r="AY213" s="19">
        <f xml:space="preserve"> InpS!AY$14</f>
        <v>0</v>
      </c>
      <c r="AZ213" s="19">
        <f xml:space="preserve"> InpS!AZ$14</f>
        <v>0</v>
      </c>
      <c r="BA213" s="19">
        <f xml:space="preserve"> InpS!BA$14</f>
        <v>0</v>
      </c>
      <c r="BB213" s="19">
        <f xml:space="preserve"> InpS!BB$14</f>
        <v>0</v>
      </c>
      <c r="BC213" s="19">
        <f xml:space="preserve"> InpS!BC$14</f>
        <v>0</v>
      </c>
      <c r="BD213" s="19">
        <f xml:space="preserve"> InpS!BD$14</f>
        <v>0</v>
      </c>
      <c r="BE213" s="19">
        <f xml:space="preserve"> InpS!BE$14</f>
        <v>0</v>
      </c>
      <c r="BF213" s="19">
        <f xml:space="preserve"> InpS!BF$14</f>
        <v>0</v>
      </c>
      <c r="BG213" s="19">
        <f xml:space="preserve"> InpS!BG$14</f>
        <v>0</v>
      </c>
      <c r="BH213" s="19">
        <f xml:space="preserve"> InpS!BH$14</f>
        <v>0</v>
      </c>
      <c r="BI213" s="19">
        <f xml:space="preserve"> InpS!BI$14</f>
        <v>0</v>
      </c>
      <c r="BJ213" s="19">
        <f xml:space="preserve"> InpS!BJ$14</f>
        <v>0</v>
      </c>
      <c r="BK213" s="19">
        <f xml:space="preserve"> InpS!BK$14</f>
        <v>0</v>
      </c>
      <c r="BL213" s="19">
        <f xml:space="preserve"> InpS!BL$14</f>
        <v>0</v>
      </c>
      <c r="BM213" s="19">
        <f xml:space="preserve"> InpS!BM$14</f>
        <v>0</v>
      </c>
      <c r="BN213" s="19">
        <f xml:space="preserve"> InpS!BN$14</f>
        <v>0</v>
      </c>
      <c r="BO213" s="19">
        <f xml:space="preserve"> InpS!BO$14</f>
        <v>0</v>
      </c>
      <c r="BP213" s="19">
        <f xml:space="preserve"> InpS!BP$14</f>
        <v>0</v>
      </c>
      <c r="BQ213" s="19">
        <f xml:space="preserve"> InpS!BQ$14</f>
        <v>0</v>
      </c>
      <c r="BR213" s="19">
        <f xml:space="preserve"> InpS!BR$14</f>
        <v>0</v>
      </c>
      <c r="BS213" s="19">
        <f xml:space="preserve"> InpS!BS$14</f>
        <v>0</v>
      </c>
      <c r="BT213" s="19">
        <f xml:space="preserve"> InpS!BT$14</f>
        <v>0</v>
      </c>
      <c r="BU213" s="19">
        <f xml:space="preserve"> InpS!BU$14</f>
        <v>0</v>
      </c>
      <c r="BV213" s="19">
        <f xml:space="preserve"> InpS!BV$14</f>
        <v>0</v>
      </c>
      <c r="BW213" s="19">
        <f xml:space="preserve"> InpS!BW$14</f>
        <v>0</v>
      </c>
      <c r="BX213" s="19">
        <f xml:space="preserve"> InpS!BX$14</f>
        <v>0</v>
      </c>
      <c r="BY213" s="19">
        <f xml:space="preserve"> InpS!BY$14</f>
        <v>0</v>
      </c>
      <c r="BZ213" s="19">
        <f xml:space="preserve"> InpS!BZ$14</f>
        <v>0</v>
      </c>
      <c r="CA213" s="19">
        <f xml:space="preserve"> InpS!CA$14</f>
        <v>0</v>
      </c>
      <c r="CB213" s="19">
        <f xml:space="preserve"> InpS!CB$14</f>
        <v>0</v>
      </c>
      <c r="CC213" s="19">
        <f xml:space="preserve"> InpS!CC$14</f>
        <v>0</v>
      </c>
      <c r="CD213" s="19">
        <f xml:space="preserve"> InpS!CD$14</f>
        <v>0</v>
      </c>
      <c r="CE213" s="19">
        <f xml:space="preserve"> InpS!CE$14</f>
        <v>0</v>
      </c>
      <c r="CF213" s="19">
        <f xml:space="preserve"> InpS!CF$14</f>
        <v>0</v>
      </c>
      <c r="CG213" s="19">
        <f xml:space="preserve"> InpS!CG$14</f>
        <v>0</v>
      </c>
      <c r="CH213" s="19">
        <f xml:space="preserve"> InpS!CH$14</f>
        <v>0</v>
      </c>
      <c r="CI213" s="19">
        <f xml:space="preserve"> InpS!CI$14</f>
        <v>0</v>
      </c>
      <c r="CJ213" s="19">
        <f xml:space="preserve"> InpS!CJ$14</f>
        <v>0</v>
      </c>
      <c r="CK213" s="19">
        <f xml:space="preserve"> InpS!CK$14</f>
        <v>0</v>
      </c>
      <c r="CL213" s="19">
        <f xml:space="preserve"> InpS!CL$14</f>
        <v>0</v>
      </c>
      <c r="CM213" s="19">
        <f xml:space="preserve"> InpS!CM$14</f>
        <v>0</v>
      </c>
      <c r="CN213" s="19">
        <f xml:space="preserve"> InpS!CN$14</f>
        <v>0</v>
      </c>
      <c r="CO213" s="19">
        <f xml:space="preserve"> InpS!CO$14</f>
        <v>0</v>
      </c>
    </row>
    <row r="214" spans="2:93" s="20" customFormat="1" outlineLevel="1" x14ac:dyDescent="0.2">
      <c r="B214" s="34"/>
      <c r="D214" s="84"/>
      <c r="E214" s="20" t="s">
        <v>377</v>
      </c>
      <c r="G214" s="236"/>
      <c r="H214" s="172" t="s">
        <v>125</v>
      </c>
      <c r="I214" s="207">
        <f xml:space="preserve"> SUM( K214:CO214 )</f>
        <v>361367.30660259898</v>
      </c>
      <c r="K214" s="163">
        <f t="shared" ref="K214:AP214" si="168" xml:space="preserve"> IF( K213, K213, $G$211 + $G$212 ) * $G$193</f>
        <v>4353.8229711156573</v>
      </c>
      <c r="L214" s="163">
        <f t="shared" si="168"/>
        <v>4353.8229711156573</v>
      </c>
      <c r="M214" s="163">
        <f t="shared" si="168"/>
        <v>4353.8229711156573</v>
      </c>
      <c r="N214" s="163">
        <f t="shared" si="168"/>
        <v>4353.8229711156573</v>
      </c>
      <c r="O214" s="163">
        <f t="shared" si="168"/>
        <v>4353.8229711156573</v>
      </c>
      <c r="P214" s="163">
        <f t="shared" si="168"/>
        <v>4353.8229711156573</v>
      </c>
      <c r="Q214" s="163">
        <f t="shared" si="168"/>
        <v>4353.8229711156573</v>
      </c>
      <c r="R214" s="163">
        <f t="shared" si="168"/>
        <v>4353.8229711156573</v>
      </c>
      <c r="S214" s="163">
        <f t="shared" si="168"/>
        <v>4353.8229711156573</v>
      </c>
      <c r="T214" s="163">
        <f t="shared" si="168"/>
        <v>4353.8229711156573</v>
      </c>
      <c r="U214" s="163">
        <f t="shared" si="168"/>
        <v>4353.8229711156573</v>
      </c>
      <c r="V214" s="163">
        <f t="shared" si="168"/>
        <v>4353.8229711156573</v>
      </c>
      <c r="W214" s="163">
        <f t="shared" si="168"/>
        <v>4353.8229711156573</v>
      </c>
      <c r="X214" s="163">
        <f t="shared" si="168"/>
        <v>4353.8229711156573</v>
      </c>
      <c r="Y214" s="163">
        <f t="shared" si="168"/>
        <v>4353.8229711156573</v>
      </c>
      <c r="Z214" s="163">
        <f t="shared" si="168"/>
        <v>4353.8229711156573</v>
      </c>
      <c r="AA214" s="163">
        <f t="shared" si="168"/>
        <v>4353.8229711156573</v>
      </c>
      <c r="AB214" s="163">
        <f t="shared" si="168"/>
        <v>4353.8229711156573</v>
      </c>
      <c r="AC214" s="163">
        <f t="shared" si="168"/>
        <v>4353.8229711156573</v>
      </c>
      <c r="AD214" s="163">
        <f t="shared" si="168"/>
        <v>4353.8229711156573</v>
      </c>
      <c r="AE214" s="163">
        <f t="shared" si="168"/>
        <v>4353.8229711156573</v>
      </c>
      <c r="AF214" s="163">
        <f t="shared" si="168"/>
        <v>4353.8229711156573</v>
      </c>
      <c r="AG214" s="163">
        <f t="shared" si="168"/>
        <v>4353.8229711156573</v>
      </c>
      <c r="AH214" s="163">
        <f t="shared" si="168"/>
        <v>4353.8229711156573</v>
      </c>
      <c r="AI214" s="163">
        <f t="shared" si="168"/>
        <v>4353.8229711156573</v>
      </c>
      <c r="AJ214" s="163">
        <f t="shared" si="168"/>
        <v>4353.8229711156573</v>
      </c>
      <c r="AK214" s="163">
        <f t="shared" si="168"/>
        <v>4353.8229711156573</v>
      </c>
      <c r="AL214" s="163">
        <f t="shared" si="168"/>
        <v>4353.8229711156573</v>
      </c>
      <c r="AM214" s="163">
        <f t="shared" si="168"/>
        <v>4353.8229711156573</v>
      </c>
      <c r="AN214" s="163">
        <f t="shared" si="168"/>
        <v>4353.8229711156573</v>
      </c>
      <c r="AO214" s="163">
        <f t="shared" si="168"/>
        <v>4353.8229711156573</v>
      </c>
      <c r="AP214" s="163">
        <f t="shared" si="168"/>
        <v>4353.8229711156573</v>
      </c>
      <c r="AQ214" s="163">
        <f t="shared" ref="AQ214:BV214" si="169" xml:space="preserve"> IF( AQ213, AQ213, $G$211 + $G$212 ) * $G$193</f>
        <v>4353.8229711156573</v>
      </c>
      <c r="AR214" s="163">
        <f t="shared" si="169"/>
        <v>4353.8229711156573</v>
      </c>
      <c r="AS214" s="163">
        <f t="shared" si="169"/>
        <v>4353.8229711156573</v>
      </c>
      <c r="AT214" s="163">
        <f t="shared" si="169"/>
        <v>4353.8229711156573</v>
      </c>
      <c r="AU214" s="163">
        <f t="shared" si="169"/>
        <v>4353.8229711156573</v>
      </c>
      <c r="AV214" s="163">
        <f t="shared" si="169"/>
        <v>4353.8229711156573</v>
      </c>
      <c r="AW214" s="163">
        <f t="shared" si="169"/>
        <v>4353.8229711156573</v>
      </c>
      <c r="AX214" s="163">
        <f t="shared" si="169"/>
        <v>4353.8229711156573</v>
      </c>
      <c r="AY214" s="163">
        <f t="shared" si="169"/>
        <v>4353.8229711156573</v>
      </c>
      <c r="AZ214" s="163">
        <f t="shared" si="169"/>
        <v>4353.8229711156573</v>
      </c>
      <c r="BA214" s="163">
        <f t="shared" si="169"/>
        <v>4353.8229711156573</v>
      </c>
      <c r="BB214" s="163">
        <f t="shared" si="169"/>
        <v>4353.8229711156573</v>
      </c>
      <c r="BC214" s="163">
        <f t="shared" si="169"/>
        <v>4353.8229711156573</v>
      </c>
      <c r="BD214" s="163">
        <f t="shared" si="169"/>
        <v>4353.8229711156573</v>
      </c>
      <c r="BE214" s="163">
        <f t="shared" si="169"/>
        <v>4353.8229711156573</v>
      </c>
      <c r="BF214" s="163">
        <f t="shared" si="169"/>
        <v>4353.8229711156573</v>
      </c>
      <c r="BG214" s="163">
        <f t="shared" si="169"/>
        <v>4353.8229711156573</v>
      </c>
      <c r="BH214" s="163">
        <f t="shared" si="169"/>
        <v>4353.8229711156573</v>
      </c>
      <c r="BI214" s="163">
        <f t="shared" si="169"/>
        <v>4353.8229711156573</v>
      </c>
      <c r="BJ214" s="163">
        <f t="shared" si="169"/>
        <v>4353.8229711156573</v>
      </c>
      <c r="BK214" s="163">
        <f t="shared" si="169"/>
        <v>4353.8229711156573</v>
      </c>
      <c r="BL214" s="163">
        <f t="shared" si="169"/>
        <v>4353.8229711156573</v>
      </c>
      <c r="BM214" s="163">
        <f t="shared" si="169"/>
        <v>4353.8229711156573</v>
      </c>
      <c r="BN214" s="163">
        <f t="shared" si="169"/>
        <v>4353.8229711156573</v>
      </c>
      <c r="BO214" s="163">
        <f t="shared" si="169"/>
        <v>4353.8229711156573</v>
      </c>
      <c r="BP214" s="163">
        <f t="shared" si="169"/>
        <v>4353.8229711156573</v>
      </c>
      <c r="BQ214" s="163">
        <f t="shared" si="169"/>
        <v>4353.8229711156573</v>
      </c>
      <c r="BR214" s="163">
        <f t="shared" si="169"/>
        <v>4353.8229711156573</v>
      </c>
      <c r="BS214" s="163">
        <f t="shared" si="169"/>
        <v>4353.8229711156573</v>
      </c>
      <c r="BT214" s="163">
        <f t="shared" si="169"/>
        <v>4353.8229711156573</v>
      </c>
      <c r="BU214" s="163">
        <f t="shared" si="169"/>
        <v>4353.8229711156573</v>
      </c>
      <c r="BV214" s="163">
        <f t="shared" si="169"/>
        <v>4353.8229711156573</v>
      </c>
      <c r="BW214" s="163">
        <f t="shared" ref="BW214:CO214" si="170" xml:space="preserve"> IF( BW213, BW213, $G$211 + $G$212 ) * $G$193</f>
        <v>4353.8229711156573</v>
      </c>
      <c r="BX214" s="163">
        <f t="shared" si="170"/>
        <v>4353.8229711156573</v>
      </c>
      <c r="BY214" s="163">
        <f t="shared" si="170"/>
        <v>4353.8229711156573</v>
      </c>
      <c r="BZ214" s="163">
        <f t="shared" si="170"/>
        <v>4353.8229711156573</v>
      </c>
      <c r="CA214" s="163">
        <f t="shared" si="170"/>
        <v>4353.8229711156573</v>
      </c>
      <c r="CB214" s="163">
        <f t="shared" si="170"/>
        <v>4353.8229711156573</v>
      </c>
      <c r="CC214" s="163">
        <f t="shared" si="170"/>
        <v>4353.8229711156573</v>
      </c>
      <c r="CD214" s="163">
        <f t="shared" si="170"/>
        <v>4353.8229711156573</v>
      </c>
      <c r="CE214" s="163">
        <f t="shared" si="170"/>
        <v>4353.8229711156573</v>
      </c>
      <c r="CF214" s="163">
        <f t="shared" si="170"/>
        <v>4353.8229711156573</v>
      </c>
      <c r="CG214" s="163">
        <f t="shared" si="170"/>
        <v>4353.8229711156573</v>
      </c>
      <c r="CH214" s="163">
        <f t="shared" si="170"/>
        <v>4353.8229711156573</v>
      </c>
      <c r="CI214" s="163">
        <f t="shared" si="170"/>
        <v>4353.8229711156573</v>
      </c>
      <c r="CJ214" s="163">
        <f t="shared" si="170"/>
        <v>4353.8229711156573</v>
      </c>
      <c r="CK214" s="163">
        <f t="shared" si="170"/>
        <v>4353.8229711156573</v>
      </c>
      <c r="CL214" s="163">
        <f t="shared" si="170"/>
        <v>4353.8229711156573</v>
      </c>
      <c r="CM214" s="163">
        <f t="shared" si="170"/>
        <v>4353.8229711156573</v>
      </c>
      <c r="CN214" s="163">
        <f t="shared" si="170"/>
        <v>4353.8229711156573</v>
      </c>
      <c r="CO214" s="163">
        <f t="shared" si="170"/>
        <v>4353.8229711156573</v>
      </c>
    </row>
    <row r="215" spans="2:93" s="174" customFormat="1" outlineLevel="1" x14ac:dyDescent="0.2">
      <c r="B215" s="175"/>
      <c r="D215" s="176"/>
      <c r="E215" s="174" t="s">
        <v>378</v>
      </c>
      <c r="H215" s="172" t="s">
        <v>125</v>
      </c>
      <c r="I215" s="212">
        <f xml:space="preserve"> SUM( K215:CO215 )</f>
        <v>869480.16918424703</v>
      </c>
      <c r="K215" s="196">
        <f t="shared" ref="K215:AP215" si="171" xml:space="preserve"> K214 * K$6 * K$8</f>
        <v>4353.8229711156573</v>
      </c>
      <c r="L215" s="196">
        <f t="shared" si="171"/>
        <v>4493.492192875512</v>
      </c>
      <c r="M215" s="196">
        <f t="shared" si="171"/>
        <v>4563.5319260151937</v>
      </c>
      <c r="N215" s="196">
        <f t="shared" si="171"/>
        <v>4648.8827798838411</v>
      </c>
      <c r="O215" s="196">
        <f t="shared" si="171"/>
        <v>4734.5136402820144</v>
      </c>
      <c r="P215" s="196">
        <f t="shared" si="171"/>
        <v>4821.8721113308802</v>
      </c>
      <c r="Q215" s="196">
        <f t="shared" si="171"/>
        <v>4911.7810913838712</v>
      </c>
      <c r="R215" s="196">
        <f t="shared" si="171"/>
        <v>5004.9910196788023</v>
      </c>
      <c r="S215" s="196">
        <f t="shared" si="171"/>
        <v>5099.9697749167726</v>
      </c>
      <c r="T215" s="196">
        <f t="shared" si="171"/>
        <v>5196.7509237876384</v>
      </c>
      <c r="U215" s="196">
        <f t="shared" si="171"/>
        <v>5295.3686699698901</v>
      </c>
      <c r="V215" s="196">
        <f t="shared" si="171"/>
        <v>5395.8578662186719</v>
      </c>
      <c r="W215" s="196">
        <f t="shared" si="171"/>
        <v>5498.2540266831838</v>
      </c>
      <c r="X215" s="196">
        <f t="shared" si="171"/>
        <v>5602.5933394578251</v>
      </c>
      <c r="Y215" s="196">
        <f t="shared" si="171"/>
        <v>5708.9126793715277</v>
      </c>
      <c r="Z215" s="196">
        <f t="shared" si="171"/>
        <v>5817.2496210197842</v>
      </c>
      <c r="AA215" s="196">
        <f t="shared" si="171"/>
        <v>5927.6424520439814</v>
      </c>
      <c r="AB215" s="196">
        <f t="shared" si="171"/>
        <v>6040.1301866627391</v>
      </c>
      <c r="AC215" s="196">
        <f t="shared" si="171"/>
        <v>6154.7525794600288</v>
      </c>
      <c r="AD215" s="196">
        <f t="shared" si="171"/>
        <v>6271.5501394349385</v>
      </c>
      <c r="AE215" s="196">
        <f t="shared" si="171"/>
        <v>6390.5641443180648</v>
      </c>
      <c r="AF215" s="196">
        <f t="shared" si="171"/>
        <v>6511.8366551595927</v>
      </c>
      <c r="AG215" s="196">
        <f t="shared" si="171"/>
        <v>6635.4105311941903</v>
      </c>
      <c r="AH215" s="196">
        <f t="shared" si="171"/>
        <v>6761.3294449880068</v>
      </c>
      <c r="AI215" s="196">
        <f t="shared" si="171"/>
        <v>6889.6378978731082</v>
      </c>
      <c r="AJ215" s="196">
        <f t="shared" si="171"/>
        <v>7020.3812356748094</v>
      </c>
      <c r="AK215" s="196">
        <f t="shared" si="171"/>
        <v>7153.6056647374617</v>
      </c>
      <c r="AL215" s="196">
        <f t="shared" si="171"/>
        <v>7289.3582682543556</v>
      </c>
      <c r="AM215" s="196">
        <f t="shared" si="171"/>
        <v>7427.6870229075166</v>
      </c>
      <c r="AN215" s="196">
        <f t="shared" si="171"/>
        <v>7568.640815823268</v>
      </c>
      <c r="AO215" s="196">
        <f t="shared" si="171"/>
        <v>7712.269461849558</v>
      </c>
      <c r="AP215" s="196">
        <f t="shared" si="171"/>
        <v>7858.623721161156</v>
      </c>
      <c r="AQ215" s="196">
        <f t="shared" ref="AQ215:BV215" si="172" xml:space="preserve"> AQ214 * AQ$6 * AQ$8</f>
        <v>8007.755317198943</v>
      </c>
      <c r="AR215" s="196">
        <f t="shared" si="172"/>
        <v>8159.7169549496166</v>
      </c>
      <c r="AS215" s="196">
        <f t="shared" si="172"/>
        <v>8314.5623395723105</v>
      </c>
      <c r="AT215" s="196">
        <f t="shared" si="172"/>
        <v>8472.3461953786664</v>
      </c>
      <c r="AU215" s="196">
        <f t="shared" si="172"/>
        <v>8633.1242851730967</v>
      </c>
      <c r="AV215" s="196">
        <f t="shared" si="172"/>
        <v>8796.9534299600691</v>
      </c>
      <c r="AW215" s="196">
        <f t="shared" si="172"/>
        <v>8963.891529025359</v>
      </c>
      <c r="AX215" s="196">
        <f t="shared" si="172"/>
        <v>9133.9975803983889</v>
      </c>
      <c r="AY215" s="196">
        <f t="shared" si="172"/>
        <v>9307.3317017028785</v>
      </c>
      <c r="AZ215" s="196">
        <f t="shared" si="172"/>
        <v>9483.9551514031718</v>
      </c>
      <c r="BA215" s="196">
        <f t="shared" si="172"/>
        <v>9663.9303504537456</v>
      </c>
      <c r="BB215" s="196">
        <f t="shared" si="172"/>
        <v>9847.3209043595671</v>
      </c>
      <c r="BC215" s="196">
        <f t="shared" si="172"/>
        <v>10034.191625655079</v>
      </c>
      <c r="BD215" s="196">
        <f t="shared" si="172"/>
        <v>10224.608556809766</v>
      </c>
      <c r="BE215" s="196">
        <f t="shared" si="172"/>
        <v>10418.638993568398</v>
      </c>
      <c r="BF215" s="196">
        <f t="shared" si="172"/>
        <v>10616.351508734198</v>
      </c>
      <c r="BG215" s="196">
        <f t="shared" si="172"/>
        <v>10817.815976403323</v>
      </c>
      <c r="BH215" s="196">
        <f t="shared" si="172"/>
        <v>11023.10359665927</v>
      </c>
      <c r="BI215" s="196">
        <f t="shared" si="172"/>
        <v>11232.286920735865</v>
      </c>
      <c r="BJ215" s="196">
        <f t="shared" si="172"/>
        <v>11445.439876657794</v>
      </c>
      <c r="BK215" s="196">
        <f t="shared" si="172"/>
        <v>11662.637795367702</v>
      </c>
      <c r="BL215" s="196">
        <f t="shared" si="172"/>
        <v>11883.957437349085</v>
      </c>
      <c r="BM215" s="196">
        <f t="shared" si="172"/>
        <v>12109.477019754429</v>
      </c>
      <c r="BN215" s="196">
        <f t="shared" si="172"/>
        <v>12339.276244048124</v>
      </c>
      <c r="BO215" s="196">
        <f t="shared" si="172"/>
        <v>12573.436324173979</v>
      </c>
      <c r="BP215" s="196">
        <f t="shared" si="172"/>
        <v>12812.040015257244</v>
      </c>
      <c r="BQ215" s="196">
        <f t="shared" si="172"/>
        <v>13055.171642851317</v>
      </c>
      <c r="BR215" s="196">
        <f t="shared" si="172"/>
        <v>13302.917132739463</v>
      </c>
      <c r="BS215" s="196">
        <f t="shared" si="172"/>
        <v>13555.364041302066</v>
      </c>
      <c r="BT215" s="196">
        <f t="shared" si="172"/>
        <v>13812.601586460152</v>
      </c>
      <c r="BU215" s="196">
        <f t="shared" si="172"/>
        <v>14074.720679206141</v>
      </c>
      <c r="BV215" s="196">
        <f t="shared" si="172"/>
        <v>14341.813955732925</v>
      </c>
      <c r="BW215" s="196">
        <f t="shared" ref="BW215:CO215" si="173" xml:space="preserve"> BW214 * BW$6 * BW$8</f>
        <v>14613.975810172678</v>
      </c>
      <c r="BX215" s="196">
        <f t="shared" si="173"/>
        <v>14891.302427956924</v>
      </c>
      <c r="BY215" s="196">
        <f t="shared" si="173"/>
        <v>15173.89181980968</v>
      </c>
      <c r="BZ215" s="196">
        <f t="shared" si="173"/>
        <v>15461.843856385696</v>
      </c>
      <c r="CA215" s="196">
        <f t="shared" si="173"/>
        <v>15755.260303565983</v>
      </c>
      <c r="CB215" s="196">
        <f t="shared" si="173"/>
        <v>16054.244858423184</v>
      </c>
      <c r="CC215" s="196">
        <f t="shared" si="173"/>
        <v>16358.903185869396</v>
      </c>
      <c r="CD215" s="196">
        <f t="shared" si="173"/>
        <v>16669.342955999509</v>
      </c>
      <c r="CE215" s="196">
        <f t="shared" si="173"/>
        <v>16985.673882143172</v>
      </c>
      <c r="CF215" s="196">
        <f t="shared" si="173"/>
        <v>17308.007759638844</v>
      </c>
      <c r="CG215" s="196">
        <f t="shared" si="173"/>
        <v>17636.458505343711</v>
      </c>
      <c r="CH215" s="196">
        <f t="shared" si="173"/>
        <v>17971.142197893314</v>
      </c>
      <c r="CI215" s="196">
        <f t="shared" si="173"/>
        <v>18312.177118725205</v>
      </c>
      <c r="CJ215" s="196">
        <f t="shared" si="173"/>
        <v>18659.683793881122</v>
      </c>
      <c r="CK215" s="196">
        <f t="shared" si="173"/>
        <v>19013.785036602378</v>
      </c>
      <c r="CL215" s="196">
        <f t="shared" si="173"/>
        <v>19374.605990733635</v>
      </c>
      <c r="CM215" s="196">
        <f t="shared" si="173"/>
        <v>19742.274174950304</v>
      </c>
      <c r="CN215" s="196">
        <f t="shared" si="173"/>
        <v>20116.919527825263</v>
      </c>
      <c r="CO215" s="196">
        <f t="shared" si="173"/>
        <v>20498.674453750766</v>
      </c>
    </row>
    <row r="216" spans="2:93" outlineLevel="1" x14ac:dyDescent="0.2">
      <c r="I216" s="201"/>
    </row>
    <row r="217" spans="2:93" outlineLevel="1" x14ac:dyDescent="0.2">
      <c r="B217" s="59" t="s">
        <v>379</v>
      </c>
      <c r="I217" s="201"/>
    </row>
    <row r="218" spans="2:93" outlineLevel="1" x14ac:dyDescent="0.2">
      <c r="E218" s="18" t="str">
        <f xml:space="preserve"> UserInput!E107</f>
        <v>Wastewater: pumps</v>
      </c>
      <c r="F218" s="18"/>
      <c r="G218" s="19">
        <f xml:space="preserve"> UserInput!G107</f>
        <v>0</v>
      </c>
      <c r="H218" s="77" t="str">
        <f xml:space="preserve"> UserInput!H107</f>
        <v>£</v>
      </c>
      <c r="I218" s="201"/>
      <c r="K218" s="54">
        <f t="shared" ref="K218:Z222" si="174" xml:space="preserve"> $G218 * (1 + $G$76 ) * K$6 * K$8</f>
        <v>0</v>
      </c>
      <c r="L218" s="54">
        <f t="shared" si="174"/>
        <v>0</v>
      </c>
      <c r="M218" s="54">
        <f t="shared" si="174"/>
        <v>0</v>
      </c>
      <c r="N218" s="54">
        <f t="shared" si="174"/>
        <v>0</v>
      </c>
      <c r="O218" s="54">
        <f t="shared" si="174"/>
        <v>0</v>
      </c>
      <c r="P218" s="54">
        <f t="shared" si="174"/>
        <v>0</v>
      </c>
      <c r="Q218" s="54">
        <f t="shared" si="174"/>
        <v>0</v>
      </c>
      <c r="R218" s="54">
        <f t="shared" si="174"/>
        <v>0</v>
      </c>
      <c r="S218" s="54">
        <f t="shared" si="174"/>
        <v>0</v>
      </c>
      <c r="T218" s="54">
        <f t="shared" si="174"/>
        <v>0</v>
      </c>
      <c r="U218" s="54">
        <f t="shared" si="174"/>
        <v>0</v>
      </c>
      <c r="V218" s="54">
        <f t="shared" si="174"/>
        <v>0</v>
      </c>
      <c r="W218" s="54">
        <f t="shared" si="174"/>
        <v>0</v>
      </c>
      <c r="X218" s="54">
        <f t="shared" si="174"/>
        <v>0</v>
      </c>
      <c r="Y218" s="54">
        <f t="shared" si="174"/>
        <v>0</v>
      </c>
      <c r="Z218" s="54">
        <f t="shared" si="174"/>
        <v>0</v>
      </c>
      <c r="AA218" s="54">
        <f t="shared" ref="AA218:AP222" si="175" xml:space="preserve"> $G218 * (1 + $G$76 ) * AA$6 * AA$8</f>
        <v>0</v>
      </c>
      <c r="AB218" s="54">
        <f t="shared" si="175"/>
        <v>0</v>
      </c>
      <c r="AC218" s="54">
        <f t="shared" si="175"/>
        <v>0</v>
      </c>
      <c r="AD218" s="54">
        <f t="shared" si="175"/>
        <v>0</v>
      </c>
      <c r="AE218" s="54">
        <f t="shared" si="175"/>
        <v>0</v>
      </c>
      <c r="AF218" s="54">
        <f t="shared" si="175"/>
        <v>0</v>
      </c>
      <c r="AG218" s="54">
        <f t="shared" si="175"/>
        <v>0</v>
      </c>
      <c r="AH218" s="54">
        <f t="shared" si="175"/>
        <v>0</v>
      </c>
      <c r="AI218" s="54">
        <f t="shared" si="175"/>
        <v>0</v>
      </c>
      <c r="AJ218" s="54">
        <f t="shared" si="175"/>
        <v>0</v>
      </c>
      <c r="AK218" s="54">
        <f t="shared" si="175"/>
        <v>0</v>
      </c>
      <c r="AL218" s="54">
        <f t="shared" si="175"/>
        <v>0</v>
      </c>
      <c r="AM218" s="54">
        <f t="shared" si="175"/>
        <v>0</v>
      </c>
      <c r="AN218" s="54">
        <f t="shared" si="175"/>
        <v>0</v>
      </c>
      <c r="AO218" s="54">
        <f t="shared" si="175"/>
        <v>0</v>
      </c>
      <c r="AP218" s="54">
        <f t="shared" si="175"/>
        <v>0</v>
      </c>
      <c r="AQ218" s="54">
        <f t="shared" ref="AQ218:BF222" si="176" xml:space="preserve"> $G218 * (1 + $G$76 ) * AQ$6 * AQ$8</f>
        <v>0</v>
      </c>
      <c r="AR218" s="54">
        <f t="shared" si="176"/>
        <v>0</v>
      </c>
      <c r="AS218" s="54">
        <f t="shared" si="176"/>
        <v>0</v>
      </c>
      <c r="AT218" s="54">
        <f t="shared" si="176"/>
        <v>0</v>
      </c>
      <c r="AU218" s="54">
        <f t="shared" si="176"/>
        <v>0</v>
      </c>
      <c r="AV218" s="54">
        <f t="shared" si="176"/>
        <v>0</v>
      </c>
      <c r="AW218" s="54">
        <f t="shared" si="176"/>
        <v>0</v>
      </c>
      <c r="AX218" s="54">
        <f t="shared" si="176"/>
        <v>0</v>
      </c>
      <c r="AY218" s="54">
        <f t="shared" si="176"/>
        <v>0</v>
      </c>
      <c r="AZ218" s="54">
        <f t="shared" si="176"/>
        <v>0</v>
      </c>
      <c r="BA218" s="54">
        <f t="shared" si="176"/>
        <v>0</v>
      </c>
      <c r="BB218" s="54">
        <f t="shared" si="176"/>
        <v>0</v>
      </c>
      <c r="BC218" s="54">
        <f t="shared" si="176"/>
        <v>0</v>
      </c>
      <c r="BD218" s="54">
        <f t="shared" si="176"/>
        <v>0</v>
      </c>
      <c r="BE218" s="54">
        <f t="shared" si="176"/>
        <v>0</v>
      </c>
      <c r="BF218" s="54">
        <f t="shared" si="176"/>
        <v>0</v>
      </c>
      <c r="BG218" s="54">
        <f t="shared" ref="BG218:BV222" si="177" xml:space="preserve"> $G218 * (1 + $G$76 ) * BG$6 * BG$8</f>
        <v>0</v>
      </c>
      <c r="BH218" s="54">
        <f t="shared" si="177"/>
        <v>0</v>
      </c>
      <c r="BI218" s="54">
        <f t="shared" si="177"/>
        <v>0</v>
      </c>
      <c r="BJ218" s="54">
        <f t="shared" si="177"/>
        <v>0</v>
      </c>
      <c r="BK218" s="54">
        <f t="shared" si="177"/>
        <v>0</v>
      </c>
      <c r="BL218" s="54">
        <f t="shared" si="177"/>
        <v>0</v>
      </c>
      <c r="BM218" s="54">
        <f t="shared" si="177"/>
        <v>0</v>
      </c>
      <c r="BN218" s="54">
        <f t="shared" si="177"/>
        <v>0</v>
      </c>
      <c r="BO218" s="54">
        <f t="shared" si="177"/>
        <v>0</v>
      </c>
      <c r="BP218" s="54">
        <f t="shared" si="177"/>
        <v>0</v>
      </c>
      <c r="BQ218" s="54">
        <f t="shared" si="177"/>
        <v>0</v>
      </c>
      <c r="BR218" s="54">
        <f t="shared" si="177"/>
        <v>0</v>
      </c>
      <c r="BS218" s="54">
        <f t="shared" si="177"/>
        <v>0</v>
      </c>
      <c r="BT218" s="54">
        <f t="shared" si="177"/>
        <v>0</v>
      </c>
      <c r="BU218" s="54">
        <f t="shared" si="177"/>
        <v>0</v>
      </c>
      <c r="BV218" s="54">
        <f t="shared" si="177"/>
        <v>0</v>
      </c>
      <c r="BW218" s="54">
        <f t="shared" ref="BW218:CL222" si="178" xml:space="preserve"> $G218 * (1 + $G$76 ) * BW$6 * BW$8</f>
        <v>0</v>
      </c>
      <c r="BX218" s="54">
        <f t="shared" si="178"/>
        <v>0</v>
      </c>
      <c r="BY218" s="54">
        <f t="shared" si="178"/>
        <v>0</v>
      </c>
      <c r="BZ218" s="54">
        <f t="shared" si="178"/>
        <v>0</v>
      </c>
      <c r="CA218" s="54">
        <f t="shared" si="178"/>
        <v>0</v>
      </c>
      <c r="CB218" s="54">
        <f t="shared" si="178"/>
        <v>0</v>
      </c>
      <c r="CC218" s="54">
        <f t="shared" si="178"/>
        <v>0</v>
      </c>
      <c r="CD218" s="54">
        <f t="shared" si="178"/>
        <v>0</v>
      </c>
      <c r="CE218" s="54">
        <f t="shared" si="178"/>
        <v>0</v>
      </c>
      <c r="CF218" s="54">
        <f t="shared" si="178"/>
        <v>0</v>
      </c>
      <c r="CG218" s="54">
        <f t="shared" si="178"/>
        <v>0</v>
      </c>
      <c r="CH218" s="54">
        <f t="shared" si="178"/>
        <v>0</v>
      </c>
      <c r="CI218" s="54">
        <f t="shared" si="178"/>
        <v>0</v>
      </c>
      <c r="CJ218" s="54">
        <f t="shared" si="178"/>
        <v>0</v>
      </c>
      <c r="CK218" s="54">
        <f t="shared" si="178"/>
        <v>0</v>
      </c>
      <c r="CL218" s="54">
        <f t="shared" si="178"/>
        <v>0</v>
      </c>
      <c r="CM218" s="54">
        <f t="shared" ref="CM218:CO222" si="179" xml:space="preserve"> $G218 * (1 + $G$76 ) * CM$6 * CM$8</f>
        <v>0</v>
      </c>
      <c r="CN218" s="54">
        <f t="shared" si="179"/>
        <v>0</v>
      </c>
      <c r="CO218" s="54">
        <f t="shared" si="179"/>
        <v>0</v>
      </c>
    </row>
    <row r="219" spans="2:93" outlineLevel="1" x14ac:dyDescent="0.2">
      <c r="E219" s="18" t="str">
        <f xml:space="preserve"> UserInput!E108</f>
        <v>Wastewater: other cost item 2 (specify)</v>
      </c>
      <c r="F219" s="18"/>
      <c r="G219" s="19">
        <f xml:space="preserve"> UserInput!G108</f>
        <v>0</v>
      </c>
      <c r="H219" s="77" t="str">
        <f xml:space="preserve"> UserInput!H108</f>
        <v>£</v>
      </c>
      <c r="I219" s="201"/>
      <c r="K219" s="54">
        <f t="shared" si="174"/>
        <v>0</v>
      </c>
      <c r="L219" s="54">
        <f t="shared" si="174"/>
        <v>0</v>
      </c>
      <c r="M219" s="54">
        <f t="shared" si="174"/>
        <v>0</v>
      </c>
      <c r="N219" s="54">
        <f t="shared" si="174"/>
        <v>0</v>
      </c>
      <c r="O219" s="54">
        <f t="shared" si="174"/>
        <v>0</v>
      </c>
      <c r="P219" s="54">
        <f t="shared" si="174"/>
        <v>0</v>
      </c>
      <c r="Q219" s="54">
        <f t="shared" si="174"/>
        <v>0</v>
      </c>
      <c r="R219" s="54">
        <f t="shared" si="174"/>
        <v>0</v>
      </c>
      <c r="S219" s="54">
        <f t="shared" si="174"/>
        <v>0</v>
      </c>
      <c r="T219" s="54">
        <f t="shared" si="174"/>
        <v>0</v>
      </c>
      <c r="U219" s="54">
        <f t="shared" si="174"/>
        <v>0</v>
      </c>
      <c r="V219" s="54">
        <f t="shared" si="174"/>
        <v>0</v>
      </c>
      <c r="W219" s="54">
        <f t="shared" si="174"/>
        <v>0</v>
      </c>
      <c r="X219" s="54">
        <f t="shared" si="174"/>
        <v>0</v>
      </c>
      <c r="Y219" s="54">
        <f t="shared" si="174"/>
        <v>0</v>
      </c>
      <c r="Z219" s="54">
        <f t="shared" si="174"/>
        <v>0</v>
      </c>
      <c r="AA219" s="54">
        <f t="shared" si="175"/>
        <v>0</v>
      </c>
      <c r="AB219" s="54">
        <f t="shared" si="175"/>
        <v>0</v>
      </c>
      <c r="AC219" s="54">
        <f t="shared" si="175"/>
        <v>0</v>
      </c>
      <c r="AD219" s="54">
        <f t="shared" si="175"/>
        <v>0</v>
      </c>
      <c r="AE219" s="54">
        <f t="shared" si="175"/>
        <v>0</v>
      </c>
      <c r="AF219" s="54">
        <f t="shared" si="175"/>
        <v>0</v>
      </c>
      <c r="AG219" s="54">
        <f t="shared" si="175"/>
        <v>0</v>
      </c>
      <c r="AH219" s="54">
        <f t="shared" si="175"/>
        <v>0</v>
      </c>
      <c r="AI219" s="54">
        <f t="shared" si="175"/>
        <v>0</v>
      </c>
      <c r="AJ219" s="54">
        <f t="shared" si="175"/>
        <v>0</v>
      </c>
      <c r="AK219" s="54">
        <f t="shared" si="175"/>
        <v>0</v>
      </c>
      <c r="AL219" s="54">
        <f t="shared" si="175"/>
        <v>0</v>
      </c>
      <c r="AM219" s="54">
        <f t="shared" si="175"/>
        <v>0</v>
      </c>
      <c r="AN219" s="54">
        <f t="shared" si="175"/>
        <v>0</v>
      </c>
      <c r="AO219" s="54">
        <f t="shared" si="175"/>
        <v>0</v>
      </c>
      <c r="AP219" s="54">
        <f t="shared" si="175"/>
        <v>0</v>
      </c>
      <c r="AQ219" s="54">
        <f t="shared" si="176"/>
        <v>0</v>
      </c>
      <c r="AR219" s="54">
        <f t="shared" si="176"/>
        <v>0</v>
      </c>
      <c r="AS219" s="54">
        <f t="shared" si="176"/>
        <v>0</v>
      </c>
      <c r="AT219" s="54">
        <f t="shared" si="176"/>
        <v>0</v>
      </c>
      <c r="AU219" s="54">
        <f t="shared" si="176"/>
        <v>0</v>
      </c>
      <c r="AV219" s="54">
        <f t="shared" si="176"/>
        <v>0</v>
      </c>
      <c r="AW219" s="54">
        <f t="shared" si="176"/>
        <v>0</v>
      </c>
      <c r="AX219" s="54">
        <f t="shared" si="176"/>
        <v>0</v>
      </c>
      <c r="AY219" s="54">
        <f t="shared" si="176"/>
        <v>0</v>
      </c>
      <c r="AZ219" s="54">
        <f t="shared" si="176"/>
        <v>0</v>
      </c>
      <c r="BA219" s="54">
        <f t="shared" si="176"/>
        <v>0</v>
      </c>
      <c r="BB219" s="54">
        <f t="shared" si="176"/>
        <v>0</v>
      </c>
      <c r="BC219" s="54">
        <f t="shared" si="176"/>
        <v>0</v>
      </c>
      <c r="BD219" s="54">
        <f t="shared" si="176"/>
        <v>0</v>
      </c>
      <c r="BE219" s="54">
        <f t="shared" si="176"/>
        <v>0</v>
      </c>
      <c r="BF219" s="54">
        <f t="shared" si="176"/>
        <v>0</v>
      </c>
      <c r="BG219" s="54">
        <f t="shared" si="177"/>
        <v>0</v>
      </c>
      <c r="BH219" s="54">
        <f t="shared" si="177"/>
        <v>0</v>
      </c>
      <c r="BI219" s="54">
        <f t="shared" si="177"/>
        <v>0</v>
      </c>
      <c r="BJ219" s="54">
        <f t="shared" si="177"/>
        <v>0</v>
      </c>
      <c r="BK219" s="54">
        <f t="shared" si="177"/>
        <v>0</v>
      </c>
      <c r="BL219" s="54">
        <f t="shared" si="177"/>
        <v>0</v>
      </c>
      <c r="BM219" s="54">
        <f t="shared" si="177"/>
        <v>0</v>
      </c>
      <c r="BN219" s="54">
        <f t="shared" si="177"/>
        <v>0</v>
      </c>
      <c r="BO219" s="54">
        <f t="shared" si="177"/>
        <v>0</v>
      </c>
      <c r="BP219" s="54">
        <f t="shared" si="177"/>
        <v>0</v>
      </c>
      <c r="BQ219" s="54">
        <f t="shared" si="177"/>
        <v>0</v>
      </c>
      <c r="BR219" s="54">
        <f t="shared" si="177"/>
        <v>0</v>
      </c>
      <c r="BS219" s="54">
        <f t="shared" si="177"/>
        <v>0</v>
      </c>
      <c r="BT219" s="54">
        <f t="shared" si="177"/>
        <v>0</v>
      </c>
      <c r="BU219" s="54">
        <f t="shared" si="177"/>
        <v>0</v>
      </c>
      <c r="BV219" s="54">
        <f t="shared" si="177"/>
        <v>0</v>
      </c>
      <c r="BW219" s="54">
        <f t="shared" si="178"/>
        <v>0</v>
      </c>
      <c r="BX219" s="54">
        <f t="shared" si="178"/>
        <v>0</v>
      </c>
      <c r="BY219" s="54">
        <f t="shared" si="178"/>
        <v>0</v>
      </c>
      <c r="BZ219" s="54">
        <f t="shared" si="178"/>
        <v>0</v>
      </c>
      <c r="CA219" s="54">
        <f t="shared" si="178"/>
        <v>0</v>
      </c>
      <c r="CB219" s="54">
        <f t="shared" si="178"/>
        <v>0</v>
      </c>
      <c r="CC219" s="54">
        <f t="shared" si="178"/>
        <v>0</v>
      </c>
      <c r="CD219" s="54">
        <f t="shared" si="178"/>
        <v>0</v>
      </c>
      <c r="CE219" s="54">
        <f t="shared" si="178"/>
        <v>0</v>
      </c>
      <c r="CF219" s="54">
        <f t="shared" si="178"/>
        <v>0</v>
      </c>
      <c r="CG219" s="54">
        <f t="shared" si="178"/>
        <v>0</v>
      </c>
      <c r="CH219" s="54">
        <f t="shared" si="178"/>
        <v>0</v>
      </c>
      <c r="CI219" s="54">
        <f t="shared" si="178"/>
        <v>0</v>
      </c>
      <c r="CJ219" s="54">
        <f t="shared" si="178"/>
        <v>0</v>
      </c>
      <c r="CK219" s="54">
        <f t="shared" si="178"/>
        <v>0</v>
      </c>
      <c r="CL219" s="54">
        <f t="shared" si="178"/>
        <v>0</v>
      </c>
      <c r="CM219" s="54">
        <f t="shared" si="179"/>
        <v>0</v>
      </c>
      <c r="CN219" s="54">
        <f t="shared" si="179"/>
        <v>0</v>
      </c>
      <c r="CO219" s="54">
        <f t="shared" si="179"/>
        <v>0</v>
      </c>
    </row>
    <row r="220" spans="2:93" outlineLevel="1" x14ac:dyDescent="0.2">
      <c r="E220" s="18" t="str">
        <f xml:space="preserve"> UserInput!E109</f>
        <v>Wastewater: other cost item 3 (specify)</v>
      </c>
      <c r="F220" s="18"/>
      <c r="G220" s="19">
        <f xml:space="preserve"> UserInput!G109</f>
        <v>0</v>
      </c>
      <c r="H220" s="77" t="str">
        <f xml:space="preserve"> UserInput!H109</f>
        <v>£</v>
      </c>
      <c r="I220" s="201"/>
      <c r="K220" s="54">
        <f t="shared" si="174"/>
        <v>0</v>
      </c>
      <c r="L220" s="54">
        <f t="shared" si="174"/>
        <v>0</v>
      </c>
      <c r="M220" s="54">
        <f t="shared" si="174"/>
        <v>0</v>
      </c>
      <c r="N220" s="54">
        <f t="shared" si="174"/>
        <v>0</v>
      </c>
      <c r="O220" s="54">
        <f t="shared" si="174"/>
        <v>0</v>
      </c>
      <c r="P220" s="54">
        <f t="shared" si="174"/>
        <v>0</v>
      </c>
      <c r="Q220" s="54">
        <f t="shared" si="174"/>
        <v>0</v>
      </c>
      <c r="R220" s="54">
        <f t="shared" si="174"/>
        <v>0</v>
      </c>
      <c r="S220" s="54">
        <f t="shared" si="174"/>
        <v>0</v>
      </c>
      <c r="T220" s="54">
        <f t="shared" si="174"/>
        <v>0</v>
      </c>
      <c r="U220" s="54">
        <f t="shared" si="174"/>
        <v>0</v>
      </c>
      <c r="V220" s="54">
        <f t="shared" si="174"/>
        <v>0</v>
      </c>
      <c r="W220" s="54">
        <f t="shared" si="174"/>
        <v>0</v>
      </c>
      <c r="X220" s="54">
        <f t="shared" si="174"/>
        <v>0</v>
      </c>
      <c r="Y220" s="54">
        <f t="shared" si="174"/>
        <v>0</v>
      </c>
      <c r="Z220" s="54">
        <f t="shared" si="174"/>
        <v>0</v>
      </c>
      <c r="AA220" s="54">
        <f t="shared" si="175"/>
        <v>0</v>
      </c>
      <c r="AB220" s="54">
        <f t="shared" si="175"/>
        <v>0</v>
      </c>
      <c r="AC220" s="54">
        <f t="shared" si="175"/>
        <v>0</v>
      </c>
      <c r="AD220" s="54">
        <f t="shared" si="175"/>
        <v>0</v>
      </c>
      <c r="AE220" s="54">
        <f t="shared" si="175"/>
        <v>0</v>
      </c>
      <c r="AF220" s="54">
        <f t="shared" si="175"/>
        <v>0</v>
      </c>
      <c r="AG220" s="54">
        <f t="shared" si="175"/>
        <v>0</v>
      </c>
      <c r="AH220" s="54">
        <f t="shared" si="175"/>
        <v>0</v>
      </c>
      <c r="AI220" s="54">
        <f t="shared" si="175"/>
        <v>0</v>
      </c>
      <c r="AJ220" s="54">
        <f t="shared" si="175"/>
        <v>0</v>
      </c>
      <c r="AK220" s="54">
        <f t="shared" si="175"/>
        <v>0</v>
      </c>
      <c r="AL220" s="54">
        <f t="shared" si="175"/>
        <v>0</v>
      </c>
      <c r="AM220" s="54">
        <f t="shared" si="175"/>
        <v>0</v>
      </c>
      <c r="AN220" s="54">
        <f t="shared" si="175"/>
        <v>0</v>
      </c>
      <c r="AO220" s="54">
        <f t="shared" si="175"/>
        <v>0</v>
      </c>
      <c r="AP220" s="54">
        <f t="shared" si="175"/>
        <v>0</v>
      </c>
      <c r="AQ220" s="54">
        <f t="shared" si="176"/>
        <v>0</v>
      </c>
      <c r="AR220" s="54">
        <f t="shared" si="176"/>
        <v>0</v>
      </c>
      <c r="AS220" s="54">
        <f t="shared" si="176"/>
        <v>0</v>
      </c>
      <c r="AT220" s="54">
        <f t="shared" si="176"/>
        <v>0</v>
      </c>
      <c r="AU220" s="54">
        <f t="shared" si="176"/>
        <v>0</v>
      </c>
      <c r="AV220" s="54">
        <f t="shared" si="176"/>
        <v>0</v>
      </c>
      <c r="AW220" s="54">
        <f t="shared" si="176"/>
        <v>0</v>
      </c>
      <c r="AX220" s="54">
        <f t="shared" si="176"/>
        <v>0</v>
      </c>
      <c r="AY220" s="54">
        <f t="shared" si="176"/>
        <v>0</v>
      </c>
      <c r="AZ220" s="54">
        <f t="shared" si="176"/>
        <v>0</v>
      </c>
      <c r="BA220" s="54">
        <f t="shared" si="176"/>
        <v>0</v>
      </c>
      <c r="BB220" s="54">
        <f t="shared" si="176"/>
        <v>0</v>
      </c>
      <c r="BC220" s="54">
        <f t="shared" si="176"/>
        <v>0</v>
      </c>
      <c r="BD220" s="54">
        <f t="shared" si="176"/>
        <v>0</v>
      </c>
      <c r="BE220" s="54">
        <f t="shared" si="176"/>
        <v>0</v>
      </c>
      <c r="BF220" s="54">
        <f t="shared" si="176"/>
        <v>0</v>
      </c>
      <c r="BG220" s="54">
        <f t="shared" si="177"/>
        <v>0</v>
      </c>
      <c r="BH220" s="54">
        <f t="shared" si="177"/>
        <v>0</v>
      </c>
      <c r="BI220" s="54">
        <f t="shared" si="177"/>
        <v>0</v>
      </c>
      <c r="BJ220" s="54">
        <f t="shared" si="177"/>
        <v>0</v>
      </c>
      <c r="BK220" s="54">
        <f t="shared" si="177"/>
        <v>0</v>
      </c>
      <c r="BL220" s="54">
        <f t="shared" si="177"/>
        <v>0</v>
      </c>
      <c r="BM220" s="54">
        <f t="shared" si="177"/>
        <v>0</v>
      </c>
      <c r="BN220" s="54">
        <f t="shared" si="177"/>
        <v>0</v>
      </c>
      <c r="BO220" s="54">
        <f t="shared" si="177"/>
        <v>0</v>
      </c>
      <c r="BP220" s="54">
        <f t="shared" si="177"/>
        <v>0</v>
      </c>
      <c r="BQ220" s="54">
        <f t="shared" si="177"/>
        <v>0</v>
      </c>
      <c r="BR220" s="54">
        <f t="shared" si="177"/>
        <v>0</v>
      </c>
      <c r="BS220" s="54">
        <f t="shared" si="177"/>
        <v>0</v>
      </c>
      <c r="BT220" s="54">
        <f t="shared" si="177"/>
        <v>0</v>
      </c>
      <c r="BU220" s="54">
        <f t="shared" si="177"/>
        <v>0</v>
      </c>
      <c r="BV220" s="54">
        <f t="shared" si="177"/>
        <v>0</v>
      </c>
      <c r="BW220" s="54">
        <f t="shared" si="178"/>
        <v>0</v>
      </c>
      <c r="BX220" s="54">
        <f t="shared" si="178"/>
        <v>0</v>
      </c>
      <c r="BY220" s="54">
        <f t="shared" si="178"/>
        <v>0</v>
      </c>
      <c r="BZ220" s="54">
        <f t="shared" si="178"/>
        <v>0</v>
      </c>
      <c r="CA220" s="54">
        <f t="shared" si="178"/>
        <v>0</v>
      </c>
      <c r="CB220" s="54">
        <f t="shared" si="178"/>
        <v>0</v>
      </c>
      <c r="CC220" s="54">
        <f t="shared" si="178"/>
        <v>0</v>
      </c>
      <c r="CD220" s="54">
        <f t="shared" si="178"/>
        <v>0</v>
      </c>
      <c r="CE220" s="54">
        <f t="shared" si="178"/>
        <v>0</v>
      </c>
      <c r="CF220" s="54">
        <f t="shared" si="178"/>
        <v>0</v>
      </c>
      <c r="CG220" s="54">
        <f t="shared" si="178"/>
        <v>0</v>
      </c>
      <c r="CH220" s="54">
        <f t="shared" si="178"/>
        <v>0</v>
      </c>
      <c r="CI220" s="54">
        <f t="shared" si="178"/>
        <v>0</v>
      </c>
      <c r="CJ220" s="54">
        <f t="shared" si="178"/>
        <v>0</v>
      </c>
      <c r="CK220" s="54">
        <f t="shared" si="178"/>
        <v>0</v>
      </c>
      <c r="CL220" s="54">
        <f t="shared" si="178"/>
        <v>0</v>
      </c>
      <c r="CM220" s="54">
        <f t="shared" si="179"/>
        <v>0</v>
      </c>
      <c r="CN220" s="54">
        <f t="shared" si="179"/>
        <v>0</v>
      </c>
      <c r="CO220" s="54">
        <f t="shared" si="179"/>
        <v>0</v>
      </c>
    </row>
    <row r="221" spans="2:93" outlineLevel="1" x14ac:dyDescent="0.2">
      <c r="E221" s="18" t="str">
        <f xml:space="preserve"> UserInput!E110</f>
        <v>Wastewater: other cost item 4 (specify)</v>
      </c>
      <c r="F221" s="18"/>
      <c r="G221" s="19">
        <f xml:space="preserve"> UserInput!G110</f>
        <v>0</v>
      </c>
      <c r="H221" s="77" t="str">
        <f xml:space="preserve"> UserInput!H110</f>
        <v>£</v>
      </c>
      <c r="I221" s="201"/>
      <c r="K221" s="54">
        <f t="shared" si="174"/>
        <v>0</v>
      </c>
      <c r="L221" s="54">
        <f t="shared" si="174"/>
        <v>0</v>
      </c>
      <c r="M221" s="54">
        <f t="shared" si="174"/>
        <v>0</v>
      </c>
      <c r="N221" s="54">
        <f t="shared" si="174"/>
        <v>0</v>
      </c>
      <c r="O221" s="54">
        <f t="shared" si="174"/>
        <v>0</v>
      </c>
      <c r="P221" s="54">
        <f t="shared" si="174"/>
        <v>0</v>
      </c>
      <c r="Q221" s="54">
        <f t="shared" si="174"/>
        <v>0</v>
      </c>
      <c r="R221" s="54">
        <f t="shared" si="174"/>
        <v>0</v>
      </c>
      <c r="S221" s="54">
        <f t="shared" si="174"/>
        <v>0</v>
      </c>
      <c r="T221" s="54">
        <f t="shared" si="174"/>
        <v>0</v>
      </c>
      <c r="U221" s="54">
        <f t="shared" si="174"/>
        <v>0</v>
      </c>
      <c r="V221" s="54">
        <f t="shared" si="174"/>
        <v>0</v>
      </c>
      <c r="W221" s="54">
        <f t="shared" si="174"/>
        <v>0</v>
      </c>
      <c r="X221" s="54">
        <f t="shared" si="174"/>
        <v>0</v>
      </c>
      <c r="Y221" s="54">
        <f t="shared" si="174"/>
        <v>0</v>
      </c>
      <c r="Z221" s="54">
        <f t="shared" si="174"/>
        <v>0</v>
      </c>
      <c r="AA221" s="54">
        <f t="shared" si="175"/>
        <v>0</v>
      </c>
      <c r="AB221" s="54">
        <f t="shared" si="175"/>
        <v>0</v>
      </c>
      <c r="AC221" s="54">
        <f t="shared" si="175"/>
        <v>0</v>
      </c>
      <c r="AD221" s="54">
        <f t="shared" si="175"/>
        <v>0</v>
      </c>
      <c r="AE221" s="54">
        <f t="shared" si="175"/>
        <v>0</v>
      </c>
      <c r="AF221" s="54">
        <f t="shared" si="175"/>
        <v>0</v>
      </c>
      <c r="AG221" s="54">
        <f t="shared" si="175"/>
        <v>0</v>
      </c>
      <c r="AH221" s="54">
        <f t="shared" si="175"/>
        <v>0</v>
      </c>
      <c r="AI221" s="54">
        <f t="shared" si="175"/>
        <v>0</v>
      </c>
      <c r="AJ221" s="54">
        <f t="shared" si="175"/>
        <v>0</v>
      </c>
      <c r="AK221" s="54">
        <f t="shared" si="175"/>
        <v>0</v>
      </c>
      <c r="AL221" s="54">
        <f t="shared" si="175"/>
        <v>0</v>
      </c>
      <c r="AM221" s="54">
        <f t="shared" si="175"/>
        <v>0</v>
      </c>
      <c r="AN221" s="54">
        <f t="shared" si="175"/>
        <v>0</v>
      </c>
      <c r="AO221" s="54">
        <f t="shared" si="175"/>
        <v>0</v>
      </c>
      <c r="AP221" s="54">
        <f t="shared" si="175"/>
        <v>0</v>
      </c>
      <c r="AQ221" s="54">
        <f t="shared" si="176"/>
        <v>0</v>
      </c>
      <c r="AR221" s="54">
        <f t="shared" si="176"/>
        <v>0</v>
      </c>
      <c r="AS221" s="54">
        <f t="shared" si="176"/>
        <v>0</v>
      </c>
      <c r="AT221" s="54">
        <f t="shared" si="176"/>
        <v>0</v>
      </c>
      <c r="AU221" s="54">
        <f t="shared" si="176"/>
        <v>0</v>
      </c>
      <c r="AV221" s="54">
        <f t="shared" si="176"/>
        <v>0</v>
      </c>
      <c r="AW221" s="54">
        <f t="shared" si="176"/>
        <v>0</v>
      </c>
      <c r="AX221" s="54">
        <f t="shared" si="176"/>
        <v>0</v>
      </c>
      <c r="AY221" s="54">
        <f t="shared" si="176"/>
        <v>0</v>
      </c>
      <c r="AZ221" s="54">
        <f t="shared" si="176"/>
        <v>0</v>
      </c>
      <c r="BA221" s="54">
        <f t="shared" si="176"/>
        <v>0</v>
      </c>
      <c r="BB221" s="54">
        <f t="shared" si="176"/>
        <v>0</v>
      </c>
      <c r="BC221" s="54">
        <f t="shared" si="176"/>
        <v>0</v>
      </c>
      <c r="BD221" s="54">
        <f t="shared" si="176"/>
        <v>0</v>
      </c>
      <c r="BE221" s="54">
        <f t="shared" si="176"/>
        <v>0</v>
      </c>
      <c r="BF221" s="54">
        <f t="shared" si="176"/>
        <v>0</v>
      </c>
      <c r="BG221" s="54">
        <f t="shared" si="177"/>
        <v>0</v>
      </c>
      <c r="BH221" s="54">
        <f t="shared" si="177"/>
        <v>0</v>
      </c>
      <c r="BI221" s="54">
        <f t="shared" si="177"/>
        <v>0</v>
      </c>
      <c r="BJ221" s="54">
        <f t="shared" si="177"/>
        <v>0</v>
      </c>
      <c r="BK221" s="54">
        <f t="shared" si="177"/>
        <v>0</v>
      </c>
      <c r="BL221" s="54">
        <f t="shared" si="177"/>
        <v>0</v>
      </c>
      <c r="BM221" s="54">
        <f t="shared" si="177"/>
        <v>0</v>
      </c>
      <c r="BN221" s="54">
        <f t="shared" si="177"/>
        <v>0</v>
      </c>
      <c r="BO221" s="54">
        <f t="shared" si="177"/>
        <v>0</v>
      </c>
      <c r="BP221" s="54">
        <f t="shared" si="177"/>
        <v>0</v>
      </c>
      <c r="BQ221" s="54">
        <f t="shared" si="177"/>
        <v>0</v>
      </c>
      <c r="BR221" s="54">
        <f t="shared" si="177"/>
        <v>0</v>
      </c>
      <c r="BS221" s="54">
        <f t="shared" si="177"/>
        <v>0</v>
      </c>
      <c r="BT221" s="54">
        <f t="shared" si="177"/>
        <v>0</v>
      </c>
      <c r="BU221" s="54">
        <f t="shared" si="177"/>
        <v>0</v>
      </c>
      <c r="BV221" s="54">
        <f t="shared" si="177"/>
        <v>0</v>
      </c>
      <c r="BW221" s="54">
        <f t="shared" si="178"/>
        <v>0</v>
      </c>
      <c r="BX221" s="54">
        <f t="shared" si="178"/>
        <v>0</v>
      </c>
      <c r="BY221" s="54">
        <f t="shared" si="178"/>
        <v>0</v>
      </c>
      <c r="BZ221" s="54">
        <f t="shared" si="178"/>
        <v>0</v>
      </c>
      <c r="CA221" s="54">
        <f t="shared" si="178"/>
        <v>0</v>
      </c>
      <c r="CB221" s="54">
        <f t="shared" si="178"/>
        <v>0</v>
      </c>
      <c r="CC221" s="54">
        <f t="shared" si="178"/>
        <v>0</v>
      </c>
      <c r="CD221" s="54">
        <f t="shared" si="178"/>
        <v>0</v>
      </c>
      <c r="CE221" s="54">
        <f t="shared" si="178"/>
        <v>0</v>
      </c>
      <c r="CF221" s="54">
        <f t="shared" si="178"/>
        <v>0</v>
      </c>
      <c r="CG221" s="54">
        <f t="shared" si="178"/>
        <v>0</v>
      </c>
      <c r="CH221" s="54">
        <f t="shared" si="178"/>
        <v>0</v>
      </c>
      <c r="CI221" s="54">
        <f t="shared" si="178"/>
        <v>0</v>
      </c>
      <c r="CJ221" s="54">
        <f t="shared" si="178"/>
        <v>0</v>
      </c>
      <c r="CK221" s="54">
        <f t="shared" si="178"/>
        <v>0</v>
      </c>
      <c r="CL221" s="54">
        <f t="shared" si="178"/>
        <v>0</v>
      </c>
      <c r="CM221" s="54">
        <f t="shared" si="179"/>
        <v>0</v>
      </c>
      <c r="CN221" s="54">
        <f t="shared" si="179"/>
        <v>0</v>
      </c>
      <c r="CO221" s="54">
        <f t="shared" si="179"/>
        <v>0</v>
      </c>
    </row>
    <row r="222" spans="2:93" outlineLevel="1" x14ac:dyDescent="0.2">
      <c r="E222" s="18" t="str">
        <f xml:space="preserve"> UserInput!E111</f>
        <v>Wastewater: other cost item 5 (specify)</v>
      </c>
      <c r="F222" s="18"/>
      <c r="G222" s="19">
        <f xml:space="preserve"> UserInput!G111</f>
        <v>0</v>
      </c>
      <c r="H222" s="77" t="str">
        <f xml:space="preserve"> UserInput!H111</f>
        <v>£</v>
      </c>
      <c r="I222" s="201"/>
      <c r="K222" s="54">
        <f t="shared" si="174"/>
        <v>0</v>
      </c>
      <c r="L222" s="54">
        <f t="shared" si="174"/>
        <v>0</v>
      </c>
      <c r="M222" s="54">
        <f t="shared" si="174"/>
        <v>0</v>
      </c>
      <c r="N222" s="54">
        <f t="shared" si="174"/>
        <v>0</v>
      </c>
      <c r="O222" s="54">
        <f t="shared" si="174"/>
        <v>0</v>
      </c>
      <c r="P222" s="54">
        <f t="shared" si="174"/>
        <v>0</v>
      </c>
      <c r="Q222" s="54">
        <f t="shared" si="174"/>
        <v>0</v>
      </c>
      <c r="R222" s="54">
        <f t="shared" si="174"/>
        <v>0</v>
      </c>
      <c r="S222" s="54">
        <f t="shared" si="174"/>
        <v>0</v>
      </c>
      <c r="T222" s="54">
        <f t="shared" si="174"/>
        <v>0</v>
      </c>
      <c r="U222" s="54">
        <f t="shared" si="174"/>
        <v>0</v>
      </c>
      <c r="V222" s="54">
        <f t="shared" si="174"/>
        <v>0</v>
      </c>
      <c r="W222" s="54">
        <f t="shared" si="174"/>
        <v>0</v>
      </c>
      <c r="X222" s="54">
        <f t="shared" si="174"/>
        <v>0</v>
      </c>
      <c r="Y222" s="54">
        <f t="shared" si="174"/>
        <v>0</v>
      </c>
      <c r="Z222" s="54">
        <f t="shared" si="174"/>
        <v>0</v>
      </c>
      <c r="AA222" s="54">
        <f t="shared" si="175"/>
        <v>0</v>
      </c>
      <c r="AB222" s="54">
        <f t="shared" si="175"/>
        <v>0</v>
      </c>
      <c r="AC222" s="54">
        <f t="shared" si="175"/>
        <v>0</v>
      </c>
      <c r="AD222" s="54">
        <f t="shared" si="175"/>
        <v>0</v>
      </c>
      <c r="AE222" s="54">
        <f t="shared" si="175"/>
        <v>0</v>
      </c>
      <c r="AF222" s="54">
        <f t="shared" si="175"/>
        <v>0</v>
      </c>
      <c r="AG222" s="54">
        <f t="shared" si="175"/>
        <v>0</v>
      </c>
      <c r="AH222" s="54">
        <f t="shared" si="175"/>
        <v>0</v>
      </c>
      <c r="AI222" s="54">
        <f t="shared" si="175"/>
        <v>0</v>
      </c>
      <c r="AJ222" s="54">
        <f t="shared" si="175"/>
        <v>0</v>
      </c>
      <c r="AK222" s="54">
        <f t="shared" si="175"/>
        <v>0</v>
      </c>
      <c r="AL222" s="54">
        <f t="shared" si="175"/>
        <v>0</v>
      </c>
      <c r="AM222" s="54">
        <f t="shared" si="175"/>
        <v>0</v>
      </c>
      <c r="AN222" s="54">
        <f t="shared" si="175"/>
        <v>0</v>
      </c>
      <c r="AO222" s="54">
        <f t="shared" si="175"/>
        <v>0</v>
      </c>
      <c r="AP222" s="54">
        <f t="shared" si="175"/>
        <v>0</v>
      </c>
      <c r="AQ222" s="54">
        <f t="shared" si="176"/>
        <v>0</v>
      </c>
      <c r="AR222" s="54">
        <f t="shared" si="176"/>
        <v>0</v>
      </c>
      <c r="AS222" s="54">
        <f t="shared" si="176"/>
        <v>0</v>
      </c>
      <c r="AT222" s="54">
        <f t="shared" si="176"/>
        <v>0</v>
      </c>
      <c r="AU222" s="54">
        <f t="shared" si="176"/>
        <v>0</v>
      </c>
      <c r="AV222" s="54">
        <f t="shared" si="176"/>
        <v>0</v>
      </c>
      <c r="AW222" s="54">
        <f t="shared" si="176"/>
        <v>0</v>
      </c>
      <c r="AX222" s="54">
        <f t="shared" si="176"/>
        <v>0</v>
      </c>
      <c r="AY222" s="54">
        <f t="shared" si="176"/>
        <v>0</v>
      </c>
      <c r="AZ222" s="54">
        <f t="shared" si="176"/>
        <v>0</v>
      </c>
      <c r="BA222" s="54">
        <f t="shared" si="176"/>
        <v>0</v>
      </c>
      <c r="BB222" s="54">
        <f t="shared" si="176"/>
        <v>0</v>
      </c>
      <c r="BC222" s="54">
        <f t="shared" si="176"/>
        <v>0</v>
      </c>
      <c r="BD222" s="54">
        <f t="shared" si="176"/>
        <v>0</v>
      </c>
      <c r="BE222" s="54">
        <f t="shared" si="176"/>
        <v>0</v>
      </c>
      <c r="BF222" s="54">
        <f t="shared" si="176"/>
        <v>0</v>
      </c>
      <c r="BG222" s="54">
        <f t="shared" si="177"/>
        <v>0</v>
      </c>
      <c r="BH222" s="54">
        <f t="shared" si="177"/>
        <v>0</v>
      </c>
      <c r="BI222" s="54">
        <f t="shared" si="177"/>
        <v>0</v>
      </c>
      <c r="BJ222" s="54">
        <f t="shared" si="177"/>
        <v>0</v>
      </c>
      <c r="BK222" s="54">
        <f t="shared" si="177"/>
        <v>0</v>
      </c>
      <c r="BL222" s="54">
        <f t="shared" si="177"/>
        <v>0</v>
      </c>
      <c r="BM222" s="54">
        <f t="shared" si="177"/>
        <v>0</v>
      </c>
      <c r="BN222" s="54">
        <f t="shared" si="177"/>
        <v>0</v>
      </c>
      <c r="BO222" s="54">
        <f t="shared" si="177"/>
        <v>0</v>
      </c>
      <c r="BP222" s="54">
        <f t="shared" si="177"/>
        <v>0</v>
      </c>
      <c r="BQ222" s="54">
        <f t="shared" si="177"/>
        <v>0</v>
      </c>
      <c r="BR222" s="54">
        <f t="shared" si="177"/>
        <v>0</v>
      </c>
      <c r="BS222" s="54">
        <f t="shared" si="177"/>
        <v>0</v>
      </c>
      <c r="BT222" s="54">
        <f t="shared" si="177"/>
        <v>0</v>
      </c>
      <c r="BU222" s="54">
        <f t="shared" si="177"/>
        <v>0</v>
      </c>
      <c r="BV222" s="54">
        <f t="shared" si="177"/>
        <v>0</v>
      </c>
      <c r="BW222" s="54">
        <f t="shared" si="178"/>
        <v>0</v>
      </c>
      <c r="BX222" s="54">
        <f t="shared" si="178"/>
        <v>0</v>
      </c>
      <c r="BY222" s="54">
        <f t="shared" si="178"/>
        <v>0</v>
      </c>
      <c r="BZ222" s="54">
        <f t="shared" si="178"/>
        <v>0</v>
      </c>
      <c r="CA222" s="54">
        <f t="shared" si="178"/>
        <v>0</v>
      </c>
      <c r="CB222" s="54">
        <f t="shared" si="178"/>
        <v>0</v>
      </c>
      <c r="CC222" s="54">
        <f t="shared" si="178"/>
        <v>0</v>
      </c>
      <c r="CD222" s="54">
        <f t="shared" si="178"/>
        <v>0</v>
      </c>
      <c r="CE222" s="54">
        <f t="shared" si="178"/>
        <v>0</v>
      </c>
      <c r="CF222" s="54">
        <f t="shared" si="178"/>
        <v>0</v>
      </c>
      <c r="CG222" s="54">
        <f t="shared" si="178"/>
        <v>0</v>
      </c>
      <c r="CH222" s="54">
        <f t="shared" si="178"/>
        <v>0</v>
      </c>
      <c r="CI222" s="54">
        <f t="shared" si="178"/>
        <v>0</v>
      </c>
      <c r="CJ222" s="54">
        <f t="shared" si="178"/>
        <v>0</v>
      </c>
      <c r="CK222" s="54">
        <f t="shared" si="178"/>
        <v>0</v>
      </c>
      <c r="CL222" s="54">
        <f t="shared" si="178"/>
        <v>0</v>
      </c>
      <c r="CM222" s="54">
        <f t="shared" si="179"/>
        <v>0</v>
      </c>
      <c r="CN222" s="54">
        <f t="shared" si="179"/>
        <v>0</v>
      </c>
      <c r="CO222" s="54">
        <f t="shared" si="179"/>
        <v>0</v>
      </c>
    </row>
    <row r="223" spans="2:93" outlineLevel="1" x14ac:dyDescent="0.2">
      <c r="I223" s="201"/>
    </row>
    <row r="224" spans="2:93" outlineLevel="1" x14ac:dyDescent="0.2">
      <c r="D224" s="39" t="s">
        <v>343</v>
      </c>
      <c r="I224" s="201"/>
    </row>
    <row r="225" spans="2:93" outlineLevel="1" x14ac:dyDescent="0.2">
      <c r="E225" t="s">
        <v>344</v>
      </c>
      <c r="I225" s="201"/>
      <c r="K225" s="54">
        <f xml:space="preserve"> J225 + 1</f>
        <v>1</v>
      </c>
      <c r="L225" s="54">
        <f t="shared" ref="L225" si="180" xml:space="preserve"> K225 + 1</f>
        <v>2</v>
      </c>
      <c r="M225" s="54">
        <f t="shared" ref="M225" si="181" xml:space="preserve"> L225 + 1</f>
        <v>3</v>
      </c>
      <c r="N225" s="54">
        <f t="shared" ref="N225" si="182" xml:space="preserve"> M225 + 1</f>
        <v>4</v>
      </c>
      <c r="O225" s="54">
        <f t="shared" ref="O225" si="183" xml:space="preserve"> N225 + 1</f>
        <v>5</v>
      </c>
      <c r="P225" s="54">
        <f t="shared" ref="P225" si="184" xml:space="preserve"> O225 + 1</f>
        <v>6</v>
      </c>
      <c r="Q225" s="54">
        <f t="shared" ref="Q225" si="185" xml:space="preserve"> P225 + 1</f>
        <v>7</v>
      </c>
      <c r="R225" s="54">
        <f t="shared" ref="R225" si="186" xml:space="preserve"> Q225 + 1</f>
        <v>8</v>
      </c>
      <c r="S225" s="54">
        <f t="shared" ref="S225" si="187" xml:space="preserve"> R225 + 1</f>
        <v>9</v>
      </c>
      <c r="T225" s="54">
        <f t="shared" ref="T225" si="188" xml:space="preserve"> S225 + 1</f>
        <v>10</v>
      </c>
      <c r="U225" s="54">
        <f t="shared" ref="U225" si="189" xml:space="preserve"> T225 + 1</f>
        <v>11</v>
      </c>
      <c r="V225" s="54">
        <f t="shared" ref="V225" si="190" xml:space="preserve"> U225 + 1</f>
        <v>12</v>
      </c>
      <c r="W225" s="54">
        <f t="shared" ref="W225" si="191" xml:space="preserve"> V225 + 1</f>
        <v>13</v>
      </c>
      <c r="X225" s="54">
        <f t="shared" ref="X225" si="192" xml:space="preserve"> W225 + 1</f>
        <v>14</v>
      </c>
      <c r="Y225" s="54">
        <f t="shared" ref="Y225" si="193" xml:space="preserve"> X225 + 1</f>
        <v>15</v>
      </c>
      <c r="Z225" s="54">
        <f t="shared" ref="Z225" si="194" xml:space="preserve"> Y225 + 1</f>
        <v>16</v>
      </c>
      <c r="AA225" s="54">
        <f t="shared" ref="AA225" si="195" xml:space="preserve"> Z225 + 1</f>
        <v>17</v>
      </c>
      <c r="AB225" s="54">
        <f t="shared" ref="AB225" si="196" xml:space="preserve"> AA225 + 1</f>
        <v>18</v>
      </c>
      <c r="AC225" s="54">
        <f t="shared" ref="AC225" si="197" xml:space="preserve"> AB225 + 1</f>
        <v>19</v>
      </c>
      <c r="AD225" s="54">
        <f t="shared" ref="AD225" si="198" xml:space="preserve"> AC225 + 1</f>
        <v>20</v>
      </c>
      <c r="AE225" s="54">
        <f t="shared" ref="AE225" si="199" xml:space="preserve"> AD225 + 1</f>
        <v>21</v>
      </c>
      <c r="AF225" s="54">
        <f t="shared" ref="AF225" si="200" xml:space="preserve"> AE225 + 1</f>
        <v>22</v>
      </c>
      <c r="AG225" s="54">
        <f t="shared" ref="AG225" si="201" xml:space="preserve"> AF225 + 1</f>
        <v>23</v>
      </c>
      <c r="AH225" s="54">
        <f t="shared" ref="AH225" si="202" xml:space="preserve"> AG225 + 1</f>
        <v>24</v>
      </c>
      <c r="AI225" s="54">
        <f t="shared" ref="AI225" si="203" xml:space="preserve"> AH225 + 1</f>
        <v>25</v>
      </c>
      <c r="AJ225" s="54">
        <f t="shared" ref="AJ225" si="204" xml:space="preserve"> AI225 + 1</f>
        <v>26</v>
      </c>
      <c r="AK225" s="54">
        <f t="shared" ref="AK225" si="205" xml:space="preserve"> AJ225 + 1</f>
        <v>27</v>
      </c>
      <c r="AL225" s="54">
        <f t="shared" ref="AL225" si="206" xml:space="preserve"> AK225 + 1</f>
        <v>28</v>
      </c>
      <c r="AM225" s="54">
        <f t="shared" ref="AM225" si="207" xml:space="preserve"> AL225 + 1</f>
        <v>29</v>
      </c>
      <c r="AN225" s="54">
        <f t="shared" ref="AN225" si="208" xml:space="preserve"> AM225 + 1</f>
        <v>30</v>
      </c>
      <c r="AO225" s="54">
        <f t="shared" ref="AO225" si="209" xml:space="preserve"> AN225 + 1</f>
        <v>31</v>
      </c>
      <c r="AP225" s="54">
        <f t="shared" ref="AP225" si="210" xml:space="preserve"> AO225 + 1</f>
        <v>32</v>
      </c>
      <c r="AQ225" s="54">
        <f t="shared" ref="AQ225" si="211" xml:space="preserve"> AP225 + 1</f>
        <v>33</v>
      </c>
      <c r="AR225" s="54">
        <f t="shared" ref="AR225" si="212" xml:space="preserve"> AQ225 + 1</f>
        <v>34</v>
      </c>
      <c r="AS225" s="54">
        <f t="shared" ref="AS225" si="213" xml:space="preserve"> AR225 + 1</f>
        <v>35</v>
      </c>
      <c r="AT225" s="54">
        <f t="shared" ref="AT225" si="214" xml:space="preserve"> AS225 + 1</f>
        <v>36</v>
      </c>
      <c r="AU225" s="54">
        <f t="shared" ref="AU225" si="215" xml:space="preserve"> AT225 + 1</f>
        <v>37</v>
      </c>
      <c r="AV225" s="54">
        <f t="shared" ref="AV225" si="216" xml:space="preserve"> AU225 + 1</f>
        <v>38</v>
      </c>
      <c r="AW225" s="54">
        <f t="shared" ref="AW225" si="217" xml:space="preserve"> AV225 + 1</f>
        <v>39</v>
      </c>
      <c r="AX225" s="54">
        <f t="shared" ref="AX225" si="218" xml:space="preserve"> AW225 + 1</f>
        <v>40</v>
      </c>
      <c r="AY225" s="54">
        <f t="shared" ref="AY225" si="219" xml:space="preserve"> AX225 + 1</f>
        <v>41</v>
      </c>
      <c r="AZ225" s="54">
        <f t="shared" ref="AZ225" si="220" xml:space="preserve"> AY225 + 1</f>
        <v>42</v>
      </c>
      <c r="BA225" s="54">
        <f t="shared" ref="BA225" si="221" xml:space="preserve"> AZ225 + 1</f>
        <v>43</v>
      </c>
      <c r="BB225" s="54">
        <f t="shared" ref="BB225" si="222" xml:space="preserve"> BA225 + 1</f>
        <v>44</v>
      </c>
      <c r="BC225" s="54">
        <f t="shared" ref="BC225" si="223" xml:space="preserve"> BB225 + 1</f>
        <v>45</v>
      </c>
      <c r="BD225" s="54">
        <f t="shared" ref="BD225" si="224" xml:space="preserve"> BC225 + 1</f>
        <v>46</v>
      </c>
      <c r="BE225" s="54">
        <f t="shared" ref="BE225" si="225" xml:space="preserve"> BD225 + 1</f>
        <v>47</v>
      </c>
      <c r="BF225" s="54">
        <f t="shared" ref="BF225" si="226" xml:space="preserve"> BE225 + 1</f>
        <v>48</v>
      </c>
      <c r="BG225" s="54">
        <f t="shared" ref="BG225" si="227" xml:space="preserve"> BF225 + 1</f>
        <v>49</v>
      </c>
      <c r="BH225" s="54">
        <f t="shared" ref="BH225" si="228" xml:space="preserve"> BG225 + 1</f>
        <v>50</v>
      </c>
      <c r="BI225" s="54">
        <f t="shared" ref="BI225" si="229" xml:space="preserve"> BH225 + 1</f>
        <v>51</v>
      </c>
      <c r="BJ225" s="54">
        <f t="shared" ref="BJ225" si="230" xml:space="preserve"> BI225 + 1</f>
        <v>52</v>
      </c>
      <c r="BK225" s="54">
        <f t="shared" ref="BK225" si="231" xml:space="preserve"> BJ225 + 1</f>
        <v>53</v>
      </c>
      <c r="BL225" s="54">
        <f t="shared" ref="BL225" si="232" xml:space="preserve"> BK225 + 1</f>
        <v>54</v>
      </c>
      <c r="BM225" s="54">
        <f t="shared" ref="BM225" si="233" xml:space="preserve"> BL225 + 1</f>
        <v>55</v>
      </c>
      <c r="BN225" s="54">
        <f t="shared" ref="BN225" si="234" xml:space="preserve"> BM225 + 1</f>
        <v>56</v>
      </c>
      <c r="BO225" s="54">
        <f t="shared" ref="BO225" si="235" xml:space="preserve"> BN225 + 1</f>
        <v>57</v>
      </c>
      <c r="BP225" s="54">
        <f t="shared" ref="BP225" si="236" xml:space="preserve"> BO225 + 1</f>
        <v>58</v>
      </c>
      <c r="BQ225" s="54">
        <f t="shared" ref="BQ225" si="237" xml:space="preserve"> BP225 + 1</f>
        <v>59</v>
      </c>
      <c r="BR225" s="54">
        <f t="shared" ref="BR225" si="238" xml:space="preserve"> BQ225 + 1</f>
        <v>60</v>
      </c>
      <c r="BS225" s="54">
        <f t="shared" ref="BS225" si="239" xml:space="preserve"> BR225 + 1</f>
        <v>61</v>
      </c>
      <c r="BT225" s="54">
        <f t="shared" ref="BT225" si="240" xml:space="preserve"> BS225 + 1</f>
        <v>62</v>
      </c>
      <c r="BU225" s="54">
        <f t="shared" ref="BU225" si="241" xml:space="preserve"> BT225 + 1</f>
        <v>63</v>
      </c>
      <c r="BV225" s="54">
        <f t="shared" ref="BV225" si="242" xml:space="preserve"> BU225 + 1</f>
        <v>64</v>
      </c>
      <c r="BW225" s="54">
        <f t="shared" ref="BW225" si="243" xml:space="preserve"> BV225 + 1</f>
        <v>65</v>
      </c>
      <c r="BX225" s="54">
        <f t="shared" ref="BX225" si="244" xml:space="preserve"> BW225 + 1</f>
        <v>66</v>
      </c>
      <c r="BY225" s="54">
        <f t="shared" ref="BY225" si="245" xml:space="preserve"> BX225 + 1</f>
        <v>67</v>
      </c>
      <c r="BZ225" s="54">
        <f t="shared" ref="BZ225" si="246" xml:space="preserve"> BY225 + 1</f>
        <v>68</v>
      </c>
      <c r="CA225" s="54">
        <f t="shared" ref="CA225" si="247" xml:space="preserve"> BZ225 + 1</f>
        <v>69</v>
      </c>
      <c r="CB225" s="54">
        <f t="shared" ref="CB225" si="248" xml:space="preserve"> CA225 + 1</f>
        <v>70</v>
      </c>
      <c r="CC225" s="54">
        <f t="shared" ref="CC225" si="249" xml:space="preserve"> CB225 + 1</f>
        <v>71</v>
      </c>
      <c r="CD225" s="54">
        <f t="shared" ref="CD225" si="250" xml:space="preserve"> CC225 + 1</f>
        <v>72</v>
      </c>
      <c r="CE225" s="54">
        <f t="shared" ref="CE225" si="251" xml:space="preserve"> CD225 + 1</f>
        <v>73</v>
      </c>
      <c r="CF225" s="54">
        <f t="shared" ref="CF225" si="252" xml:space="preserve"> CE225 + 1</f>
        <v>74</v>
      </c>
      <c r="CG225" s="54">
        <f t="shared" ref="CG225" si="253" xml:space="preserve"> CF225 + 1</f>
        <v>75</v>
      </c>
      <c r="CH225" s="54">
        <f t="shared" ref="CH225" si="254" xml:space="preserve"> CG225 + 1</f>
        <v>76</v>
      </c>
      <c r="CI225" s="54">
        <f t="shared" ref="CI225" si="255" xml:space="preserve"> CH225 + 1</f>
        <v>77</v>
      </c>
      <c r="CJ225" s="54">
        <f t="shared" ref="CJ225" si="256" xml:space="preserve"> CI225 + 1</f>
        <v>78</v>
      </c>
      <c r="CK225" s="54">
        <f t="shared" ref="CK225" si="257" xml:space="preserve"> CJ225 + 1</f>
        <v>79</v>
      </c>
      <c r="CL225" s="54">
        <f t="shared" ref="CL225" si="258" xml:space="preserve"> CK225 + 1</f>
        <v>80</v>
      </c>
      <c r="CM225" s="54">
        <f t="shared" ref="CM225" si="259" xml:space="preserve"> CL225 + 1</f>
        <v>81</v>
      </c>
      <c r="CN225" s="54">
        <f t="shared" ref="CN225" si="260" xml:space="preserve"> CM225 + 1</f>
        <v>82</v>
      </c>
      <c r="CO225" s="54">
        <f t="shared" ref="CO225" si="261" xml:space="preserve"> CN225 + 1</f>
        <v>83</v>
      </c>
    </row>
    <row r="226" spans="2:93" ht="5.25" customHeight="1" outlineLevel="1" x14ac:dyDescent="0.2">
      <c r="I226" s="201"/>
    </row>
    <row r="227" spans="2:93" outlineLevel="1" x14ac:dyDescent="0.2">
      <c r="E227" s="18" t="str">
        <f xml:space="preserve"> UserInput!E113</f>
        <v>Wastewater: pumps  - asset life</v>
      </c>
      <c r="G227" s="19">
        <f xml:space="preserve"> MAX( 1, UserInput!G113)</f>
        <v>1</v>
      </c>
      <c r="H227" s="223" t="str">
        <f xml:space="preserve"> UserInput!H113</f>
        <v>Years</v>
      </c>
      <c r="I227" s="204">
        <f xml:space="preserve"> SUM( K227:CO227 )</f>
        <v>0</v>
      </c>
      <c r="K227" s="54">
        <f t="shared" ref="K227:T231" si="262" xml:space="preserve"> IF( K$225 - $G227 &lt; 1, 0,  IF( MOD( K$96, $G227 ) = 1, 1, 0 )  )</f>
        <v>0</v>
      </c>
      <c r="L227" s="54">
        <f t="shared" si="262"/>
        <v>0</v>
      </c>
      <c r="M227" s="54">
        <f t="shared" si="262"/>
        <v>0</v>
      </c>
      <c r="N227" s="54">
        <f t="shared" si="262"/>
        <v>0</v>
      </c>
      <c r="O227" s="54">
        <f t="shared" si="262"/>
        <v>0</v>
      </c>
      <c r="P227" s="54">
        <f t="shared" si="262"/>
        <v>0</v>
      </c>
      <c r="Q227" s="54">
        <f t="shared" si="262"/>
        <v>0</v>
      </c>
      <c r="R227" s="54">
        <f t="shared" si="262"/>
        <v>0</v>
      </c>
      <c r="S227" s="54">
        <f t="shared" si="262"/>
        <v>0</v>
      </c>
      <c r="T227" s="54">
        <f t="shared" si="262"/>
        <v>0</v>
      </c>
      <c r="U227" s="54">
        <f t="shared" ref="U227:AD231" si="263" xml:space="preserve"> IF( U$225 - $G227 &lt; 1, 0,  IF( MOD( U$96, $G227 ) = 1, 1, 0 )  )</f>
        <v>0</v>
      </c>
      <c r="V227" s="54">
        <f t="shared" si="263"/>
        <v>0</v>
      </c>
      <c r="W227" s="54">
        <f t="shared" si="263"/>
        <v>0</v>
      </c>
      <c r="X227" s="54">
        <f t="shared" si="263"/>
        <v>0</v>
      </c>
      <c r="Y227" s="54">
        <f t="shared" si="263"/>
        <v>0</v>
      </c>
      <c r="Z227" s="54">
        <f t="shared" si="263"/>
        <v>0</v>
      </c>
      <c r="AA227" s="54">
        <f t="shared" si="263"/>
        <v>0</v>
      </c>
      <c r="AB227" s="54">
        <f t="shared" si="263"/>
        <v>0</v>
      </c>
      <c r="AC227" s="54">
        <f t="shared" si="263"/>
        <v>0</v>
      </c>
      <c r="AD227" s="54">
        <f t="shared" si="263"/>
        <v>0</v>
      </c>
      <c r="AE227" s="54">
        <f t="shared" ref="AE227:AN231" si="264" xml:space="preserve"> IF( AE$225 - $G227 &lt; 1, 0,  IF( MOD( AE$96, $G227 ) = 1, 1, 0 )  )</f>
        <v>0</v>
      </c>
      <c r="AF227" s="54">
        <f t="shared" si="264"/>
        <v>0</v>
      </c>
      <c r="AG227" s="54">
        <f t="shared" si="264"/>
        <v>0</v>
      </c>
      <c r="AH227" s="54">
        <f t="shared" si="264"/>
        <v>0</v>
      </c>
      <c r="AI227" s="54">
        <f t="shared" si="264"/>
        <v>0</v>
      </c>
      <c r="AJ227" s="54">
        <f t="shared" si="264"/>
        <v>0</v>
      </c>
      <c r="AK227" s="54">
        <f t="shared" si="264"/>
        <v>0</v>
      </c>
      <c r="AL227" s="54">
        <f t="shared" si="264"/>
        <v>0</v>
      </c>
      <c r="AM227" s="54">
        <f t="shared" si="264"/>
        <v>0</v>
      </c>
      <c r="AN227" s="54">
        <f t="shared" si="264"/>
        <v>0</v>
      </c>
      <c r="AO227" s="54">
        <f t="shared" ref="AO227:AX231" si="265" xml:space="preserve"> IF( AO$225 - $G227 &lt; 1, 0,  IF( MOD( AO$96, $G227 ) = 1, 1, 0 )  )</f>
        <v>0</v>
      </c>
      <c r="AP227" s="54">
        <f t="shared" si="265"/>
        <v>0</v>
      </c>
      <c r="AQ227" s="54">
        <f t="shared" si="265"/>
        <v>0</v>
      </c>
      <c r="AR227" s="54">
        <f t="shared" si="265"/>
        <v>0</v>
      </c>
      <c r="AS227" s="54">
        <f t="shared" si="265"/>
        <v>0</v>
      </c>
      <c r="AT227" s="54">
        <f t="shared" si="265"/>
        <v>0</v>
      </c>
      <c r="AU227" s="54">
        <f t="shared" si="265"/>
        <v>0</v>
      </c>
      <c r="AV227" s="54">
        <f t="shared" si="265"/>
        <v>0</v>
      </c>
      <c r="AW227" s="54">
        <f t="shared" si="265"/>
        <v>0</v>
      </c>
      <c r="AX227" s="54">
        <f t="shared" si="265"/>
        <v>0</v>
      </c>
      <c r="AY227" s="54">
        <f t="shared" ref="AY227:BH231" si="266" xml:space="preserve"> IF( AY$225 - $G227 &lt; 1, 0,  IF( MOD( AY$96, $G227 ) = 1, 1, 0 )  )</f>
        <v>0</v>
      </c>
      <c r="AZ227" s="54">
        <f t="shared" si="266"/>
        <v>0</v>
      </c>
      <c r="BA227" s="54">
        <f t="shared" si="266"/>
        <v>0</v>
      </c>
      <c r="BB227" s="54">
        <f t="shared" si="266"/>
        <v>0</v>
      </c>
      <c r="BC227" s="54">
        <f t="shared" si="266"/>
        <v>0</v>
      </c>
      <c r="BD227" s="54">
        <f t="shared" si="266"/>
        <v>0</v>
      </c>
      <c r="BE227" s="54">
        <f t="shared" si="266"/>
        <v>0</v>
      </c>
      <c r="BF227" s="54">
        <f t="shared" si="266"/>
        <v>0</v>
      </c>
      <c r="BG227" s="54">
        <f t="shared" si="266"/>
        <v>0</v>
      </c>
      <c r="BH227" s="54">
        <f t="shared" si="266"/>
        <v>0</v>
      </c>
      <c r="BI227" s="54">
        <f t="shared" ref="BI227:BR231" si="267" xml:space="preserve"> IF( BI$225 - $G227 &lt; 1, 0,  IF( MOD( BI$96, $G227 ) = 1, 1, 0 )  )</f>
        <v>0</v>
      </c>
      <c r="BJ227" s="54">
        <f t="shared" si="267"/>
        <v>0</v>
      </c>
      <c r="BK227" s="54">
        <f t="shared" si="267"/>
        <v>0</v>
      </c>
      <c r="BL227" s="54">
        <f t="shared" si="267"/>
        <v>0</v>
      </c>
      <c r="BM227" s="54">
        <f t="shared" si="267"/>
        <v>0</v>
      </c>
      <c r="BN227" s="54">
        <f t="shared" si="267"/>
        <v>0</v>
      </c>
      <c r="BO227" s="54">
        <f t="shared" si="267"/>
        <v>0</v>
      </c>
      <c r="BP227" s="54">
        <f t="shared" si="267"/>
        <v>0</v>
      </c>
      <c r="BQ227" s="54">
        <f t="shared" si="267"/>
        <v>0</v>
      </c>
      <c r="BR227" s="54">
        <f t="shared" si="267"/>
        <v>0</v>
      </c>
      <c r="BS227" s="54">
        <f t="shared" ref="BS227:CB231" si="268" xml:space="preserve"> IF( BS$225 - $G227 &lt; 1, 0,  IF( MOD( BS$96, $G227 ) = 1, 1, 0 )  )</f>
        <v>0</v>
      </c>
      <c r="BT227" s="54">
        <f t="shared" si="268"/>
        <v>0</v>
      </c>
      <c r="BU227" s="54">
        <f t="shared" si="268"/>
        <v>0</v>
      </c>
      <c r="BV227" s="54">
        <f t="shared" si="268"/>
        <v>0</v>
      </c>
      <c r="BW227" s="54">
        <f t="shared" si="268"/>
        <v>0</v>
      </c>
      <c r="BX227" s="54">
        <f t="shared" si="268"/>
        <v>0</v>
      </c>
      <c r="BY227" s="54">
        <f t="shared" si="268"/>
        <v>0</v>
      </c>
      <c r="BZ227" s="54">
        <f t="shared" si="268"/>
        <v>0</v>
      </c>
      <c r="CA227" s="54">
        <f t="shared" si="268"/>
        <v>0</v>
      </c>
      <c r="CB227" s="54">
        <f t="shared" si="268"/>
        <v>0</v>
      </c>
      <c r="CC227" s="54">
        <f t="shared" ref="CC227:CO231" si="269" xml:space="preserve"> IF( CC$225 - $G227 &lt; 1, 0,  IF( MOD( CC$96, $G227 ) = 1, 1, 0 )  )</f>
        <v>0</v>
      </c>
      <c r="CD227" s="54">
        <f t="shared" si="269"/>
        <v>0</v>
      </c>
      <c r="CE227" s="54">
        <f t="shared" si="269"/>
        <v>0</v>
      </c>
      <c r="CF227" s="54">
        <f t="shared" si="269"/>
        <v>0</v>
      </c>
      <c r="CG227" s="54">
        <f t="shared" si="269"/>
        <v>0</v>
      </c>
      <c r="CH227" s="54">
        <f t="shared" si="269"/>
        <v>0</v>
      </c>
      <c r="CI227" s="54">
        <f t="shared" si="269"/>
        <v>0</v>
      </c>
      <c r="CJ227" s="54">
        <f t="shared" si="269"/>
        <v>0</v>
      </c>
      <c r="CK227" s="54">
        <f t="shared" si="269"/>
        <v>0</v>
      </c>
      <c r="CL227" s="54">
        <f t="shared" si="269"/>
        <v>0</v>
      </c>
      <c r="CM227" s="54">
        <f t="shared" si="269"/>
        <v>0</v>
      </c>
      <c r="CN227" s="54">
        <f t="shared" si="269"/>
        <v>0</v>
      </c>
      <c r="CO227" s="54">
        <f t="shared" si="269"/>
        <v>0</v>
      </c>
    </row>
    <row r="228" spans="2:93" outlineLevel="1" x14ac:dyDescent="0.2">
      <c r="E228" s="18" t="str">
        <f xml:space="preserve"> UserInput!E114</f>
        <v>Wastewater: other cost item 2 (specify)  - asset life</v>
      </c>
      <c r="G228" s="19">
        <f xml:space="preserve"> MAX( 1, UserInput!G114)</f>
        <v>1</v>
      </c>
      <c r="H228" s="223" t="str">
        <f xml:space="preserve"> UserInput!H114</f>
        <v>Years</v>
      </c>
      <c r="I228" s="204">
        <f t="shared" ref="I228:I231" si="270" xml:space="preserve"> SUM( K228:CO228 )</f>
        <v>0</v>
      </c>
      <c r="K228" s="54">
        <f t="shared" si="262"/>
        <v>0</v>
      </c>
      <c r="L228" s="54">
        <f t="shared" si="262"/>
        <v>0</v>
      </c>
      <c r="M228" s="54">
        <f t="shared" si="262"/>
        <v>0</v>
      </c>
      <c r="N228" s="54">
        <f t="shared" si="262"/>
        <v>0</v>
      </c>
      <c r="O228" s="54">
        <f t="shared" si="262"/>
        <v>0</v>
      </c>
      <c r="P228" s="54">
        <f t="shared" si="262"/>
        <v>0</v>
      </c>
      <c r="Q228" s="54">
        <f t="shared" si="262"/>
        <v>0</v>
      </c>
      <c r="R228" s="54">
        <f t="shared" si="262"/>
        <v>0</v>
      </c>
      <c r="S228" s="54">
        <f t="shared" si="262"/>
        <v>0</v>
      </c>
      <c r="T228" s="54">
        <f t="shared" si="262"/>
        <v>0</v>
      </c>
      <c r="U228" s="54">
        <f t="shared" si="263"/>
        <v>0</v>
      </c>
      <c r="V228" s="54">
        <f t="shared" si="263"/>
        <v>0</v>
      </c>
      <c r="W228" s="54">
        <f t="shared" si="263"/>
        <v>0</v>
      </c>
      <c r="X228" s="54">
        <f t="shared" si="263"/>
        <v>0</v>
      </c>
      <c r="Y228" s="54">
        <f t="shared" si="263"/>
        <v>0</v>
      </c>
      <c r="Z228" s="54">
        <f t="shared" si="263"/>
        <v>0</v>
      </c>
      <c r="AA228" s="54">
        <f t="shared" si="263"/>
        <v>0</v>
      </c>
      <c r="AB228" s="54">
        <f t="shared" si="263"/>
        <v>0</v>
      </c>
      <c r="AC228" s="54">
        <f t="shared" si="263"/>
        <v>0</v>
      </c>
      <c r="AD228" s="54">
        <f t="shared" si="263"/>
        <v>0</v>
      </c>
      <c r="AE228" s="54">
        <f t="shared" si="264"/>
        <v>0</v>
      </c>
      <c r="AF228" s="54">
        <f t="shared" si="264"/>
        <v>0</v>
      </c>
      <c r="AG228" s="54">
        <f t="shared" si="264"/>
        <v>0</v>
      </c>
      <c r="AH228" s="54">
        <f t="shared" si="264"/>
        <v>0</v>
      </c>
      <c r="AI228" s="54">
        <f t="shared" si="264"/>
        <v>0</v>
      </c>
      <c r="AJ228" s="54">
        <f t="shared" si="264"/>
        <v>0</v>
      </c>
      <c r="AK228" s="54">
        <f t="shared" si="264"/>
        <v>0</v>
      </c>
      <c r="AL228" s="54">
        <f t="shared" si="264"/>
        <v>0</v>
      </c>
      <c r="AM228" s="54">
        <f t="shared" si="264"/>
        <v>0</v>
      </c>
      <c r="AN228" s="54">
        <f t="shared" si="264"/>
        <v>0</v>
      </c>
      <c r="AO228" s="54">
        <f t="shared" si="265"/>
        <v>0</v>
      </c>
      <c r="AP228" s="54">
        <f t="shared" si="265"/>
        <v>0</v>
      </c>
      <c r="AQ228" s="54">
        <f t="shared" si="265"/>
        <v>0</v>
      </c>
      <c r="AR228" s="54">
        <f t="shared" si="265"/>
        <v>0</v>
      </c>
      <c r="AS228" s="54">
        <f t="shared" si="265"/>
        <v>0</v>
      </c>
      <c r="AT228" s="54">
        <f t="shared" si="265"/>
        <v>0</v>
      </c>
      <c r="AU228" s="54">
        <f t="shared" si="265"/>
        <v>0</v>
      </c>
      <c r="AV228" s="54">
        <f t="shared" si="265"/>
        <v>0</v>
      </c>
      <c r="AW228" s="54">
        <f t="shared" si="265"/>
        <v>0</v>
      </c>
      <c r="AX228" s="54">
        <f t="shared" si="265"/>
        <v>0</v>
      </c>
      <c r="AY228" s="54">
        <f t="shared" si="266"/>
        <v>0</v>
      </c>
      <c r="AZ228" s="54">
        <f t="shared" si="266"/>
        <v>0</v>
      </c>
      <c r="BA228" s="54">
        <f t="shared" si="266"/>
        <v>0</v>
      </c>
      <c r="BB228" s="54">
        <f t="shared" si="266"/>
        <v>0</v>
      </c>
      <c r="BC228" s="54">
        <f t="shared" si="266"/>
        <v>0</v>
      </c>
      <c r="BD228" s="54">
        <f t="shared" si="266"/>
        <v>0</v>
      </c>
      <c r="BE228" s="54">
        <f t="shared" si="266"/>
        <v>0</v>
      </c>
      <c r="BF228" s="54">
        <f t="shared" si="266"/>
        <v>0</v>
      </c>
      <c r="BG228" s="54">
        <f t="shared" si="266"/>
        <v>0</v>
      </c>
      <c r="BH228" s="54">
        <f t="shared" si="266"/>
        <v>0</v>
      </c>
      <c r="BI228" s="54">
        <f t="shared" si="267"/>
        <v>0</v>
      </c>
      <c r="BJ228" s="54">
        <f t="shared" si="267"/>
        <v>0</v>
      </c>
      <c r="BK228" s="54">
        <f t="shared" si="267"/>
        <v>0</v>
      </c>
      <c r="BL228" s="54">
        <f t="shared" si="267"/>
        <v>0</v>
      </c>
      <c r="BM228" s="54">
        <f t="shared" si="267"/>
        <v>0</v>
      </c>
      <c r="BN228" s="54">
        <f t="shared" si="267"/>
        <v>0</v>
      </c>
      <c r="BO228" s="54">
        <f t="shared" si="267"/>
        <v>0</v>
      </c>
      <c r="BP228" s="54">
        <f t="shared" si="267"/>
        <v>0</v>
      </c>
      <c r="BQ228" s="54">
        <f t="shared" si="267"/>
        <v>0</v>
      </c>
      <c r="BR228" s="54">
        <f t="shared" si="267"/>
        <v>0</v>
      </c>
      <c r="BS228" s="54">
        <f t="shared" si="268"/>
        <v>0</v>
      </c>
      <c r="BT228" s="54">
        <f t="shared" si="268"/>
        <v>0</v>
      </c>
      <c r="BU228" s="54">
        <f t="shared" si="268"/>
        <v>0</v>
      </c>
      <c r="BV228" s="54">
        <f t="shared" si="268"/>
        <v>0</v>
      </c>
      <c r="BW228" s="54">
        <f t="shared" si="268"/>
        <v>0</v>
      </c>
      <c r="BX228" s="54">
        <f t="shared" si="268"/>
        <v>0</v>
      </c>
      <c r="BY228" s="54">
        <f t="shared" si="268"/>
        <v>0</v>
      </c>
      <c r="BZ228" s="54">
        <f t="shared" si="268"/>
        <v>0</v>
      </c>
      <c r="CA228" s="54">
        <f t="shared" si="268"/>
        <v>0</v>
      </c>
      <c r="CB228" s="54">
        <f t="shared" si="268"/>
        <v>0</v>
      </c>
      <c r="CC228" s="54">
        <f t="shared" si="269"/>
        <v>0</v>
      </c>
      <c r="CD228" s="54">
        <f t="shared" si="269"/>
        <v>0</v>
      </c>
      <c r="CE228" s="54">
        <f t="shared" si="269"/>
        <v>0</v>
      </c>
      <c r="CF228" s="54">
        <f t="shared" si="269"/>
        <v>0</v>
      </c>
      <c r="CG228" s="54">
        <f t="shared" si="269"/>
        <v>0</v>
      </c>
      <c r="CH228" s="54">
        <f t="shared" si="269"/>
        <v>0</v>
      </c>
      <c r="CI228" s="54">
        <f t="shared" si="269"/>
        <v>0</v>
      </c>
      <c r="CJ228" s="54">
        <f t="shared" si="269"/>
        <v>0</v>
      </c>
      <c r="CK228" s="54">
        <f t="shared" si="269"/>
        <v>0</v>
      </c>
      <c r="CL228" s="54">
        <f t="shared" si="269"/>
        <v>0</v>
      </c>
      <c r="CM228" s="54">
        <f t="shared" si="269"/>
        <v>0</v>
      </c>
      <c r="CN228" s="54">
        <f t="shared" si="269"/>
        <v>0</v>
      </c>
      <c r="CO228" s="54">
        <f t="shared" si="269"/>
        <v>0</v>
      </c>
    </row>
    <row r="229" spans="2:93" outlineLevel="1" x14ac:dyDescent="0.2">
      <c r="E229" s="18" t="str">
        <f xml:space="preserve"> UserInput!E115</f>
        <v>Wastewater: other cost item 3 (specify)  - asset life</v>
      </c>
      <c r="G229" s="19">
        <f xml:space="preserve"> MAX( 1, UserInput!G115)</f>
        <v>1</v>
      </c>
      <c r="H229" s="223" t="str">
        <f xml:space="preserve"> UserInput!H115</f>
        <v>Years</v>
      </c>
      <c r="I229" s="204">
        <f t="shared" si="270"/>
        <v>0</v>
      </c>
      <c r="K229" s="54">
        <f t="shared" si="262"/>
        <v>0</v>
      </c>
      <c r="L229" s="54">
        <f t="shared" si="262"/>
        <v>0</v>
      </c>
      <c r="M229" s="54">
        <f t="shared" si="262"/>
        <v>0</v>
      </c>
      <c r="N229" s="54">
        <f t="shared" si="262"/>
        <v>0</v>
      </c>
      <c r="O229" s="54">
        <f t="shared" si="262"/>
        <v>0</v>
      </c>
      <c r="P229" s="54">
        <f t="shared" si="262"/>
        <v>0</v>
      </c>
      <c r="Q229" s="54">
        <f t="shared" si="262"/>
        <v>0</v>
      </c>
      <c r="R229" s="54">
        <f t="shared" si="262"/>
        <v>0</v>
      </c>
      <c r="S229" s="54">
        <f t="shared" si="262"/>
        <v>0</v>
      </c>
      <c r="T229" s="54">
        <f t="shared" si="262"/>
        <v>0</v>
      </c>
      <c r="U229" s="54">
        <f t="shared" si="263"/>
        <v>0</v>
      </c>
      <c r="V229" s="54">
        <f t="shared" si="263"/>
        <v>0</v>
      </c>
      <c r="W229" s="54">
        <f t="shared" si="263"/>
        <v>0</v>
      </c>
      <c r="X229" s="54">
        <f t="shared" si="263"/>
        <v>0</v>
      </c>
      <c r="Y229" s="54">
        <f t="shared" si="263"/>
        <v>0</v>
      </c>
      <c r="Z229" s="54">
        <f t="shared" si="263"/>
        <v>0</v>
      </c>
      <c r="AA229" s="54">
        <f t="shared" si="263"/>
        <v>0</v>
      </c>
      <c r="AB229" s="54">
        <f t="shared" si="263"/>
        <v>0</v>
      </c>
      <c r="AC229" s="54">
        <f t="shared" si="263"/>
        <v>0</v>
      </c>
      <c r="AD229" s="54">
        <f t="shared" si="263"/>
        <v>0</v>
      </c>
      <c r="AE229" s="54">
        <f t="shared" si="264"/>
        <v>0</v>
      </c>
      <c r="AF229" s="54">
        <f t="shared" si="264"/>
        <v>0</v>
      </c>
      <c r="AG229" s="54">
        <f t="shared" si="264"/>
        <v>0</v>
      </c>
      <c r="AH229" s="54">
        <f t="shared" si="264"/>
        <v>0</v>
      </c>
      <c r="AI229" s="54">
        <f t="shared" si="264"/>
        <v>0</v>
      </c>
      <c r="AJ229" s="54">
        <f t="shared" si="264"/>
        <v>0</v>
      </c>
      <c r="AK229" s="54">
        <f t="shared" si="264"/>
        <v>0</v>
      </c>
      <c r="AL229" s="54">
        <f t="shared" si="264"/>
        <v>0</v>
      </c>
      <c r="AM229" s="54">
        <f t="shared" si="264"/>
        <v>0</v>
      </c>
      <c r="AN229" s="54">
        <f t="shared" si="264"/>
        <v>0</v>
      </c>
      <c r="AO229" s="54">
        <f t="shared" si="265"/>
        <v>0</v>
      </c>
      <c r="AP229" s="54">
        <f t="shared" si="265"/>
        <v>0</v>
      </c>
      <c r="AQ229" s="54">
        <f t="shared" si="265"/>
        <v>0</v>
      </c>
      <c r="AR229" s="54">
        <f t="shared" si="265"/>
        <v>0</v>
      </c>
      <c r="AS229" s="54">
        <f t="shared" si="265"/>
        <v>0</v>
      </c>
      <c r="AT229" s="54">
        <f t="shared" si="265"/>
        <v>0</v>
      </c>
      <c r="AU229" s="54">
        <f t="shared" si="265"/>
        <v>0</v>
      </c>
      <c r="AV229" s="54">
        <f t="shared" si="265"/>
        <v>0</v>
      </c>
      <c r="AW229" s="54">
        <f t="shared" si="265"/>
        <v>0</v>
      </c>
      <c r="AX229" s="54">
        <f t="shared" si="265"/>
        <v>0</v>
      </c>
      <c r="AY229" s="54">
        <f t="shared" si="266"/>
        <v>0</v>
      </c>
      <c r="AZ229" s="54">
        <f t="shared" si="266"/>
        <v>0</v>
      </c>
      <c r="BA229" s="54">
        <f t="shared" si="266"/>
        <v>0</v>
      </c>
      <c r="BB229" s="54">
        <f t="shared" si="266"/>
        <v>0</v>
      </c>
      <c r="BC229" s="54">
        <f t="shared" si="266"/>
        <v>0</v>
      </c>
      <c r="BD229" s="54">
        <f t="shared" si="266"/>
        <v>0</v>
      </c>
      <c r="BE229" s="54">
        <f t="shared" si="266"/>
        <v>0</v>
      </c>
      <c r="BF229" s="54">
        <f t="shared" si="266"/>
        <v>0</v>
      </c>
      <c r="BG229" s="54">
        <f t="shared" si="266"/>
        <v>0</v>
      </c>
      <c r="BH229" s="54">
        <f t="shared" si="266"/>
        <v>0</v>
      </c>
      <c r="BI229" s="54">
        <f t="shared" si="267"/>
        <v>0</v>
      </c>
      <c r="BJ229" s="54">
        <f t="shared" si="267"/>
        <v>0</v>
      </c>
      <c r="BK229" s="54">
        <f t="shared" si="267"/>
        <v>0</v>
      </c>
      <c r="BL229" s="54">
        <f t="shared" si="267"/>
        <v>0</v>
      </c>
      <c r="BM229" s="54">
        <f t="shared" si="267"/>
        <v>0</v>
      </c>
      <c r="BN229" s="54">
        <f t="shared" si="267"/>
        <v>0</v>
      </c>
      <c r="BO229" s="54">
        <f t="shared" si="267"/>
        <v>0</v>
      </c>
      <c r="BP229" s="54">
        <f t="shared" si="267"/>
        <v>0</v>
      </c>
      <c r="BQ229" s="54">
        <f t="shared" si="267"/>
        <v>0</v>
      </c>
      <c r="BR229" s="54">
        <f t="shared" si="267"/>
        <v>0</v>
      </c>
      <c r="BS229" s="54">
        <f t="shared" si="268"/>
        <v>0</v>
      </c>
      <c r="BT229" s="54">
        <f t="shared" si="268"/>
        <v>0</v>
      </c>
      <c r="BU229" s="54">
        <f t="shared" si="268"/>
        <v>0</v>
      </c>
      <c r="BV229" s="54">
        <f t="shared" si="268"/>
        <v>0</v>
      </c>
      <c r="BW229" s="54">
        <f t="shared" si="268"/>
        <v>0</v>
      </c>
      <c r="BX229" s="54">
        <f t="shared" si="268"/>
        <v>0</v>
      </c>
      <c r="BY229" s="54">
        <f t="shared" si="268"/>
        <v>0</v>
      </c>
      <c r="BZ229" s="54">
        <f t="shared" si="268"/>
        <v>0</v>
      </c>
      <c r="CA229" s="54">
        <f t="shared" si="268"/>
        <v>0</v>
      </c>
      <c r="CB229" s="54">
        <f t="shared" si="268"/>
        <v>0</v>
      </c>
      <c r="CC229" s="54">
        <f t="shared" si="269"/>
        <v>0</v>
      </c>
      <c r="CD229" s="54">
        <f t="shared" si="269"/>
        <v>0</v>
      </c>
      <c r="CE229" s="54">
        <f t="shared" si="269"/>
        <v>0</v>
      </c>
      <c r="CF229" s="54">
        <f t="shared" si="269"/>
        <v>0</v>
      </c>
      <c r="CG229" s="54">
        <f t="shared" si="269"/>
        <v>0</v>
      </c>
      <c r="CH229" s="54">
        <f t="shared" si="269"/>
        <v>0</v>
      </c>
      <c r="CI229" s="54">
        <f t="shared" si="269"/>
        <v>0</v>
      </c>
      <c r="CJ229" s="54">
        <f t="shared" si="269"/>
        <v>0</v>
      </c>
      <c r="CK229" s="54">
        <f t="shared" si="269"/>
        <v>0</v>
      </c>
      <c r="CL229" s="54">
        <f t="shared" si="269"/>
        <v>0</v>
      </c>
      <c r="CM229" s="54">
        <f t="shared" si="269"/>
        <v>0</v>
      </c>
      <c r="CN229" s="54">
        <f t="shared" si="269"/>
        <v>0</v>
      </c>
      <c r="CO229" s="54">
        <f t="shared" si="269"/>
        <v>0</v>
      </c>
    </row>
    <row r="230" spans="2:93" outlineLevel="1" x14ac:dyDescent="0.2">
      <c r="E230" s="18" t="str">
        <f xml:space="preserve"> UserInput!E116</f>
        <v>Wastewater: other cost item 4 (specify)  - asset life</v>
      </c>
      <c r="G230" s="19">
        <f xml:space="preserve"> MAX( 1, UserInput!G116)</f>
        <v>1</v>
      </c>
      <c r="H230" s="223" t="str">
        <f xml:space="preserve"> UserInput!H116</f>
        <v>Years</v>
      </c>
      <c r="I230" s="204">
        <f t="shared" si="270"/>
        <v>0</v>
      </c>
      <c r="K230" s="54">
        <f t="shared" si="262"/>
        <v>0</v>
      </c>
      <c r="L230" s="54">
        <f t="shared" si="262"/>
        <v>0</v>
      </c>
      <c r="M230" s="54">
        <f t="shared" si="262"/>
        <v>0</v>
      </c>
      <c r="N230" s="54">
        <f t="shared" si="262"/>
        <v>0</v>
      </c>
      <c r="O230" s="54">
        <f t="shared" si="262"/>
        <v>0</v>
      </c>
      <c r="P230" s="54">
        <f t="shared" si="262"/>
        <v>0</v>
      </c>
      <c r="Q230" s="54">
        <f t="shared" si="262"/>
        <v>0</v>
      </c>
      <c r="R230" s="54">
        <f t="shared" si="262"/>
        <v>0</v>
      </c>
      <c r="S230" s="54">
        <f t="shared" si="262"/>
        <v>0</v>
      </c>
      <c r="T230" s="54">
        <f t="shared" si="262"/>
        <v>0</v>
      </c>
      <c r="U230" s="54">
        <f t="shared" si="263"/>
        <v>0</v>
      </c>
      <c r="V230" s="54">
        <f t="shared" si="263"/>
        <v>0</v>
      </c>
      <c r="W230" s="54">
        <f t="shared" si="263"/>
        <v>0</v>
      </c>
      <c r="X230" s="54">
        <f t="shared" si="263"/>
        <v>0</v>
      </c>
      <c r="Y230" s="54">
        <f t="shared" si="263"/>
        <v>0</v>
      </c>
      <c r="Z230" s="54">
        <f t="shared" si="263"/>
        <v>0</v>
      </c>
      <c r="AA230" s="54">
        <f t="shared" si="263"/>
        <v>0</v>
      </c>
      <c r="AB230" s="54">
        <f t="shared" si="263"/>
        <v>0</v>
      </c>
      <c r="AC230" s="54">
        <f t="shared" si="263"/>
        <v>0</v>
      </c>
      <c r="AD230" s="54">
        <f t="shared" si="263"/>
        <v>0</v>
      </c>
      <c r="AE230" s="54">
        <f t="shared" si="264"/>
        <v>0</v>
      </c>
      <c r="AF230" s="54">
        <f t="shared" si="264"/>
        <v>0</v>
      </c>
      <c r="AG230" s="54">
        <f t="shared" si="264"/>
        <v>0</v>
      </c>
      <c r="AH230" s="54">
        <f t="shared" si="264"/>
        <v>0</v>
      </c>
      <c r="AI230" s="54">
        <f t="shared" si="264"/>
        <v>0</v>
      </c>
      <c r="AJ230" s="54">
        <f t="shared" si="264"/>
        <v>0</v>
      </c>
      <c r="AK230" s="54">
        <f t="shared" si="264"/>
        <v>0</v>
      </c>
      <c r="AL230" s="54">
        <f t="shared" si="264"/>
        <v>0</v>
      </c>
      <c r="AM230" s="54">
        <f t="shared" si="264"/>
        <v>0</v>
      </c>
      <c r="AN230" s="54">
        <f t="shared" si="264"/>
        <v>0</v>
      </c>
      <c r="AO230" s="54">
        <f t="shared" si="265"/>
        <v>0</v>
      </c>
      <c r="AP230" s="54">
        <f t="shared" si="265"/>
        <v>0</v>
      </c>
      <c r="AQ230" s="54">
        <f t="shared" si="265"/>
        <v>0</v>
      </c>
      <c r="AR230" s="54">
        <f t="shared" si="265"/>
        <v>0</v>
      </c>
      <c r="AS230" s="54">
        <f t="shared" si="265"/>
        <v>0</v>
      </c>
      <c r="AT230" s="54">
        <f t="shared" si="265"/>
        <v>0</v>
      </c>
      <c r="AU230" s="54">
        <f t="shared" si="265"/>
        <v>0</v>
      </c>
      <c r="AV230" s="54">
        <f t="shared" si="265"/>
        <v>0</v>
      </c>
      <c r="AW230" s="54">
        <f t="shared" si="265"/>
        <v>0</v>
      </c>
      <c r="AX230" s="54">
        <f t="shared" si="265"/>
        <v>0</v>
      </c>
      <c r="AY230" s="54">
        <f t="shared" si="266"/>
        <v>0</v>
      </c>
      <c r="AZ230" s="54">
        <f t="shared" si="266"/>
        <v>0</v>
      </c>
      <c r="BA230" s="54">
        <f t="shared" si="266"/>
        <v>0</v>
      </c>
      <c r="BB230" s="54">
        <f t="shared" si="266"/>
        <v>0</v>
      </c>
      <c r="BC230" s="54">
        <f t="shared" si="266"/>
        <v>0</v>
      </c>
      <c r="BD230" s="54">
        <f t="shared" si="266"/>
        <v>0</v>
      </c>
      <c r="BE230" s="54">
        <f t="shared" si="266"/>
        <v>0</v>
      </c>
      <c r="BF230" s="54">
        <f t="shared" si="266"/>
        <v>0</v>
      </c>
      <c r="BG230" s="54">
        <f t="shared" si="266"/>
        <v>0</v>
      </c>
      <c r="BH230" s="54">
        <f t="shared" si="266"/>
        <v>0</v>
      </c>
      <c r="BI230" s="54">
        <f t="shared" si="267"/>
        <v>0</v>
      </c>
      <c r="BJ230" s="54">
        <f t="shared" si="267"/>
        <v>0</v>
      </c>
      <c r="BK230" s="54">
        <f t="shared" si="267"/>
        <v>0</v>
      </c>
      <c r="BL230" s="54">
        <f t="shared" si="267"/>
        <v>0</v>
      </c>
      <c r="BM230" s="54">
        <f t="shared" si="267"/>
        <v>0</v>
      </c>
      <c r="BN230" s="54">
        <f t="shared" si="267"/>
        <v>0</v>
      </c>
      <c r="BO230" s="54">
        <f t="shared" si="267"/>
        <v>0</v>
      </c>
      <c r="BP230" s="54">
        <f t="shared" si="267"/>
        <v>0</v>
      </c>
      <c r="BQ230" s="54">
        <f t="shared" si="267"/>
        <v>0</v>
      </c>
      <c r="BR230" s="54">
        <f t="shared" si="267"/>
        <v>0</v>
      </c>
      <c r="BS230" s="54">
        <f t="shared" si="268"/>
        <v>0</v>
      </c>
      <c r="BT230" s="54">
        <f t="shared" si="268"/>
        <v>0</v>
      </c>
      <c r="BU230" s="54">
        <f t="shared" si="268"/>
        <v>0</v>
      </c>
      <c r="BV230" s="54">
        <f t="shared" si="268"/>
        <v>0</v>
      </c>
      <c r="BW230" s="54">
        <f t="shared" si="268"/>
        <v>0</v>
      </c>
      <c r="BX230" s="54">
        <f t="shared" si="268"/>
        <v>0</v>
      </c>
      <c r="BY230" s="54">
        <f t="shared" si="268"/>
        <v>0</v>
      </c>
      <c r="BZ230" s="54">
        <f t="shared" si="268"/>
        <v>0</v>
      </c>
      <c r="CA230" s="54">
        <f t="shared" si="268"/>
        <v>0</v>
      </c>
      <c r="CB230" s="54">
        <f t="shared" si="268"/>
        <v>0</v>
      </c>
      <c r="CC230" s="54">
        <f t="shared" si="269"/>
        <v>0</v>
      </c>
      <c r="CD230" s="54">
        <f t="shared" si="269"/>
        <v>0</v>
      </c>
      <c r="CE230" s="54">
        <f t="shared" si="269"/>
        <v>0</v>
      </c>
      <c r="CF230" s="54">
        <f t="shared" si="269"/>
        <v>0</v>
      </c>
      <c r="CG230" s="54">
        <f t="shared" si="269"/>
        <v>0</v>
      </c>
      <c r="CH230" s="54">
        <f t="shared" si="269"/>
        <v>0</v>
      </c>
      <c r="CI230" s="54">
        <f t="shared" si="269"/>
        <v>0</v>
      </c>
      <c r="CJ230" s="54">
        <f t="shared" si="269"/>
        <v>0</v>
      </c>
      <c r="CK230" s="54">
        <f t="shared" si="269"/>
        <v>0</v>
      </c>
      <c r="CL230" s="54">
        <f t="shared" si="269"/>
        <v>0</v>
      </c>
      <c r="CM230" s="54">
        <f t="shared" si="269"/>
        <v>0</v>
      </c>
      <c r="CN230" s="54">
        <f t="shared" si="269"/>
        <v>0</v>
      </c>
      <c r="CO230" s="54">
        <f t="shared" si="269"/>
        <v>0</v>
      </c>
    </row>
    <row r="231" spans="2:93" outlineLevel="1" x14ac:dyDescent="0.2">
      <c r="E231" s="18" t="str">
        <f xml:space="preserve"> UserInput!E117</f>
        <v>Wastewater: other cost item 5 (specify)  - asset life</v>
      </c>
      <c r="G231" s="19">
        <f xml:space="preserve"> MAX( 1, UserInput!G117)</f>
        <v>1</v>
      </c>
      <c r="H231" s="223" t="str">
        <f xml:space="preserve"> UserInput!H117</f>
        <v>Years</v>
      </c>
      <c r="I231" s="204">
        <f t="shared" si="270"/>
        <v>0</v>
      </c>
      <c r="K231" s="54">
        <f t="shared" si="262"/>
        <v>0</v>
      </c>
      <c r="L231" s="54">
        <f t="shared" si="262"/>
        <v>0</v>
      </c>
      <c r="M231" s="54">
        <f t="shared" si="262"/>
        <v>0</v>
      </c>
      <c r="N231" s="54">
        <f t="shared" si="262"/>
        <v>0</v>
      </c>
      <c r="O231" s="54">
        <f t="shared" si="262"/>
        <v>0</v>
      </c>
      <c r="P231" s="54">
        <f t="shared" si="262"/>
        <v>0</v>
      </c>
      <c r="Q231" s="54">
        <f t="shared" si="262"/>
        <v>0</v>
      </c>
      <c r="R231" s="54">
        <f t="shared" si="262"/>
        <v>0</v>
      </c>
      <c r="S231" s="54">
        <f t="shared" si="262"/>
        <v>0</v>
      </c>
      <c r="T231" s="54">
        <f t="shared" si="262"/>
        <v>0</v>
      </c>
      <c r="U231" s="54">
        <f t="shared" si="263"/>
        <v>0</v>
      </c>
      <c r="V231" s="54">
        <f t="shared" si="263"/>
        <v>0</v>
      </c>
      <c r="W231" s="54">
        <f t="shared" si="263"/>
        <v>0</v>
      </c>
      <c r="X231" s="54">
        <f t="shared" si="263"/>
        <v>0</v>
      </c>
      <c r="Y231" s="54">
        <f t="shared" si="263"/>
        <v>0</v>
      </c>
      <c r="Z231" s="54">
        <f t="shared" si="263"/>
        <v>0</v>
      </c>
      <c r="AA231" s="54">
        <f t="shared" si="263"/>
        <v>0</v>
      </c>
      <c r="AB231" s="54">
        <f t="shared" si="263"/>
        <v>0</v>
      </c>
      <c r="AC231" s="54">
        <f t="shared" si="263"/>
        <v>0</v>
      </c>
      <c r="AD231" s="54">
        <f t="shared" si="263"/>
        <v>0</v>
      </c>
      <c r="AE231" s="54">
        <f t="shared" si="264"/>
        <v>0</v>
      </c>
      <c r="AF231" s="54">
        <f t="shared" si="264"/>
        <v>0</v>
      </c>
      <c r="AG231" s="54">
        <f t="shared" si="264"/>
        <v>0</v>
      </c>
      <c r="AH231" s="54">
        <f t="shared" si="264"/>
        <v>0</v>
      </c>
      <c r="AI231" s="54">
        <f t="shared" si="264"/>
        <v>0</v>
      </c>
      <c r="AJ231" s="54">
        <f t="shared" si="264"/>
        <v>0</v>
      </c>
      <c r="AK231" s="54">
        <f t="shared" si="264"/>
        <v>0</v>
      </c>
      <c r="AL231" s="54">
        <f t="shared" si="264"/>
        <v>0</v>
      </c>
      <c r="AM231" s="54">
        <f t="shared" si="264"/>
        <v>0</v>
      </c>
      <c r="AN231" s="54">
        <f t="shared" si="264"/>
        <v>0</v>
      </c>
      <c r="AO231" s="54">
        <f t="shared" si="265"/>
        <v>0</v>
      </c>
      <c r="AP231" s="54">
        <f t="shared" si="265"/>
        <v>0</v>
      </c>
      <c r="AQ231" s="54">
        <f t="shared" si="265"/>
        <v>0</v>
      </c>
      <c r="AR231" s="54">
        <f t="shared" si="265"/>
        <v>0</v>
      </c>
      <c r="AS231" s="54">
        <f t="shared" si="265"/>
        <v>0</v>
      </c>
      <c r="AT231" s="54">
        <f t="shared" si="265"/>
        <v>0</v>
      </c>
      <c r="AU231" s="54">
        <f t="shared" si="265"/>
        <v>0</v>
      </c>
      <c r="AV231" s="54">
        <f t="shared" si="265"/>
        <v>0</v>
      </c>
      <c r="AW231" s="54">
        <f t="shared" si="265"/>
        <v>0</v>
      </c>
      <c r="AX231" s="54">
        <f t="shared" si="265"/>
        <v>0</v>
      </c>
      <c r="AY231" s="54">
        <f t="shared" si="266"/>
        <v>0</v>
      </c>
      <c r="AZ231" s="54">
        <f t="shared" si="266"/>
        <v>0</v>
      </c>
      <c r="BA231" s="54">
        <f t="shared" si="266"/>
        <v>0</v>
      </c>
      <c r="BB231" s="54">
        <f t="shared" si="266"/>
        <v>0</v>
      </c>
      <c r="BC231" s="54">
        <f t="shared" si="266"/>
        <v>0</v>
      </c>
      <c r="BD231" s="54">
        <f t="shared" si="266"/>
        <v>0</v>
      </c>
      <c r="BE231" s="54">
        <f t="shared" si="266"/>
        <v>0</v>
      </c>
      <c r="BF231" s="54">
        <f t="shared" si="266"/>
        <v>0</v>
      </c>
      <c r="BG231" s="54">
        <f t="shared" si="266"/>
        <v>0</v>
      </c>
      <c r="BH231" s="54">
        <f t="shared" si="266"/>
        <v>0</v>
      </c>
      <c r="BI231" s="54">
        <f t="shared" si="267"/>
        <v>0</v>
      </c>
      <c r="BJ231" s="54">
        <f t="shared" si="267"/>
        <v>0</v>
      </c>
      <c r="BK231" s="54">
        <f t="shared" si="267"/>
        <v>0</v>
      </c>
      <c r="BL231" s="54">
        <f t="shared" si="267"/>
        <v>0</v>
      </c>
      <c r="BM231" s="54">
        <f t="shared" si="267"/>
        <v>0</v>
      </c>
      <c r="BN231" s="54">
        <f t="shared" si="267"/>
        <v>0</v>
      </c>
      <c r="BO231" s="54">
        <f t="shared" si="267"/>
        <v>0</v>
      </c>
      <c r="BP231" s="54">
        <f t="shared" si="267"/>
        <v>0</v>
      </c>
      <c r="BQ231" s="54">
        <f t="shared" si="267"/>
        <v>0</v>
      </c>
      <c r="BR231" s="54">
        <f t="shared" si="267"/>
        <v>0</v>
      </c>
      <c r="BS231" s="54">
        <f t="shared" si="268"/>
        <v>0</v>
      </c>
      <c r="BT231" s="54">
        <f t="shared" si="268"/>
        <v>0</v>
      </c>
      <c r="BU231" s="54">
        <f t="shared" si="268"/>
        <v>0</v>
      </c>
      <c r="BV231" s="54">
        <f t="shared" si="268"/>
        <v>0</v>
      </c>
      <c r="BW231" s="54">
        <f t="shared" si="268"/>
        <v>0</v>
      </c>
      <c r="BX231" s="54">
        <f t="shared" si="268"/>
        <v>0</v>
      </c>
      <c r="BY231" s="54">
        <f t="shared" si="268"/>
        <v>0</v>
      </c>
      <c r="BZ231" s="54">
        <f t="shared" si="268"/>
        <v>0</v>
      </c>
      <c r="CA231" s="54">
        <f t="shared" si="268"/>
        <v>0</v>
      </c>
      <c r="CB231" s="54">
        <f t="shared" si="268"/>
        <v>0</v>
      </c>
      <c r="CC231" s="54">
        <f t="shared" si="269"/>
        <v>0</v>
      </c>
      <c r="CD231" s="54">
        <f t="shared" si="269"/>
        <v>0</v>
      </c>
      <c r="CE231" s="54">
        <f t="shared" si="269"/>
        <v>0</v>
      </c>
      <c r="CF231" s="54">
        <f t="shared" si="269"/>
        <v>0</v>
      </c>
      <c r="CG231" s="54">
        <f t="shared" si="269"/>
        <v>0</v>
      </c>
      <c r="CH231" s="54">
        <f t="shared" si="269"/>
        <v>0</v>
      </c>
      <c r="CI231" s="54">
        <f t="shared" si="269"/>
        <v>0</v>
      </c>
      <c r="CJ231" s="54">
        <f t="shared" si="269"/>
        <v>0</v>
      </c>
      <c r="CK231" s="54">
        <f t="shared" si="269"/>
        <v>0</v>
      </c>
      <c r="CL231" s="54">
        <f t="shared" si="269"/>
        <v>0</v>
      </c>
      <c r="CM231" s="54">
        <f t="shared" si="269"/>
        <v>0</v>
      </c>
      <c r="CN231" s="54">
        <f t="shared" si="269"/>
        <v>0</v>
      </c>
      <c r="CO231" s="54">
        <f t="shared" si="269"/>
        <v>0</v>
      </c>
    </row>
    <row r="232" spans="2:93" outlineLevel="1" x14ac:dyDescent="0.2">
      <c r="I232" s="201"/>
    </row>
    <row r="233" spans="2:93" outlineLevel="1" x14ac:dyDescent="0.2">
      <c r="E233" t="str">
        <f xml:space="preserve"> "Replacement cost - " &amp; E218</f>
        <v>Replacement cost - Wastewater: pumps</v>
      </c>
      <c r="H233" s="94" t="s">
        <v>125</v>
      </c>
      <c r="I233" s="204">
        <f xml:space="preserve"> SUM( K233:CO233 )</f>
        <v>0</v>
      </c>
      <c r="K233" s="54">
        <f t="shared" ref="K233:AP233" si="271" xml:space="preserve"> K218 * K227</f>
        <v>0</v>
      </c>
      <c r="L233" s="54">
        <f t="shared" si="271"/>
        <v>0</v>
      </c>
      <c r="M233" s="54">
        <f t="shared" si="271"/>
        <v>0</v>
      </c>
      <c r="N233" s="54">
        <f t="shared" si="271"/>
        <v>0</v>
      </c>
      <c r="O233" s="54">
        <f t="shared" si="271"/>
        <v>0</v>
      </c>
      <c r="P233" s="54">
        <f t="shared" si="271"/>
        <v>0</v>
      </c>
      <c r="Q233" s="54">
        <f t="shared" si="271"/>
        <v>0</v>
      </c>
      <c r="R233" s="54">
        <f t="shared" si="271"/>
        <v>0</v>
      </c>
      <c r="S233" s="54">
        <f t="shared" si="271"/>
        <v>0</v>
      </c>
      <c r="T233" s="54">
        <f t="shared" si="271"/>
        <v>0</v>
      </c>
      <c r="U233" s="54">
        <f t="shared" si="271"/>
        <v>0</v>
      </c>
      <c r="V233" s="54">
        <f t="shared" si="271"/>
        <v>0</v>
      </c>
      <c r="W233" s="54">
        <f t="shared" si="271"/>
        <v>0</v>
      </c>
      <c r="X233" s="54">
        <f t="shared" si="271"/>
        <v>0</v>
      </c>
      <c r="Y233" s="54">
        <f t="shared" si="271"/>
        <v>0</v>
      </c>
      <c r="Z233" s="54">
        <f t="shared" si="271"/>
        <v>0</v>
      </c>
      <c r="AA233" s="54">
        <f t="shared" si="271"/>
        <v>0</v>
      </c>
      <c r="AB233" s="54">
        <f t="shared" si="271"/>
        <v>0</v>
      </c>
      <c r="AC233" s="54">
        <f t="shared" si="271"/>
        <v>0</v>
      </c>
      <c r="AD233" s="54">
        <f t="shared" si="271"/>
        <v>0</v>
      </c>
      <c r="AE233" s="54">
        <f t="shared" si="271"/>
        <v>0</v>
      </c>
      <c r="AF233" s="54">
        <f t="shared" si="271"/>
        <v>0</v>
      </c>
      <c r="AG233" s="54">
        <f t="shared" si="271"/>
        <v>0</v>
      </c>
      <c r="AH233" s="54">
        <f t="shared" si="271"/>
        <v>0</v>
      </c>
      <c r="AI233" s="54">
        <f t="shared" si="271"/>
        <v>0</v>
      </c>
      <c r="AJ233" s="54">
        <f t="shared" si="271"/>
        <v>0</v>
      </c>
      <c r="AK233" s="54">
        <f t="shared" si="271"/>
        <v>0</v>
      </c>
      <c r="AL233" s="54">
        <f t="shared" si="271"/>
        <v>0</v>
      </c>
      <c r="AM233" s="54">
        <f t="shared" si="271"/>
        <v>0</v>
      </c>
      <c r="AN233" s="54">
        <f t="shared" si="271"/>
        <v>0</v>
      </c>
      <c r="AO233" s="54">
        <f t="shared" si="271"/>
        <v>0</v>
      </c>
      <c r="AP233" s="54">
        <f t="shared" si="271"/>
        <v>0</v>
      </c>
      <c r="AQ233" s="54">
        <f t="shared" ref="AQ233:BV233" si="272" xml:space="preserve"> AQ218 * AQ227</f>
        <v>0</v>
      </c>
      <c r="AR233" s="54">
        <f t="shared" si="272"/>
        <v>0</v>
      </c>
      <c r="AS233" s="54">
        <f t="shared" si="272"/>
        <v>0</v>
      </c>
      <c r="AT233" s="54">
        <f t="shared" si="272"/>
        <v>0</v>
      </c>
      <c r="AU233" s="54">
        <f t="shared" si="272"/>
        <v>0</v>
      </c>
      <c r="AV233" s="54">
        <f t="shared" si="272"/>
        <v>0</v>
      </c>
      <c r="AW233" s="54">
        <f t="shared" si="272"/>
        <v>0</v>
      </c>
      <c r="AX233" s="54">
        <f t="shared" si="272"/>
        <v>0</v>
      </c>
      <c r="AY233" s="54">
        <f t="shared" si="272"/>
        <v>0</v>
      </c>
      <c r="AZ233" s="54">
        <f t="shared" si="272"/>
        <v>0</v>
      </c>
      <c r="BA233" s="54">
        <f t="shared" si="272"/>
        <v>0</v>
      </c>
      <c r="BB233" s="54">
        <f t="shared" si="272"/>
        <v>0</v>
      </c>
      <c r="BC233" s="54">
        <f t="shared" si="272"/>
        <v>0</v>
      </c>
      <c r="BD233" s="54">
        <f t="shared" si="272"/>
        <v>0</v>
      </c>
      <c r="BE233" s="54">
        <f t="shared" si="272"/>
        <v>0</v>
      </c>
      <c r="BF233" s="54">
        <f t="shared" si="272"/>
        <v>0</v>
      </c>
      <c r="BG233" s="54">
        <f t="shared" si="272"/>
        <v>0</v>
      </c>
      <c r="BH233" s="54">
        <f t="shared" si="272"/>
        <v>0</v>
      </c>
      <c r="BI233" s="54">
        <f t="shared" si="272"/>
        <v>0</v>
      </c>
      <c r="BJ233" s="54">
        <f t="shared" si="272"/>
        <v>0</v>
      </c>
      <c r="BK233" s="54">
        <f t="shared" si="272"/>
        <v>0</v>
      </c>
      <c r="BL233" s="54">
        <f t="shared" si="272"/>
        <v>0</v>
      </c>
      <c r="BM233" s="54">
        <f t="shared" si="272"/>
        <v>0</v>
      </c>
      <c r="BN233" s="54">
        <f t="shared" si="272"/>
        <v>0</v>
      </c>
      <c r="BO233" s="54">
        <f t="shared" si="272"/>
        <v>0</v>
      </c>
      <c r="BP233" s="54">
        <f t="shared" si="272"/>
        <v>0</v>
      </c>
      <c r="BQ233" s="54">
        <f t="shared" si="272"/>
        <v>0</v>
      </c>
      <c r="BR233" s="54">
        <f t="shared" si="272"/>
        <v>0</v>
      </c>
      <c r="BS233" s="54">
        <f t="shared" si="272"/>
        <v>0</v>
      </c>
      <c r="BT233" s="54">
        <f t="shared" si="272"/>
        <v>0</v>
      </c>
      <c r="BU233" s="54">
        <f t="shared" si="272"/>
        <v>0</v>
      </c>
      <c r="BV233" s="54">
        <f t="shared" si="272"/>
        <v>0</v>
      </c>
      <c r="BW233" s="54">
        <f t="shared" ref="BW233:CO233" si="273" xml:space="preserve"> BW218 * BW227</f>
        <v>0</v>
      </c>
      <c r="BX233" s="54">
        <f t="shared" si="273"/>
        <v>0</v>
      </c>
      <c r="BY233" s="54">
        <f t="shared" si="273"/>
        <v>0</v>
      </c>
      <c r="BZ233" s="54">
        <f t="shared" si="273"/>
        <v>0</v>
      </c>
      <c r="CA233" s="54">
        <f t="shared" si="273"/>
        <v>0</v>
      </c>
      <c r="CB233" s="54">
        <f t="shared" si="273"/>
        <v>0</v>
      </c>
      <c r="CC233" s="54">
        <f t="shared" si="273"/>
        <v>0</v>
      </c>
      <c r="CD233" s="54">
        <f t="shared" si="273"/>
        <v>0</v>
      </c>
      <c r="CE233" s="54">
        <f t="shared" si="273"/>
        <v>0</v>
      </c>
      <c r="CF233" s="54">
        <f t="shared" si="273"/>
        <v>0</v>
      </c>
      <c r="CG233" s="54">
        <f t="shared" si="273"/>
        <v>0</v>
      </c>
      <c r="CH233" s="54">
        <f t="shared" si="273"/>
        <v>0</v>
      </c>
      <c r="CI233" s="54">
        <f t="shared" si="273"/>
        <v>0</v>
      </c>
      <c r="CJ233" s="54">
        <f t="shared" si="273"/>
        <v>0</v>
      </c>
      <c r="CK233" s="54">
        <f t="shared" si="273"/>
        <v>0</v>
      </c>
      <c r="CL233" s="54">
        <f t="shared" si="273"/>
        <v>0</v>
      </c>
      <c r="CM233" s="54">
        <f t="shared" si="273"/>
        <v>0</v>
      </c>
      <c r="CN233" s="54">
        <f t="shared" si="273"/>
        <v>0</v>
      </c>
      <c r="CO233" s="54">
        <f t="shared" si="273"/>
        <v>0</v>
      </c>
    </row>
    <row r="234" spans="2:93" outlineLevel="1" x14ac:dyDescent="0.2">
      <c r="E234" t="str">
        <f xml:space="preserve"> "Replacement cost - " &amp; E219</f>
        <v>Replacement cost - Wastewater: other cost item 2 (specify)</v>
      </c>
      <c r="H234" s="94" t="s">
        <v>125</v>
      </c>
      <c r="I234" s="204">
        <f xml:space="preserve"> SUM( K234:CO234 )</f>
        <v>0</v>
      </c>
      <c r="K234" s="54">
        <f t="shared" ref="K234:AP234" si="274" xml:space="preserve"> K219 * K228</f>
        <v>0</v>
      </c>
      <c r="L234" s="54">
        <f t="shared" si="274"/>
        <v>0</v>
      </c>
      <c r="M234" s="54">
        <f t="shared" si="274"/>
        <v>0</v>
      </c>
      <c r="N234" s="54">
        <f t="shared" si="274"/>
        <v>0</v>
      </c>
      <c r="O234" s="54">
        <f t="shared" si="274"/>
        <v>0</v>
      </c>
      <c r="P234" s="54">
        <f t="shared" si="274"/>
        <v>0</v>
      </c>
      <c r="Q234" s="54">
        <f t="shared" si="274"/>
        <v>0</v>
      </c>
      <c r="R234" s="54">
        <f t="shared" si="274"/>
        <v>0</v>
      </c>
      <c r="S234" s="54">
        <f t="shared" si="274"/>
        <v>0</v>
      </c>
      <c r="T234" s="54">
        <f t="shared" si="274"/>
        <v>0</v>
      </c>
      <c r="U234" s="54">
        <f t="shared" si="274"/>
        <v>0</v>
      </c>
      <c r="V234" s="54">
        <f t="shared" si="274"/>
        <v>0</v>
      </c>
      <c r="W234" s="54">
        <f t="shared" si="274"/>
        <v>0</v>
      </c>
      <c r="X234" s="54">
        <f t="shared" si="274"/>
        <v>0</v>
      </c>
      <c r="Y234" s="54">
        <f t="shared" si="274"/>
        <v>0</v>
      </c>
      <c r="Z234" s="54">
        <f t="shared" si="274"/>
        <v>0</v>
      </c>
      <c r="AA234" s="54">
        <f t="shared" si="274"/>
        <v>0</v>
      </c>
      <c r="AB234" s="54">
        <f t="shared" si="274"/>
        <v>0</v>
      </c>
      <c r="AC234" s="54">
        <f t="shared" si="274"/>
        <v>0</v>
      </c>
      <c r="AD234" s="54">
        <f t="shared" si="274"/>
        <v>0</v>
      </c>
      <c r="AE234" s="54">
        <f t="shared" si="274"/>
        <v>0</v>
      </c>
      <c r="AF234" s="54">
        <f t="shared" si="274"/>
        <v>0</v>
      </c>
      <c r="AG234" s="54">
        <f t="shared" si="274"/>
        <v>0</v>
      </c>
      <c r="AH234" s="54">
        <f t="shared" si="274"/>
        <v>0</v>
      </c>
      <c r="AI234" s="54">
        <f t="shared" si="274"/>
        <v>0</v>
      </c>
      <c r="AJ234" s="54">
        <f t="shared" si="274"/>
        <v>0</v>
      </c>
      <c r="AK234" s="54">
        <f t="shared" si="274"/>
        <v>0</v>
      </c>
      <c r="AL234" s="54">
        <f t="shared" si="274"/>
        <v>0</v>
      </c>
      <c r="AM234" s="54">
        <f t="shared" si="274"/>
        <v>0</v>
      </c>
      <c r="AN234" s="54">
        <f t="shared" si="274"/>
        <v>0</v>
      </c>
      <c r="AO234" s="54">
        <f t="shared" si="274"/>
        <v>0</v>
      </c>
      <c r="AP234" s="54">
        <f t="shared" si="274"/>
        <v>0</v>
      </c>
      <c r="AQ234" s="54">
        <f t="shared" ref="AQ234:BV234" si="275" xml:space="preserve"> AQ219 * AQ228</f>
        <v>0</v>
      </c>
      <c r="AR234" s="54">
        <f t="shared" si="275"/>
        <v>0</v>
      </c>
      <c r="AS234" s="54">
        <f t="shared" si="275"/>
        <v>0</v>
      </c>
      <c r="AT234" s="54">
        <f t="shared" si="275"/>
        <v>0</v>
      </c>
      <c r="AU234" s="54">
        <f t="shared" si="275"/>
        <v>0</v>
      </c>
      <c r="AV234" s="54">
        <f t="shared" si="275"/>
        <v>0</v>
      </c>
      <c r="AW234" s="54">
        <f t="shared" si="275"/>
        <v>0</v>
      </c>
      <c r="AX234" s="54">
        <f t="shared" si="275"/>
        <v>0</v>
      </c>
      <c r="AY234" s="54">
        <f t="shared" si="275"/>
        <v>0</v>
      </c>
      <c r="AZ234" s="54">
        <f t="shared" si="275"/>
        <v>0</v>
      </c>
      <c r="BA234" s="54">
        <f t="shared" si="275"/>
        <v>0</v>
      </c>
      <c r="BB234" s="54">
        <f t="shared" si="275"/>
        <v>0</v>
      </c>
      <c r="BC234" s="54">
        <f t="shared" si="275"/>
        <v>0</v>
      </c>
      <c r="BD234" s="54">
        <f t="shared" si="275"/>
        <v>0</v>
      </c>
      <c r="BE234" s="54">
        <f t="shared" si="275"/>
        <v>0</v>
      </c>
      <c r="BF234" s="54">
        <f t="shared" si="275"/>
        <v>0</v>
      </c>
      <c r="BG234" s="54">
        <f t="shared" si="275"/>
        <v>0</v>
      </c>
      <c r="BH234" s="54">
        <f t="shared" si="275"/>
        <v>0</v>
      </c>
      <c r="BI234" s="54">
        <f t="shared" si="275"/>
        <v>0</v>
      </c>
      <c r="BJ234" s="54">
        <f t="shared" si="275"/>
        <v>0</v>
      </c>
      <c r="BK234" s="54">
        <f t="shared" si="275"/>
        <v>0</v>
      </c>
      <c r="BL234" s="54">
        <f t="shared" si="275"/>
        <v>0</v>
      </c>
      <c r="BM234" s="54">
        <f t="shared" si="275"/>
        <v>0</v>
      </c>
      <c r="BN234" s="54">
        <f t="shared" si="275"/>
        <v>0</v>
      </c>
      <c r="BO234" s="54">
        <f t="shared" si="275"/>
        <v>0</v>
      </c>
      <c r="BP234" s="54">
        <f t="shared" si="275"/>
        <v>0</v>
      </c>
      <c r="BQ234" s="54">
        <f t="shared" si="275"/>
        <v>0</v>
      </c>
      <c r="BR234" s="54">
        <f t="shared" si="275"/>
        <v>0</v>
      </c>
      <c r="BS234" s="54">
        <f t="shared" si="275"/>
        <v>0</v>
      </c>
      <c r="BT234" s="54">
        <f t="shared" si="275"/>
        <v>0</v>
      </c>
      <c r="BU234" s="54">
        <f t="shared" si="275"/>
        <v>0</v>
      </c>
      <c r="BV234" s="54">
        <f t="shared" si="275"/>
        <v>0</v>
      </c>
      <c r="BW234" s="54">
        <f t="shared" ref="BW234:CO234" si="276" xml:space="preserve"> BW219 * BW228</f>
        <v>0</v>
      </c>
      <c r="BX234" s="54">
        <f t="shared" si="276"/>
        <v>0</v>
      </c>
      <c r="BY234" s="54">
        <f t="shared" si="276"/>
        <v>0</v>
      </c>
      <c r="BZ234" s="54">
        <f t="shared" si="276"/>
        <v>0</v>
      </c>
      <c r="CA234" s="54">
        <f t="shared" si="276"/>
        <v>0</v>
      </c>
      <c r="CB234" s="54">
        <f t="shared" si="276"/>
        <v>0</v>
      </c>
      <c r="CC234" s="54">
        <f t="shared" si="276"/>
        <v>0</v>
      </c>
      <c r="CD234" s="54">
        <f t="shared" si="276"/>
        <v>0</v>
      </c>
      <c r="CE234" s="54">
        <f t="shared" si="276"/>
        <v>0</v>
      </c>
      <c r="CF234" s="54">
        <f t="shared" si="276"/>
        <v>0</v>
      </c>
      <c r="CG234" s="54">
        <f t="shared" si="276"/>
        <v>0</v>
      </c>
      <c r="CH234" s="54">
        <f t="shared" si="276"/>
        <v>0</v>
      </c>
      <c r="CI234" s="54">
        <f t="shared" si="276"/>
        <v>0</v>
      </c>
      <c r="CJ234" s="54">
        <f t="shared" si="276"/>
        <v>0</v>
      </c>
      <c r="CK234" s="54">
        <f t="shared" si="276"/>
        <v>0</v>
      </c>
      <c r="CL234" s="54">
        <f t="shared" si="276"/>
        <v>0</v>
      </c>
      <c r="CM234" s="54">
        <f t="shared" si="276"/>
        <v>0</v>
      </c>
      <c r="CN234" s="54">
        <f t="shared" si="276"/>
        <v>0</v>
      </c>
      <c r="CO234" s="54">
        <f t="shared" si="276"/>
        <v>0</v>
      </c>
    </row>
    <row r="235" spans="2:93" outlineLevel="1" x14ac:dyDescent="0.2">
      <c r="E235" t="str">
        <f xml:space="preserve"> "Replacement cost - " &amp; E220</f>
        <v>Replacement cost - Wastewater: other cost item 3 (specify)</v>
      </c>
      <c r="H235" s="94" t="s">
        <v>125</v>
      </c>
      <c r="I235" s="204">
        <f xml:space="preserve"> SUM( K235:CO235 )</f>
        <v>0</v>
      </c>
      <c r="K235" s="54">
        <f t="shared" ref="K235:AP235" si="277" xml:space="preserve"> K220 * K229</f>
        <v>0</v>
      </c>
      <c r="L235" s="54">
        <f t="shared" si="277"/>
        <v>0</v>
      </c>
      <c r="M235" s="54">
        <f t="shared" si="277"/>
        <v>0</v>
      </c>
      <c r="N235" s="54">
        <f t="shared" si="277"/>
        <v>0</v>
      </c>
      <c r="O235" s="54">
        <f t="shared" si="277"/>
        <v>0</v>
      </c>
      <c r="P235" s="54">
        <f t="shared" si="277"/>
        <v>0</v>
      </c>
      <c r="Q235" s="54">
        <f t="shared" si="277"/>
        <v>0</v>
      </c>
      <c r="R235" s="54">
        <f t="shared" si="277"/>
        <v>0</v>
      </c>
      <c r="S235" s="54">
        <f t="shared" si="277"/>
        <v>0</v>
      </c>
      <c r="T235" s="54">
        <f t="shared" si="277"/>
        <v>0</v>
      </c>
      <c r="U235" s="54">
        <f t="shared" si="277"/>
        <v>0</v>
      </c>
      <c r="V235" s="54">
        <f t="shared" si="277"/>
        <v>0</v>
      </c>
      <c r="W235" s="54">
        <f t="shared" si="277"/>
        <v>0</v>
      </c>
      <c r="X235" s="54">
        <f t="shared" si="277"/>
        <v>0</v>
      </c>
      <c r="Y235" s="54">
        <f t="shared" si="277"/>
        <v>0</v>
      </c>
      <c r="Z235" s="54">
        <f t="shared" si="277"/>
        <v>0</v>
      </c>
      <c r="AA235" s="54">
        <f t="shared" si="277"/>
        <v>0</v>
      </c>
      <c r="AB235" s="54">
        <f t="shared" si="277"/>
        <v>0</v>
      </c>
      <c r="AC235" s="54">
        <f t="shared" si="277"/>
        <v>0</v>
      </c>
      <c r="AD235" s="54">
        <f t="shared" si="277"/>
        <v>0</v>
      </c>
      <c r="AE235" s="54">
        <f t="shared" si="277"/>
        <v>0</v>
      </c>
      <c r="AF235" s="54">
        <f t="shared" si="277"/>
        <v>0</v>
      </c>
      <c r="AG235" s="54">
        <f t="shared" si="277"/>
        <v>0</v>
      </c>
      <c r="AH235" s="54">
        <f t="shared" si="277"/>
        <v>0</v>
      </c>
      <c r="AI235" s="54">
        <f t="shared" si="277"/>
        <v>0</v>
      </c>
      <c r="AJ235" s="54">
        <f t="shared" si="277"/>
        <v>0</v>
      </c>
      <c r="AK235" s="54">
        <f t="shared" si="277"/>
        <v>0</v>
      </c>
      <c r="AL235" s="54">
        <f t="shared" si="277"/>
        <v>0</v>
      </c>
      <c r="AM235" s="54">
        <f t="shared" si="277"/>
        <v>0</v>
      </c>
      <c r="AN235" s="54">
        <f t="shared" si="277"/>
        <v>0</v>
      </c>
      <c r="AO235" s="54">
        <f t="shared" si="277"/>
        <v>0</v>
      </c>
      <c r="AP235" s="54">
        <f t="shared" si="277"/>
        <v>0</v>
      </c>
      <c r="AQ235" s="54">
        <f t="shared" ref="AQ235:BV235" si="278" xml:space="preserve"> AQ220 * AQ229</f>
        <v>0</v>
      </c>
      <c r="AR235" s="54">
        <f t="shared" si="278"/>
        <v>0</v>
      </c>
      <c r="AS235" s="54">
        <f t="shared" si="278"/>
        <v>0</v>
      </c>
      <c r="AT235" s="54">
        <f t="shared" si="278"/>
        <v>0</v>
      </c>
      <c r="AU235" s="54">
        <f t="shared" si="278"/>
        <v>0</v>
      </c>
      <c r="AV235" s="54">
        <f t="shared" si="278"/>
        <v>0</v>
      </c>
      <c r="AW235" s="54">
        <f t="shared" si="278"/>
        <v>0</v>
      </c>
      <c r="AX235" s="54">
        <f t="shared" si="278"/>
        <v>0</v>
      </c>
      <c r="AY235" s="54">
        <f t="shared" si="278"/>
        <v>0</v>
      </c>
      <c r="AZ235" s="54">
        <f t="shared" si="278"/>
        <v>0</v>
      </c>
      <c r="BA235" s="54">
        <f t="shared" si="278"/>
        <v>0</v>
      </c>
      <c r="BB235" s="54">
        <f t="shared" si="278"/>
        <v>0</v>
      </c>
      <c r="BC235" s="54">
        <f t="shared" si="278"/>
        <v>0</v>
      </c>
      <c r="BD235" s="54">
        <f t="shared" si="278"/>
        <v>0</v>
      </c>
      <c r="BE235" s="54">
        <f t="shared" si="278"/>
        <v>0</v>
      </c>
      <c r="BF235" s="54">
        <f t="shared" si="278"/>
        <v>0</v>
      </c>
      <c r="BG235" s="54">
        <f t="shared" si="278"/>
        <v>0</v>
      </c>
      <c r="BH235" s="54">
        <f t="shared" si="278"/>
        <v>0</v>
      </c>
      <c r="BI235" s="54">
        <f t="shared" si="278"/>
        <v>0</v>
      </c>
      <c r="BJ235" s="54">
        <f t="shared" si="278"/>
        <v>0</v>
      </c>
      <c r="BK235" s="54">
        <f t="shared" si="278"/>
        <v>0</v>
      </c>
      <c r="BL235" s="54">
        <f t="shared" si="278"/>
        <v>0</v>
      </c>
      <c r="BM235" s="54">
        <f t="shared" si="278"/>
        <v>0</v>
      </c>
      <c r="BN235" s="54">
        <f t="shared" si="278"/>
        <v>0</v>
      </c>
      <c r="BO235" s="54">
        <f t="shared" si="278"/>
        <v>0</v>
      </c>
      <c r="BP235" s="54">
        <f t="shared" si="278"/>
        <v>0</v>
      </c>
      <c r="BQ235" s="54">
        <f t="shared" si="278"/>
        <v>0</v>
      </c>
      <c r="BR235" s="54">
        <f t="shared" si="278"/>
        <v>0</v>
      </c>
      <c r="BS235" s="54">
        <f t="shared" si="278"/>
        <v>0</v>
      </c>
      <c r="BT235" s="54">
        <f t="shared" si="278"/>
        <v>0</v>
      </c>
      <c r="BU235" s="54">
        <f t="shared" si="278"/>
        <v>0</v>
      </c>
      <c r="BV235" s="54">
        <f t="shared" si="278"/>
        <v>0</v>
      </c>
      <c r="BW235" s="54">
        <f t="shared" ref="BW235:CO235" si="279" xml:space="preserve"> BW220 * BW229</f>
        <v>0</v>
      </c>
      <c r="BX235" s="54">
        <f t="shared" si="279"/>
        <v>0</v>
      </c>
      <c r="BY235" s="54">
        <f t="shared" si="279"/>
        <v>0</v>
      </c>
      <c r="BZ235" s="54">
        <f t="shared" si="279"/>
        <v>0</v>
      </c>
      <c r="CA235" s="54">
        <f t="shared" si="279"/>
        <v>0</v>
      </c>
      <c r="CB235" s="54">
        <f t="shared" si="279"/>
        <v>0</v>
      </c>
      <c r="CC235" s="54">
        <f t="shared" si="279"/>
        <v>0</v>
      </c>
      <c r="CD235" s="54">
        <f t="shared" si="279"/>
        <v>0</v>
      </c>
      <c r="CE235" s="54">
        <f t="shared" si="279"/>
        <v>0</v>
      </c>
      <c r="CF235" s="54">
        <f t="shared" si="279"/>
        <v>0</v>
      </c>
      <c r="CG235" s="54">
        <f t="shared" si="279"/>
        <v>0</v>
      </c>
      <c r="CH235" s="54">
        <f t="shared" si="279"/>
        <v>0</v>
      </c>
      <c r="CI235" s="54">
        <f t="shared" si="279"/>
        <v>0</v>
      </c>
      <c r="CJ235" s="54">
        <f t="shared" si="279"/>
        <v>0</v>
      </c>
      <c r="CK235" s="54">
        <f t="shared" si="279"/>
        <v>0</v>
      </c>
      <c r="CL235" s="54">
        <f t="shared" si="279"/>
        <v>0</v>
      </c>
      <c r="CM235" s="54">
        <f t="shared" si="279"/>
        <v>0</v>
      </c>
      <c r="CN235" s="54">
        <f t="shared" si="279"/>
        <v>0</v>
      </c>
      <c r="CO235" s="54">
        <f t="shared" si="279"/>
        <v>0</v>
      </c>
    </row>
    <row r="236" spans="2:93" outlineLevel="1" x14ac:dyDescent="0.2">
      <c r="E236" t="str">
        <f xml:space="preserve"> "Replacement cost - " &amp; E221</f>
        <v>Replacement cost - Wastewater: other cost item 4 (specify)</v>
      </c>
      <c r="H236" s="94" t="s">
        <v>125</v>
      </c>
      <c r="I236" s="204">
        <f xml:space="preserve"> SUM( K236:CO236 )</f>
        <v>0</v>
      </c>
      <c r="K236" s="54">
        <f t="shared" ref="K236:AP236" si="280" xml:space="preserve"> K221 * K230</f>
        <v>0</v>
      </c>
      <c r="L236" s="54">
        <f t="shared" si="280"/>
        <v>0</v>
      </c>
      <c r="M236" s="54">
        <f t="shared" si="280"/>
        <v>0</v>
      </c>
      <c r="N236" s="54">
        <f t="shared" si="280"/>
        <v>0</v>
      </c>
      <c r="O236" s="54">
        <f t="shared" si="280"/>
        <v>0</v>
      </c>
      <c r="P236" s="54">
        <f t="shared" si="280"/>
        <v>0</v>
      </c>
      <c r="Q236" s="54">
        <f t="shared" si="280"/>
        <v>0</v>
      </c>
      <c r="R236" s="54">
        <f t="shared" si="280"/>
        <v>0</v>
      </c>
      <c r="S236" s="54">
        <f t="shared" si="280"/>
        <v>0</v>
      </c>
      <c r="T236" s="54">
        <f t="shared" si="280"/>
        <v>0</v>
      </c>
      <c r="U236" s="54">
        <f t="shared" si="280"/>
        <v>0</v>
      </c>
      <c r="V236" s="54">
        <f t="shared" si="280"/>
        <v>0</v>
      </c>
      <c r="W236" s="54">
        <f t="shared" si="280"/>
        <v>0</v>
      </c>
      <c r="X236" s="54">
        <f t="shared" si="280"/>
        <v>0</v>
      </c>
      <c r="Y236" s="54">
        <f t="shared" si="280"/>
        <v>0</v>
      </c>
      <c r="Z236" s="54">
        <f t="shared" si="280"/>
        <v>0</v>
      </c>
      <c r="AA236" s="54">
        <f t="shared" si="280"/>
        <v>0</v>
      </c>
      <c r="AB236" s="54">
        <f t="shared" si="280"/>
        <v>0</v>
      </c>
      <c r="AC236" s="54">
        <f t="shared" si="280"/>
        <v>0</v>
      </c>
      <c r="AD236" s="54">
        <f t="shared" si="280"/>
        <v>0</v>
      </c>
      <c r="AE236" s="54">
        <f t="shared" si="280"/>
        <v>0</v>
      </c>
      <c r="AF236" s="54">
        <f t="shared" si="280"/>
        <v>0</v>
      </c>
      <c r="AG236" s="54">
        <f t="shared" si="280"/>
        <v>0</v>
      </c>
      <c r="AH236" s="54">
        <f t="shared" si="280"/>
        <v>0</v>
      </c>
      <c r="AI236" s="54">
        <f t="shared" si="280"/>
        <v>0</v>
      </c>
      <c r="AJ236" s="54">
        <f t="shared" si="280"/>
        <v>0</v>
      </c>
      <c r="AK236" s="54">
        <f t="shared" si="280"/>
        <v>0</v>
      </c>
      <c r="AL236" s="54">
        <f t="shared" si="280"/>
        <v>0</v>
      </c>
      <c r="AM236" s="54">
        <f t="shared" si="280"/>
        <v>0</v>
      </c>
      <c r="AN236" s="54">
        <f t="shared" si="280"/>
        <v>0</v>
      </c>
      <c r="AO236" s="54">
        <f t="shared" si="280"/>
        <v>0</v>
      </c>
      <c r="AP236" s="54">
        <f t="shared" si="280"/>
        <v>0</v>
      </c>
      <c r="AQ236" s="54">
        <f t="shared" ref="AQ236:BV236" si="281" xml:space="preserve"> AQ221 * AQ230</f>
        <v>0</v>
      </c>
      <c r="AR236" s="54">
        <f t="shared" si="281"/>
        <v>0</v>
      </c>
      <c r="AS236" s="54">
        <f t="shared" si="281"/>
        <v>0</v>
      </c>
      <c r="AT236" s="54">
        <f t="shared" si="281"/>
        <v>0</v>
      </c>
      <c r="AU236" s="54">
        <f t="shared" si="281"/>
        <v>0</v>
      </c>
      <c r="AV236" s="54">
        <f t="shared" si="281"/>
        <v>0</v>
      </c>
      <c r="AW236" s="54">
        <f t="shared" si="281"/>
        <v>0</v>
      </c>
      <c r="AX236" s="54">
        <f t="shared" si="281"/>
        <v>0</v>
      </c>
      <c r="AY236" s="54">
        <f t="shared" si="281"/>
        <v>0</v>
      </c>
      <c r="AZ236" s="54">
        <f t="shared" si="281"/>
        <v>0</v>
      </c>
      <c r="BA236" s="54">
        <f t="shared" si="281"/>
        <v>0</v>
      </c>
      <c r="BB236" s="54">
        <f t="shared" si="281"/>
        <v>0</v>
      </c>
      <c r="BC236" s="54">
        <f t="shared" si="281"/>
        <v>0</v>
      </c>
      <c r="BD236" s="54">
        <f t="shared" si="281"/>
        <v>0</v>
      </c>
      <c r="BE236" s="54">
        <f t="shared" si="281"/>
        <v>0</v>
      </c>
      <c r="BF236" s="54">
        <f t="shared" si="281"/>
        <v>0</v>
      </c>
      <c r="BG236" s="54">
        <f t="shared" si="281"/>
        <v>0</v>
      </c>
      <c r="BH236" s="54">
        <f t="shared" si="281"/>
        <v>0</v>
      </c>
      <c r="BI236" s="54">
        <f t="shared" si="281"/>
        <v>0</v>
      </c>
      <c r="BJ236" s="54">
        <f t="shared" si="281"/>
        <v>0</v>
      </c>
      <c r="BK236" s="54">
        <f t="shared" si="281"/>
        <v>0</v>
      </c>
      <c r="BL236" s="54">
        <f t="shared" si="281"/>
        <v>0</v>
      </c>
      <c r="BM236" s="54">
        <f t="shared" si="281"/>
        <v>0</v>
      </c>
      <c r="BN236" s="54">
        <f t="shared" si="281"/>
        <v>0</v>
      </c>
      <c r="BO236" s="54">
        <f t="shared" si="281"/>
        <v>0</v>
      </c>
      <c r="BP236" s="54">
        <f t="shared" si="281"/>
        <v>0</v>
      </c>
      <c r="BQ236" s="54">
        <f t="shared" si="281"/>
        <v>0</v>
      </c>
      <c r="BR236" s="54">
        <f t="shared" si="281"/>
        <v>0</v>
      </c>
      <c r="BS236" s="54">
        <f t="shared" si="281"/>
        <v>0</v>
      </c>
      <c r="BT236" s="54">
        <f t="shared" si="281"/>
        <v>0</v>
      </c>
      <c r="BU236" s="54">
        <f t="shared" si="281"/>
        <v>0</v>
      </c>
      <c r="BV236" s="54">
        <f t="shared" si="281"/>
        <v>0</v>
      </c>
      <c r="BW236" s="54">
        <f t="shared" ref="BW236:CO236" si="282" xml:space="preserve"> BW221 * BW230</f>
        <v>0</v>
      </c>
      <c r="BX236" s="54">
        <f t="shared" si="282"/>
        <v>0</v>
      </c>
      <c r="BY236" s="54">
        <f t="shared" si="282"/>
        <v>0</v>
      </c>
      <c r="BZ236" s="54">
        <f t="shared" si="282"/>
        <v>0</v>
      </c>
      <c r="CA236" s="54">
        <f t="shared" si="282"/>
        <v>0</v>
      </c>
      <c r="CB236" s="54">
        <f t="shared" si="282"/>
        <v>0</v>
      </c>
      <c r="CC236" s="54">
        <f t="shared" si="282"/>
        <v>0</v>
      </c>
      <c r="CD236" s="54">
        <f t="shared" si="282"/>
        <v>0</v>
      </c>
      <c r="CE236" s="54">
        <f t="shared" si="282"/>
        <v>0</v>
      </c>
      <c r="CF236" s="54">
        <f t="shared" si="282"/>
        <v>0</v>
      </c>
      <c r="CG236" s="54">
        <f t="shared" si="282"/>
        <v>0</v>
      </c>
      <c r="CH236" s="54">
        <f t="shared" si="282"/>
        <v>0</v>
      </c>
      <c r="CI236" s="54">
        <f t="shared" si="282"/>
        <v>0</v>
      </c>
      <c r="CJ236" s="54">
        <f t="shared" si="282"/>
        <v>0</v>
      </c>
      <c r="CK236" s="54">
        <f t="shared" si="282"/>
        <v>0</v>
      </c>
      <c r="CL236" s="54">
        <f t="shared" si="282"/>
        <v>0</v>
      </c>
      <c r="CM236" s="54">
        <f t="shared" si="282"/>
        <v>0</v>
      </c>
      <c r="CN236" s="54">
        <f t="shared" si="282"/>
        <v>0</v>
      </c>
      <c r="CO236" s="54">
        <f t="shared" si="282"/>
        <v>0</v>
      </c>
    </row>
    <row r="237" spans="2:93" s="222" customFormat="1" ht="2.1" customHeight="1" outlineLevel="1" x14ac:dyDescent="0.2">
      <c r="B237" s="263"/>
      <c r="D237" s="264"/>
      <c r="H237" s="420"/>
      <c r="I237" s="268"/>
    </row>
    <row r="238" spans="2:93" s="174" customFormat="1" outlineLevel="1" x14ac:dyDescent="0.2">
      <c r="B238" s="175"/>
      <c r="D238" s="176"/>
      <c r="E238" s="174" t="s">
        <v>348</v>
      </c>
      <c r="H238" s="228" t="s">
        <v>125</v>
      </c>
      <c r="I238" s="221">
        <f xml:space="preserve"> SUM( K238:CO238 )</f>
        <v>0</v>
      </c>
      <c r="K238" s="196">
        <f>SUM(K233:K237)</f>
        <v>0</v>
      </c>
      <c r="L238" s="196">
        <f t="shared" ref="L238" si="283">SUM(L233:L237)</f>
        <v>0</v>
      </c>
      <c r="M238" s="196">
        <f t="shared" ref="M238" si="284">SUM(M233:M237)</f>
        <v>0</v>
      </c>
      <c r="N238" s="196">
        <f t="shared" ref="N238" si="285">SUM(N233:N237)</f>
        <v>0</v>
      </c>
      <c r="O238" s="196">
        <f t="shared" ref="O238" si="286">SUM(O233:O237)</f>
        <v>0</v>
      </c>
      <c r="P238" s="196">
        <f t="shared" ref="P238" si="287">SUM(P233:P237)</f>
        <v>0</v>
      </c>
      <c r="Q238" s="196">
        <f t="shared" ref="Q238" si="288">SUM(Q233:Q237)</f>
        <v>0</v>
      </c>
      <c r="R238" s="196">
        <f t="shared" ref="R238" si="289">SUM(R233:R237)</f>
        <v>0</v>
      </c>
      <c r="S238" s="196">
        <f t="shared" ref="S238" si="290">SUM(S233:S237)</f>
        <v>0</v>
      </c>
      <c r="T238" s="196">
        <f t="shared" ref="T238" si="291">SUM(T233:T237)</f>
        <v>0</v>
      </c>
      <c r="U238" s="196">
        <f t="shared" ref="U238" si="292">SUM(U233:U237)</f>
        <v>0</v>
      </c>
      <c r="V238" s="196">
        <f t="shared" ref="V238" si="293">SUM(V233:V237)</f>
        <v>0</v>
      </c>
      <c r="W238" s="196">
        <f t="shared" ref="W238" si="294">SUM(W233:W237)</f>
        <v>0</v>
      </c>
      <c r="X238" s="196">
        <f t="shared" ref="X238" si="295">SUM(X233:X237)</f>
        <v>0</v>
      </c>
      <c r="Y238" s="196">
        <f t="shared" ref="Y238" si="296">SUM(Y233:Y237)</f>
        <v>0</v>
      </c>
      <c r="Z238" s="196">
        <f t="shared" ref="Z238" si="297">SUM(Z233:Z237)</f>
        <v>0</v>
      </c>
      <c r="AA238" s="196">
        <f t="shared" ref="AA238" si="298">SUM(AA233:AA237)</f>
        <v>0</v>
      </c>
      <c r="AB238" s="196">
        <f t="shared" ref="AB238" si="299">SUM(AB233:AB237)</f>
        <v>0</v>
      </c>
      <c r="AC238" s="196">
        <f t="shared" ref="AC238" si="300">SUM(AC233:AC237)</f>
        <v>0</v>
      </c>
      <c r="AD238" s="196">
        <f t="shared" ref="AD238" si="301">SUM(AD233:AD237)</f>
        <v>0</v>
      </c>
      <c r="AE238" s="196">
        <f t="shared" ref="AE238" si="302">SUM(AE233:AE237)</f>
        <v>0</v>
      </c>
      <c r="AF238" s="196">
        <f t="shared" ref="AF238" si="303">SUM(AF233:AF237)</f>
        <v>0</v>
      </c>
      <c r="AG238" s="196">
        <f t="shared" ref="AG238" si="304">SUM(AG233:AG237)</f>
        <v>0</v>
      </c>
      <c r="AH238" s="196">
        <f t="shared" ref="AH238" si="305">SUM(AH233:AH237)</f>
        <v>0</v>
      </c>
      <c r="AI238" s="196">
        <f t="shared" ref="AI238" si="306">SUM(AI233:AI237)</f>
        <v>0</v>
      </c>
      <c r="AJ238" s="196">
        <f t="shared" ref="AJ238" si="307">SUM(AJ233:AJ237)</f>
        <v>0</v>
      </c>
      <c r="AK238" s="196">
        <f t="shared" ref="AK238" si="308">SUM(AK233:AK237)</f>
        <v>0</v>
      </c>
      <c r="AL238" s="196">
        <f t="shared" ref="AL238" si="309">SUM(AL233:AL237)</f>
        <v>0</v>
      </c>
      <c r="AM238" s="196">
        <f t="shared" ref="AM238" si="310">SUM(AM233:AM237)</f>
        <v>0</v>
      </c>
      <c r="AN238" s="196">
        <f t="shared" ref="AN238" si="311">SUM(AN233:AN237)</f>
        <v>0</v>
      </c>
      <c r="AO238" s="196">
        <f t="shared" ref="AO238" si="312">SUM(AO233:AO237)</f>
        <v>0</v>
      </c>
      <c r="AP238" s="196">
        <f t="shared" ref="AP238" si="313">SUM(AP233:AP237)</f>
        <v>0</v>
      </c>
      <c r="AQ238" s="196">
        <f t="shared" ref="AQ238" si="314">SUM(AQ233:AQ237)</f>
        <v>0</v>
      </c>
      <c r="AR238" s="196">
        <f t="shared" ref="AR238" si="315">SUM(AR233:AR237)</f>
        <v>0</v>
      </c>
      <c r="AS238" s="196">
        <f t="shared" ref="AS238" si="316">SUM(AS233:AS237)</f>
        <v>0</v>
      </c>
      <c r="AT238" s="196">
        <f t="shared" ref="AT238" si="317">SUM(AT233:AT237)</f>
        <v>0</v>
      </c>
      <c r="AU238" s="196">
        <f t="shared" ref="AU238" si="318">SUM(AU233:AU237)</f>
        <v>0</v>
      </c>
      <c r="AV238" s="196">
        <f t="shared" ref="AV238" si="319">SUM(AV233:AV237)</f>
        <v>0</v>
      </c>
      <c r="AW238" s="196">
        <f t="shared" ref="AW238" si="320">SUM(AW233:AW237)</f>
        <v>0</v>
      </c>
      <c r="AX238" s="196">
        <f t="shared" ref="AX238" si="321">SUM(AX233:AX237)</f>
        <v>0</v>
      </c>
      <c r="AY238" s="196">
        <f t="shared" ref="AY238" si="322">SUM(AY233:AY237)</f>
        <v>0</v>
      </c>
      <c r="AZ238" s="196">
        <f t="shared" ref="AZ238" si="323">SUM(AZ233:AZ237)</f>
        <v>0</v>
      </c>
      <c r="BA238" s="196">
        <f t="shared" ref="BA238" si="324">SUM(BA233:BA237)</f>
        <v>0</v>
      </c>
      <c r="BB238" s="196">
        <f t="shared" ref="BB238" si="325">SUM(BB233:BB237)</f>
        <v>0</v>
      </c>
      <c r="BC238" s="196">
        <f t="shared" ref="BC238" si="326">SUM(BC233:BC237)</f>
        <v>0</v>
      </c>
      <c r="BD238" s="196">
        <f t="shared" ref="BD238" si="327">SUM(BD233:BD237)</f>
        <v>0</v>
      </c>
      <c r="BE238" s="196">
        <f t="shared" ref="BE238" si="328">SUM(BE233:BE237)</f>
        <v>0</v>
      </c>
      <c r="BF238" s="196">
        <f t="shared" ref="BF238" si="329">SUM(BF233:BF237)</f>
        <v>0</v>
      </c>
      <c r="BG238" s="196">
        <f t="shared" ref="BG238" si="330">SUM(BG233:BG237)</f>
        <v>0</v>
      </c>
      <c r="BH238" s="196">
        <f t="shared" ref="BH238" si="331">SUM(BH233:BH237)</f>
        <v>0</v>
      </c>
      <c r="BI238" s="196">
        <f t="shared" ref="BI238" si="332">SUM(BI233:BI237)</f>
        <v>0</v>
      </c>
      <c r="BJ238" s="196">
        <f t="shared" ref="BJ238" si="333">SUM(BJ233:BJ237)</f>
        <v>0</v>
      </c>
      <c r="BK238" s="196">
        <f t="shared" ref="BK238" si="334">SUM(BK233:BK237)</f>
        <v>0</v>
      </c>
      <c r="BL238" s="196">
        <f t="shared" ref="BL238" si="335">SUM(BL233:BL237)</f>
        <v>0</v>
      </c>
      <c r="BM238" s="196">
        <f t="shared" ref="BM238" si="336">SUM(BM233:BM237)</f>
        <v>0</v>
      </c>
      <c r="BN238" s="196">
        <f t="shared" ref="BN238" si="337">SUM(BN233:BN237)</f>
        <v>0</v>
      </c>
      <c r="BO238" s="196">
        <f t="shared" ref="BO238" si="338">SUM(BO233:BO237)</f>
        <v>0</v>
      </c>
      <c r="BP238" s="196">
        <f t="shared" ref="BP238" si="339">SUM(BP233:BP237)</f>
        <v>0</v>
      </c>
      <c r="BQ238" s="196">
        <f t="shared" ref="BQ238" si="340">SUM(BQ233:BQ237)</f>
        <v>0</v>
      </c>
      <c r="BR238" s="196">
        <f t="shared" ref="BR238" si="341">SUM(BR233:BR237)</f>
        <v>0</v>
      </c>
      <c r="BS238" s="196">
        <f t="shared" ref="BS238" si="342">SUM(BS233:BS237)</f>
        <v>0</v>
      </c>
      <c r="BT238" s="196">
        <f t="shared" ref="BT238" si="343">SUM(BT233:BT237)</f>
        <v>0</v>
      </c>
      <c r="BU238" s="196">
        <f t="shared" ref="BU238" si="344">SUM(BU233:BU237)</f>
        <v>0</v>
      </c>
      <c r="BV238" s="196">
        <f t="shared" ref="BV238" si="345">SUM(BV233:BV237)</f>
        <v>0</v>
      </c>
      <c r="BW238" s="196">
        <f t="shared" ref="BW238" si="346">SUM(BW233:BW237)</f>
        <v>0</v>
      </c>
      <c r="BX238" s="196">
        <f t="shared" ref="BX238" si="347">SUM(BX233:BX237)</f>
        <v>0</v>
      </c>
      <c r="BY238" s="196">
        <f t="shared" ref="BY238" si="348">SUM(BY233:BY237)</f>
        <v>0</v>
      </c>
      <c r="BZ238" s="196">
        <f t="shared" ref="BZ238" si="349">SUM(BZ233:BZ237)</f>
        <v>0</v>
      </c>
      <c r="CA238" s="196">
        <f t="shared" ref="CA238" si="350">SUM(CA233:CA237)</f>
        <v>0</v>
      </c>
      <c r="CB238" s="196">
        <f t="shared" ref="CB238" si="351">SUM(CB233:CB237)</f>
        <v>0</v>
      </c>
      <c r="CC238" s="196">
        <f t="shared" ref="CC238" si="352">SUM(CC233:CC237)</f>
        <v>0</v>
      </c>
      <c r="CD238" s="196">
        <f t="shared" ref="CD238" si="353">SUM(CD233:CD237)</f>
        <v>0</v>
      </c>
      <c r="CE238" s="196">
        <f t="shared" ref="CE238" si="354">SUM(CE233:CE237)</f>
        <v>0</v>
      </c>
      <c r="CF238" s="196">
        <f t="shared" ref="CF238" si="355">SUM(CF233:CF237)</f>
        <v>0</v>
      </c>
      <c r="CG238" s="196">
        <f t="shared" ref="CG238" si="356">SUM(CG233:CG237)</f>
        <v>0</v>
      </c>
      <c r="CH238" s="196">
        <f t="shared" ref="CH238" si="357">SUM(CH233:CH237)</f>
        <v>0</v>
      </c>
      <c r="CI238" s="196">
        <f t="shared" ref="CI238" si="358">SUM(CI233:CI237)</f>
        <v>0</v>
      </c>
      <c r="CJ238" s="196">
        <f t="shared" ref="CJ238" si="359">SUM(CJ233:CJ237)</f>
        <v>0</v>
      </c>
      <c r="CK238" s="196">
        <f t="shared" ref="CK238" si="360">SUM(CK233:CK237)</f>
        <v>0</v>
      </c>
      <c r="CL238" s="196">
        <f t="shared" ref="CL238" si="361">SUM(CL233:CL237)</f>
        <v>0</v>
      </c>
      <c r="CM238" s="196">
        <f t="shared" ref="CM238" si="362">SUM(CM233:CM237)</f>
        <v>0</v>
      </c>
      <c r="CN238" s="196">
        <f t="shared" ref="CN238" si="363">SUM(CN233:CN237)</f>
        <v>0</v>
      </c>
      <c r="CO238" s="196">
        <f t="shared" ref="CO238" si="364">SUM(CO233:CO237)</f>
        <v>0</v>
      </c>
    </row>
    <row r="239" spans="2:93" outlineLevel="1" x14ac:dyDescent="0.2">
      <c r="I239" s="201"/>
    </row>
    <row r="240" spans="2:93" outlineLevel="1" x14ac:dyDescent="0.2">
      <c r="B240" s="59" t="s">
        <v>380</v>
      </c>
      <c r="G240" s="127"/>
      <c r="I240" s="201"/>
    </row>
    <row r="241" spans="1:93" outlineLevel="1" x14ac:dyDescent="0.2">
      <c r="E241" s="18" t="str">
        <f xml:space="preserve"> UserInput!E85</f>
        <v>Wastewater: pumping costs</v>
      </c>
      <c r="G241" s="91">
        <f xml:space="preserve"> UserInput!G85</f>
        <v>0</v>
      </c>
      <c r="H241" s="77" t="str">
        <f xml:space="preserve"> UserInput!H85</f>
        <v>£</v>
      </c>
      <c r="I241" s="201"/>
      <c r="K241" s="54">
        <f t="shared" ref="K241:T245" si="365" xml:space="preserve"> $G241 * K$6 * K$8 * ( 1 + $G$139 )</f>
        <v>0</v>
      </c>
      <c r="L241" s="54">
        <f t="shared" si="365"/>
        <v>0</v>
      </c>
      <c r="M241" s="54">
        <f t="shared" si="365"/>
        <v>0</v>
      </c>
      <c r="N241" s="54">
        <f t="shared" si="365"/>
        <v>0</v>
      </c>
      <c r="O241" s="54">
        <f t="shared" si="365"/>
        <v>0</v>
      </c>
      <c r="P241" s="54">
        <f t="shared" si="365"/>
        <v>0</v>
      </c>
      <c r="Q241" s="54">
        <f t="shared" si="365"/>
        <v>0</v>
      </c>
      <c r="R241" s="54">
        <f t="shared" si="365"/>
        <v>0</v>
      </c>
      <c r="S241" s="54">
        <f t="shared" si="365"/>
        <v>0</v>
      </c>
      <c r="T241" s="54">
        <f t="shared" si="365"/>
        <v>0</v>
      </c>
      <c r="U241" s="54">
        <f t="shared" ref="U241:AD245" si="366" xml:space="preserve"> $G241 * U$6 * U$8 * ( 1 + $G$139 )</f>
        <v>0</v>
      </c>
      <c r="V241" s="54">
        <f t="shared" si="366"/>
        <v>0</v>
      </c>
      <c r="W241" s="54">
        <f t="shared" si="366"/>
        <v>0</v>
      </c>
      <c r="X241" s="54">
        <f t="shared" si="366"/>
        <v>0</v>
      </c>
      <c r="Y241" s="54">
        <f t="shared" si="366"/>
        <v>0</v>
      </c>
      <c r="Z241" s="54">
        <f t="shared" si="366"/>
        <v>0</v>
      </c>
      <c r="AA241" s="54">
        <f t="shared" si="366"/>
        <v>0</v>
      </c>
      <c r="AB241" s="54">
        <f t="shared" si="366"/>
        <v>0</v>
      </c>
      <c r="AC241" s="54">
        <f t="shared" si="366"/>
        <v>0</v>
      </c>
      <c r="AD241" s="54">
        <f t="shared" si="366"/>
        <v>0</v>
      </c>
      <c r="AE241" s="54">
        <f t="shared" ref="AE241:AN245" si="367" xml:space="preserve"> $G241 * AE$6 * AE$8 * ( 1 + $G$139 )</f>
        <v>0</v>
      </c>
      <c r="AF241" s="54">
        <f t="shared" si="367"/>
        <v>0</v>
      </c>
      <c r="AG241" s="54">
        <f t="shared" si="367"/>
        <v>0</v>
      </c>
      <c r="AH241" s="54">
        <f t="shared" si="367"/>
        <v>0</v>
      </c>
      <c r="AI241" s="54">
        <f t="shared" si="367"/>
        <v>0</v>
      </c>
      <c r="AJ241" s="54">
        <f t="shared" si="367"/>
        <v>0</v>
      </c>
      <c r="AK241" s="54">
        <f t="shared" si="367"/>
        <v>0</v>
      </c>
      <c r="AL241" s="54">
        <f t="shared" si="367"/>
        <v>0</v>
      </c>
      <c r="AM241" s="54">
        <f t="shared" si="367"/>
        <v>0</v>
      </c>
      <c r="AN241" s="54">
        <f t="shared" si="367"/>
        <v>0</v>
      </c>
      <c r="AO241" s="54">
        <f t="shared" ref="AO241:AX245" si="368" xml:space="preserve"> $G241 * AO$6 * AO$8 * ( 1 + $G$139 )</f>
        <v>0</v>
      </c>
      <c r="AP241" s="54">
        <f t="shared" si="368"/>
        <v>0</v>
      </c>
      <c r="AQ241" s="54">
        <f t="shared" si="368"/>
        <v>0</v>
      </c>
      <c r="AR241" s="54">
        <f t="shared" si="368"/>
        <v>0</v>
      </c>
      <c r="AS241" s="54">
        <f t="shared" si="368"/>
        <v>0</v>
      </c>
      <c r="AT241" s="54">
        <f t="shared" si="368"/>
        <v>0</v>
      </c>
      <c r="AU241" s="54">
        <f t="shared" si="368"/>
        <v>0</v>
      </c>
      <c r="AV241" s="54">
        <f t="shared" si="368"/>
        <v>0</v>
      </c>
      <c r="AW241" s="54">
        <f t="shared" si="368"/>
        <v>0</v>
      </c>
      <c r="AX241" s="54">
        <f t="shared" si="368"/>
        <v>0</v>
      </c>
      <c r="AY241" s="54">
        <f t="shared" ref="AY241:BH245" si="369" xml:space="preserve"> $G241 * AY$6 * AY$8 * ( 1 + $G$139 )</f>
        <v>0</v>
      </c>
      <c r="AZ241" s="54">
        <f t="shared" si="369"/>
        <v>0</v>
      </c>
      <c r="BA241" s="54">
        <f t="shared" si="369"/>
        <v>0</v>
      </c>
      <c r="BB241" s="54">
        <f t="shared" si="369"/>
        <v>0</v>
      </c>
      <c r="BC241" s="54">
        <f t="shared" si="369"/>
        <v>0</v>
      </c>
      <c r="BD241" s="54">
        <f t="shared" si="369"/>
        <v>0</v>
      </c>
      <c r="BE241" s="54">
        <f t="shared" si="369"/>
        <v>0</v>
      </c>
      <c r="BF241" s="54">
        <f t="shared" si="369"/>
        <v>0</v>
      </c>
      <c r="BG241" s="54">
        <f t="shared" si="369"/>
        <v>0</v>
      </c>
      <c r="BH241" s="54">
        <f t="shared" si="369"/>
        <v>0</v>
      </c>
      <c r="BI241" s="54">
        <f t="shared" ref="BI241:BR245" si="370" xml:space="preserve"> $G241 * BI$6 * BI$8 * ( 1 + $G$139 )</f>
        <v>0</v>
      </c>
      <c r="BJ241" s="54">
        <f t="shared" si="370"/>
        <v>0</v>
      </c>
      <c r="BK241" s="54">
        <f t="shared" si="370"/>
        <v>0</v>
      </c>
      <c r="BL241" s="54">
        <f t="shared" si="370"/>
        <v>0</v>
      </c>
      <c r="BM241" s="54">
        <f t="shared" si="370"/>
        <v>0</v>
      </c>
      <c r="BN241" s="54">
        <f t="shared" si="370"/>
        <v>0</v>
      </c>
      <c r="BO241" s="54">
        <f t="shared" si="370"/>
        <v>0</v>
      </c>
      <c r="BP241" s="54">
        <f t="shared" si="370"/>
        <v>0</v>
      </c>
      <c r="BQ241" s="54">
        <f t="shared" si="370"/>
        <v>0</v>
      </c>
      <c r="BR241" s="54">
        <f t="shared" si="370"/>
        <v>0</v>
      </c>
      <c r="BS241" s="54">
        <f t="shared" ref="BS241:CB245" si="371" xml:space="preserve"> $G241 * BS$6 * BS$8 * ( 1 + $G$139 )</f>
        <v>0</v>
      </c>
      <c r="BT241" s="54">
        <f t="shared" si="371"/>
        <v>0</v>
      </c>
      <c r="BU241" s="54">
        <f t="shared" si="371"/>
        <v>0</v>
      </c>
      <c r="BV241" s="54">
        <f t="shared" si="371"/>
        <v>0</v>
      </c>
      <c r="BW241" s="54">
        <f t="shared" si="371"/>
        <v>0</v>
      </c>
      <c r="BX241" s="54">
        <f t="shared" si="371"/>
        <v>0</v>
      </c>
      <c r="BY241" s="54">
        <f t="shared" si="371"/>
        <v>0</v>
      </c>
      <c r="BZ241" s="54">
        <f t="shared" si="371"/>
        <v>0</v>
      </c>
      <c r="CA241" s="54">
        <f t="shared" si="371"/>
        <v>0</v>
      </c>
      <c r="CB241" s="54">
        <f t="shared" si="371"/>
        <v>0</v>
      </c>
      <c r="CC241" s="54">
        <f t="shared" ref="CC241:CO245" si="372" xml:space="preserve"> $G241 * CC$6 * CC$8 * ( 1 + $G$139 )</f>
        <v>0</v>
      </c>
      <c r="CD241" s="54">
        <f t="shared" si="372"/>
        <v>0</v>
      </c>
      <c r="CE241" s="54">
        <f t="shared" si="372"/>
        <v>0</v>
      </c>
      <c r="CF241" s="54">
        <f t="shared" si="372"/>
        <v>0</v>
      </c>
      <c r="CG241" s="54">
        <f t="shared" si="372"/>
        <v>0</v>
      </c>
      <c r="CH241" s="54">
        <f t="shared" si="372"/>
        <v>0</v>
      </c>
      <c r="CI241" s="54">
        <f t="shared" si="372"/>
        <v>0</v>
      </c>
      <c r="CJ241" s="54">
        <f t="shared" si="372"/>
        <v>0</v>
      </c>
      <c r="CK241" s="54">
        <f t="shared" si="372"/>
        <v>0</v>
      </c>
      <c r="CL241" s="54">
        <f t="shared" si="372"/>
        <v>0</v>
      </c>
      <c r="CM241" s="54">
        <f t="shared" si="372"/>
        <v>0</v>
      </c>
      <c r="CN241" s="54">
        <f t="shared" si="372"/>
        <v>0</v>
      </c>
      <c r="CO241" s="54">
        <f t="shared" si="372"/>
        <v>0</v>
      </c>
    </row>
    <row r="242" spans="1:93" outlineLevel="1" x14ac:dyDescent="0.2">
      <c r="E242" s="18" t="str">
        <f xml:space="preserve"> UserInput!E86</f>
        <v>Wastewater: other cost item 2 (specify)</v>
      </c>
      <c r="G242" s="91">
        <f xml:space="preserve"> UserInput!G86</f>
        <v>0</v>
      </c>
      <c r="H242" s="77" t="str">
        <f xml:space="preserve"> UserInput!H86</f>
        <v>£</v>
      </c>
      <c r="I242" s="201"/>
      <c r="K242" s="54">
        <f t="shared" si="365"/>
        <v>0</v>
      </c>
      <c r="L242" s="54">
        <f t="shared" si="365"/>
        <v>0</v>
      </c>
      <c r="M242" s="54">
        <f t="shared" si="365"/>
        <v>0</v>
      </c>
      <c r="N242" s="54">
        <f t="shared" si="365"/>
        <v>0</v>
      </c>
      <c r="O242" s="54">
        <f t="shared" si="365"/>
        <v>0</v>
      </c>
      <c r="P242" s="54">
        <f t="shared" si="365"/>
        <v>0</v>
      </c>
      <c r="Q242" s="54">
        <f t="shared" si="365"/>
        <v>0</v>
      </c>
      <c r="R242" s="54">
        <f t="shared" si="365"/>
        <v>0</v>
      </c>
      <c r="S242" s="54">
        <f t="shared" si="365"/>
        <v>0</v>
      </c>
      <c r="T242" s="54">
        <f t="shared" si="365"/>
        <v>0</v>
      </c>
      <c r="U242" s="54">
        <f t="shared" si="366"/>
        <v>0</v>
      </c>
      <c r="V242" s="54">
        <f t="shared" si="366"/>
        <v>0</v>
      </c>
      <c r="W242" s="54">
        <f t="shared" si="366"/>
        <v>0</v>
      </c>
      <c r="X242" s="54">
        <f t="shared" si="366"/>
        <v>0</v>
      </c>
      <c r="Y242" s="54">
        <f t="shared" si="366"/>
        <v>0</v>
      </c>
      <c r="Z242" s="54">
        <f t="shared" si="366"/>
        <v>0</v>
      </c>
      <c r="AA242" s="54">
        <f t="shared" si="366"/>
        <v>0</v>
      </c>
      <c r="AB242" s="54">
        <f t="shared" si="366"/>
        <v>0</v>
      </c>
      <c r="AC242" s="54">
        <f t="shared" si="366"/>
        <v>0</v>
      </c>
      <c r="AD242" s="54">
        <f t="shared" si="366"/>
        <v>0</v>
      </c>
      <c r="AE242" s="54">
        <f t="shared" si="367"/>
        <v>0</v>
      </c>
      <c r="AF242" s="54">
        <f t="shared" si="367"/>
        <v>0</v>
      </c>
      <c r="AG242" s="54">
        <f t="shared" si="367"/>
        <v>0</v>
      </c>
      <c r="AH242" s="54">
        <f t="shared" si="367"/>
        <v>0</v>
      </c>
      <c r="AI242" s="54">
        <f t="shared" si="367"/>
        <v>0</v>
      </c>
      <c r="AJ242" s="54">
        <f t="shared" si="367"/>
        <v>0</v>
      </c>
      <c r="AK242" s="54">
        <f t="shared" si="367"/>
        <v>0</v>
      </c>
      <c r="AL242" s="54">
        <f t="shared" si="367"/>
        <v>0</v>
      </c>
      <c r="AM242" s="54">
        <f t="shared" si="367"/>
        <v>0</v>
      </c>
      <c r="AN242" s="54">
        <f t="shared" si="367"/>
        <v>0</v>
      </c>
      <c r="AO242" s="54">
        <f t="shared" si="368"/>
        <v>0</v>
      </c>
      <c r="AP242" s="54">
        <f t="shared" si="368"/>
        <v>0</v>
      </c>
      <c r="AQ242" s="54">
        <f t="shared" si="368"/>
        <v>0</v>
      </c>
      <c r="AR242" s="54">
        <f t="shared" si="368"/>
        <v>0</v>
      </c>
      <c r="AS242" s="54">
        <f t="shared" si="368"/>
        <v>0</v>
      </c>
      <c r="AT242" s="54">
        <f t="shared" si="368"/>
        <v>0</v>
      </c>
      <c r="AU242" s="54">
        <f t="shared" si="368"/>
        <v>0</v>
      </c>
      <c r="AV242" s="54">
        <f t="shared" si="368"/>
        <v>0</v>
      </c>
      <c r="AW242" s="54">
        <f t="shared" si="368"/>
        <v>0</v>
      </c>
      <c r="AX242" s="54">
        <f t="shared" si="368"/>
        <v>0</v>
      </c>
      <c r="AY242" s="54">
        <f t="shared" si="369"/>
        <v>0</v>
      </c>
      <c r="AZ242" s="54">
        <f t="shared" si="369"/>
        <v>0</v>
      </c>
      <c r="BA242" s="54">
        <f t="shared" si="369"/>
        <v>0</v>
      </c>
      <c r="BB242" s="54">
        <f t="shared" si="369"/>
        <v>0</v>
      </c>
      <c r="BC242" s="54">
        <f t="shared" si="369"/>
        <v>0</v>
      </c>
      <c r="BD242" s="54">
        <f t="shared" si="369"/>
        <v>0</v>
      </c>
      <c r="BE242" s="54">
        <f t="shared" si="369"/>
        <v>0</v>
      </c>
      <c r="BF242" s="54">
        <f t="shared" si="369"/>
        <v>0</v>
      </c>
      <c r="BG242" s="54">
        <f t="shared" si="369"/>
        <v>0</v>
      </c>
      <c r="BH242" s="54">
        <f t="shared" si="369"/>
        <v>0</v>
      </c>
      <c r="BI242" s="54">
        <f t="shared" si="370"/>
        <v>0</v>
      </c>
      <c r="BJ242" s="54">
        <f t="shared" si="370"/>
        <v>0</v>
      </c>
      <c r="BK242" s="54">
        <f t="shared" si="370"/>
        <v>0</v>
      </c>
      <c r="BL242" s="54">
        <f t="shared" si="370"/>
        <v>0</v>
      </c>
      <c r="BM242" s="54">
        <f t="shared" si="370"/>
        <v>0</v>
      </c>
      <c r="BN242" s="54">
        <f t="shared" si="370"/>
        <v>0</v>
      </c>
      <c r="BO242" s="54">
        <f t="shared" si="370"/>
        <v>0</v>
      </c>
      <c r="BP242" s="54">
        <f t="shared" si="370"/>
        <v>0</v>
      </c>
      <c r="BQ242" s="54">
        <f t="shared" si="370"/>
        <v>0</v>
      </c>
      <c r="BR242" s="54">
        <f t="shared" si="370"/>
        <v>0</v>
      </c>
      <c r="BS242" s="54">
        <f t="shared" si="371"/>
        <v>0</v>
      </c>
      <c r="BT242" s="54">
        <f t="shared" si="371"/>
        <v>0</v>
      </c>
      <c r="BU242" s="54">
        <f t="shared" si="371"/>
        <v>0</v>
      </c>
      <c r="BV242" s="54">
        <f t="shared" si="371"/>
        <v>0</v>
      </c>
      <c r="BW242" s="54">
        <f t="shared" si="371"/>
        <v>0</v>
      </c>
      <c r="BX242" s="54">
        <f t="shared" si="371"/>
        <v>0</v>
      </c>
      <c r="BY242" s="54">
        <f t="shared" si="371"/>
        <v>0</v>
      </c>
      <c r="BZ242" s="54">
        <f t="shared" si="371"/>
        <v>0</v>
      </c>
      <c r="CA242" s="54">
        <f t="shared" si="371"/>
        <v>0</v>
      </c>
      <c r="CB242" s="54">
        <f t="shared" si="371"/>
        <v>0</v>
      </c>
      <c r="CC242" s="54">
        <f t="shared" si="372"/>
        <v>0</v>
      </c>
      <c r="CD242" s="54">
        <f t="shared" si="372"/>
        <v>0</v>
      </c>
      <c r="CE242" s="54">
        <f t="shared" si="372"/>
        <v>0</v>
      </c>
      <c r="CF242" s="54">
        <f t="shared" si="372"/>
        <v>0</v>
      </c>
      <c r="CG242" s="54">
        <f t="shared" si="372"/>
        <v>0</v>
      </c>
      <c r="CH242" s="54">
        <f t="shared" si="372"/>
        <v>0</v>
      </c>
      <c r="CI242" s="54">
        <f t="shared" si="372"/>
        <v>0</v>
      </c>
      <c r="CJ242" s="54">
        <f t="shared" si="372"/>
        <v>0</v>
      </c>
      <c r="CK242" s="54">
        <f t="shared" si="372"/>
        <v>0</v>
      </c>
      <c r="CL242" s="54">
        <f t="shared" si="372"/>
        <v>0</v>
      </c>
      <c r="CM242" s="54">
        <f t="shared" si="372"/>
        <v>0</v>
      </c>
      <c r="CN242" s="54">
        <f t="shared" si="372"/>
        <v>0</v>
      </c>
      <c r="CO242" s="54">
        <f t="shared" si="372"/>
        <v>0</v>
      </c>
    </row>
    <row r="243" spans="1:93" outlineLevel="1" x14ac:dyDescent="0.2">
      <c r="E243" s="18" t="str">
        <f xml:space="preserve"> UserInput!E87</f>
        <v>Wastewater: other cost item 3 (specify)</v>
      </c>
      <c r="G243" s="91">
        <f xml:space="preserve"> UserInput!G87</f>
        <v>0</v>
      </c>
      <c r="H243" s="77" t="str">
        <f xml:space="preserve"> UserInput!H87</f>
        <v>£</v>
      </c>
      <c r="I243" s="201"/>
      <c r="K243" s="54">
        <f t="shared" si="365"/>
        <v>0</v>
      </c>
      <c r="L243" s="54">
        <f t="shared" si="365"/>
        <v>0</v>
      </c>
      <c r="M243" s="54">
        <f t="shared" si="365"/>
        <v>0</v>
      </c>
      <c r="N243" s="54">
        <f t="shared" si="365"/>
        <v>0</v>
      </c>
      <c r="O243" s="54">
        <f t="shared" si="365"/>
        <v>0</v>
      </c>
      <c r="P243" s="54">
        <f t="shared" si="365"/>
        <v>0</v>
      </c>
      <c r="Q243" s="54">
        <f t="shared" si="365"/>
        <v>0</v>
      </c>
      <c r="R243" s="54">
        <f t="shared" si="365"/>
        <v>0</v>
      </c>
      <c r="S243" s="54">
        <f t="shared" si="365"/>
        <v>0</v>
      </c>
      <c r="T243" s="54">
        <f t="shared" si="365"/>
        <v>0</v>
      </c>
      <c r="U243" s="54">
        <f t="shared" si="366"/>
        <v>0</v>
      </c>
      <c r="V243" s="54">
        <f t="shared" si="366"/>
        <v>0</v>
      </c>
      <c r="W243" s="54">
        <f t="shared" si="366"/>
        <v>0</v>
      </c>
      <c r="X243" s="54">
        <f t="shared" si="366"/>
        <v>0</v>
      </c>
      <c r="Y243" s="54">
        <f t="shared" si="366"/>
        <v>0</v>
      </c>
      <c r="Z243" s="54">
        <f t="shared" si="366"/>
        <v>0</v>
      </c>
      <c r="AA243" s="54">
        <f t="shared" si="366"/>
        <v>0</v>
      </c>
      <c r="AB243" s="54">
        <f t="shared" si="366"/>
        <v>0</v>
      </c>
      <c r="AC243" s="54">
        <f t="shared" si="366"/>
        <v>0</v>
      </c>
      <c r="AD243" s="54">
        <f t="shared" si="366"/>
        <v>0</v>
      </c>
      <c r="AE243" s="54">
        <f t="shared" si="367"/>
        <v>0</v>
      </c>
      <c r="AF243" s="54">
        <f t="shared" si="367"/>
        <v>0</v>
      </c>
      <c r="AG243" s="54">
        <f t="shared" si="367"/>
        <v>0</v>
      </c>
      <c r="AH243" s="54">
        <f t="shared" si="367"/>
        <v>0</v>
      </c>
      <c r="AI243" s="54">
        <f t="shared" si="367"/>
        <v>0</v>
      </c>
      <c r="AJ243" s="54">
        <f t="shared" si="367"/>
        <v>0</v>
      </c>
      <c r="AK243" s="54">
        <f t="shared" si="367"/>
        <v>0</v>
      </c>
      <c r="AL243" s="54">
        <f t="shared" si="367"/>
        <v>0</v>
      </c>
      <c r="AM243" s="54">
        <f t="shared" si="367"/>
        <v>0</v>
      </c>
      <c r="AN243" s="54">
        <f t="shared" si="367"/>
        <v>0</v>
      </c>
      <c r="AO243" s="54">
        <f t="shared" si="368"/>
        <v>0</v>
      </c>
      <c r="AP243" s="54">
        <f t="shared" si="368"/>
        <v>0</v>
      </c>
      <c r="AQ243" s="54">
        <f t="shared" si="368"/>
        <v>0</v>
      </c>
      <c r="AR243" s="54">
        <f t="shared" si="368"/>
        <v>0</v>
      </c>
      <c r="AS243" s="54">
        <f t="shared" si="368"/>
        <v>0</v>
      </c>
      <c r="AT243" s="54">
        <f t="shared" si="368"/>
        <v>0</v>
      </c>
      <c r="AU243" s="54">
        <f t="shared" si="368"/>
        <v>0</v>
      </c>
      <c r="AV243" s="54">
        <f t="shared" si="368"/>
        <v>0</v>
      </c>
      <c r="AW243" s="54">
        <f t="shared" si="368"/>
        <v>0</v>
      </c>
      <c r="AX243" s="54">
        <f t="shared" si="368"/>
        <v>0</v>
      </c>
      <c r="AY243" s="54">
        <f t="shared" si="369"/>
        <v>0</v>
      </c>
      <c r="AZ243" s="54">
        <f t="shared" si="369"/>
        <v>0</v>
      </c>
      <c r="BA243" s="54">
        <f t="shared" si="369"/>
        <v>0</v>
      </c>
      <c r="BB243" s="54">
        <f t="shared" si="369"/>
        <v>0</v>
      </c>
      <c r="BC243" s="54">
        <f t="shared" si="369"/>
        <v>0</v>
      </c>
      <c r="BD243" s="54">
        <f t="shared" si="369"/>
        <v>0</v>
      </c>
      <c r="BE243" s="54">
        <f t="shared" si="369"/>
        <v>0</v>
      </c>
      <c r="BF243" s="54">
        <f t="shared" si="369"/>
        <v>0</v>
      </c>
      <c r="BG243" s="54">
        <f t="shared" si="369"/>
        <v>0</v>
      </c>
      <c r="BH243" s="54">
        <f t="shared" si="369"/>
        <v>0</v>
      </c>
      <c r="BI243" s="54">
        <f t="shared" si="370"/>
        <v>0</v>
      </c>
      <c r="BJ243" s="54">
        <f t="shared" si="370"/>
        <v>0</v>
      </c>
      <c r="BK243" s="54">
        <f t="shared" si="370"/>
        <v>0</v>
      </c>
      <c r="BL243" s="54">
        <f t="shared" si="370"/>
        <v>0</v>
      </c>
      <c r="BM243" s="54">
        <f t="shared" si="370"/>
        <v>0</v>
      </c>
      <c r="BN243" s="54">
        <f t="shared" si="370"/>
        <v>0</v>
      </c>
      <c r="BO243" s="54">
        <f t="shared" si="370"/>
        <v>0</v>
      </c>
      <c r="BP243" s="54">
        <f t="shared" si="370"/>
        <v>0</v>
      </c>
      <c r="BQ243" s="54">
        <f t="shared" si="370"/>
        <v>0</v>
      </c>
      <c r="BR243" s="54">
        <f t="shared" si="370"/>
        <v>0</v>
      </c>
      <c r="BS243" s="54">
        <f t="shared" si="371"/>
        <v>0</v>
      </c>
      <c r="BT243" s="54">
        <f t="shared" si="371"/>
        <v>0</v>
      </c>
      <c r="BU243" s="54">
        <f t="shared" si="371"/>
        <v>0</v>
      </c>
      <c r="BV243" s="54">
        <f t="shared" si="371"/>
        <v>0</v>
      </c>
      <c r="BW243" s="54">
        <f t="shared" si="371"/>
        <v>0</v>
      </c>
      <c r="BX243" s="54">
        <f t="shared" si="371"/>
        <v>0</v>
      </c>
      <c r="BY243" s="54">
        <f t="shared" si="371"/>
        <v>0</v>
      </c>
      <c r="BZ243" s="54">
        <f t="shared" si="371"/>
        <v>0</v>
      </c>
      <c r="CA243" s="54">
        <f t="shared" si="371"/>
        <v>0</v>
      </c>
      <c r="CB243" s="54">
        <f t="shared" si="371"/>
        <v>0</v>
      </c>
      <c r="CC243" s="54">
        <f t="shared" si="372"/>
        <v>0</v>
      </c>
      <c r="CD243" s="54">
        <f t="shared" si="372"/>
        <v>0</v>
      </c>
      <c r="CE243" s="54">
        <f t="shared" si="372"/>
        <v>0</v>
      </c>
      <c r="CF243" s="54">
        <f t="shared" si="372"/>
        <v>0</v>
      </c>
      <c r="CG243" s="54">
        <f t="shared" si="372"/>
        <v>0</v>
      </c>
      <c r="CH243" s="54">
        <f t="shared" si="372"/>
        <v>0</v>
      </c>
      <c r="CI243" s="54">
        <f t="shared" si="372"/>
        <v>0</v>
      </c>
      <c r="CJ243" s="54">
        <f t="shared" si="372"/>
        <v>0</v>
      </c>
      <c r="CK243" s="54">
        <f t="shared" si="372"/>
        <v>0</v>
      </c>
      <c r="CL243" s="54">
        <f t="shared" si="372"/>
        <v>0</v>
      </c>
      <c r="CM243" s="54">
        <f t="shared" si="372"/>
        <v>0</v>
      </c>
      <c r="CN243" s="54">
        <f t="shared" si="372"/>
        <v>0</v>
      </c>
      <c r="CO243" s="54">
        <f t="shared" si="372"/>
        <v>0</v>
      </c>
    </row>
    <row r="244" spans="1:93" outlineLevel="1" x14ac:dyDescent="0.2">
      <c r="E244" s="18" t="str">
        <f xml:space="preserve"> UserInput!E88</f>
        <v>Wastewater: other cost item 4 (specify)</v>
      </c>
      <c r="G244" s="91">
        <f xml:space="preserve"> UserInput!G88</f>
        <v>0</v>
      </c>
      <c r="H244" s="77" t="str">
        <f xml:space="preserve"> UserInput!H88</f>
        <v>£</v>
      </c>
      <c r="I244" s="201"/>
      <c r="K244" s="54">
        <f t="shared" si="365"/>
        <v>0</v>
      </c>
      <c r="L244" s="54">
        <f t="shared" si="365"/>
        <v>0</v>
      </c>
      <c r="M244" s="54">
        <f t="shared" si="365"/>
        <v>0</v>
      </c>
      <c r="N244" s="54">
        <f t="shared" si="365"/>
        <v>0</v>
      </c>
      <c r="O244" s="54">
        <f t="shared" si="365"/>
        <v>0</v>
      </c>
      <c r="P244" s="54">
        <f t="shared" si="365"/>
        <v>0</v>
      </c>
      <c r="Q244" s="54">
        <f t="shared" si="365"/>
        <v>0</v>
      </c>
      <c r="R244" s="54">
        <f t="shared" si="365"/>
        <v>0</v>
      </c>
      <c r="S244" s="54">
        <f t="shared" si="365"/>
        <v>0</v>
      </c>
      <c r="T244" s="54">
        <f t="shared" si="365"/>
        <v>0</v>
      </c>
      <c r="U244" s="54">
        <f t="shared" si="366"/>
        <v>0</v>
      </c>
      <c r="V244" s="54">
        <f t="shared" si="366"/>
        <v>0</v>
      </c>
      <c r="W244" s="54">
        <f t="shared" si="366"/>
        <v>0</v>
      </c>
      <c r="X244" s="54">
        <f t="shared" si="366"/>
        <v>0</v>
      </c>
      <c r="Y244" s="54">
        <f t="shared" si="366"/>
        <v>0</v>
      </c>
      <c r="Z244" s="54">
        <f t="shared" si="366"/>
        <v>0</v>
      </c>
      <c r="AA244" s="54">
        <f t="shared" si="366"/>
        <v>0</v>
      </c>
      <c r="AB244" s="54">
        <f t="shared" si="366"/>
        <v>0</v>
      </c>
      <c r="AC244" s="54">
        <f t="shared" si="366"/>
        <v>0</v>
      </c>
      <c r="AD244" s="54">
        <f t="shared" si="366"/>
        <v>0</v>
      </c>
      <c r="AE244" s="54">
        <f t="shared" si="367"/>
        <v>0</v>
      </c>
      <c r="AF244" s="54">
        <f t="shared" si="367"/>
        <v>0</v>
      </c>
      <c r="AG244" s="54">
        <f t="shared" si="367"/>
        <v>0</v>
      </c>
      <c r="AH244" s="54">
        <f t="shared" si="367"/>
        <v>0</v>
      </c>
      <c r="AI244" s="54">
        <f t="shared" si="367"/>
        <v>0</v>
      </c>
      <c r="AJ244" s="54">
        <f t="shared" si="367"/>
        <v>0</v>
      </c>
      <c r="AK244" s="54">
        <f t="shared" si="367"/>
        <v>0</v>
      </c>
      <c r="AL244" s="54">
        <f t="shared" si="367"/>
        <v>0</v>
      </c>
      <c r="AM244" s="54">
        <f t="shared" si="367"/>
        <v>0</v>
      </c>
      <c r="AN244" s="54">
        <f t="shared" si="367"/>
        <v>0</v>
      </c>
      <c r="AO244" s="54">
        <f t="shared" si="368"/>
        <v>0</v>
      </c>
      <c r="AP244" s="54">
        <f t="shared" si="368"/>
        <v>0</v>
      </c>
      <c r="AQ244" s="54">
        <f t="shared" si="368"/>
        <v>0</v>
      </c>
      <c r="AR244" s="54">
        <f t="shared" si="368"/>
        <v>0</v>
      </c>
      <c r="AS244" s="54">
        <f t="shared" si="368"/>
        <v>0</v>
      </c>
      <c r="AT244" s="54">
        <f t="shared" si="368"/>
        <v>0</v>
      </c>
      <c r="AU244" s="54">
        <f t="shared" si="368"/>
        <v>0</v>
      </c>
      <c r="AV244" s="54">
        <f t="shared" si="368"/>
        <v>0</v>
      </c>
      <c r="AW244" s="54">
        <f t="shared" si="368"/>
        <v>0</v>
      </c>
      <c r="AX244" s="54">
        <f t="shared" si="368"/>
        <v>0</v>
      </c>
      <c r="AY244" s="54">
        <f t="shared" si="369"/>
        <v>0</v>
      </c>
      <c r="AZ244" s="54">
        <f t="shared" si="369"/>
        <v>0</v>
      </c>
      <c r="BA244" s="54">
        <f t="shared" si="369"/>
        <v>0</v>
      </c>
      <c r="BB244" s="54">
        <f t="shared" si="369"/>
        <v>0</v>
      </c>
      <c r="BC244" s="54">
        <f t="shared" si="369"/>
        <v>0</v>
      </c>
      <c r="BD244" s="54">
        <f t="shared" si="369"/>
        <v>0</v>
      </c>
      <c r="BE244" s="54">
        <f t="shared" si="369"/>
        <v>0</v>
      </c>
      <c r="BF244" s="54">
        <f t="shared" si="369"/>
        <v>0</v>
      </c>
      <c r="BG244" s="54">
        <f t="shared" si="369"/>
        <v>0</v>
      </c>
      <c r="BH244" s="54">
        <f t="shared" si="369"/>
        <v>0</v>
      </c>
      <c r="BI244" s="54">
        <f t="shared" si="370"/>
        <v>0</v>
      </c>
      <c r="BJ244" s="54">
        <f t="shared" si="370"/>
        <v>0</v>
      </c>
      <c r="BK244" s="54">
        <f t="shared" si="370"/>
        <v>0</v>
      </c>
      <c r="BL244" s="54">
        <f t="shared" si="370"/>
        <v>0</v>
      </c>
      <c r="BM244" s="54">
        <f t="shared" si="370"/>
        <v>0</v>
      </c>
      <c r="BN244" s="54">
        <f t="shared" si="370"/>
        <v>0</v>
      </c>
      <c r="BO244" s="54">
        <f t="shared" si="370"/>
        <v>0</v>
      </c>
      <c r="BP244" s="54">
        <f t="shared" si="370"/>
        <v>0</v>
      </c>
      <c r="BQ244" s="54">
        <f t="shared" si="370"/>
        <v>0</v>
      </c>
      <c r="BR244" s="54">
        <f t="shared" si="370"/>
        <v>0</v>
      </c>
      <c r="BS244" s="54">
        <f t="shared" si="371"/>
        <v>0</v>
      </c>
      <c r="BT244" s="54">
        <f t="shared" si="371"/>
        <v>0</v>
      </c>
      <c r="BU244" s="54">
        <f t="shared" si="371"/>
        <v>0</v>
      </c>
      <c r="BV244" s="54">
        <f t="shared" si="371"/>
        <v>0</v>
      </c>
      <c r="BW244" s="54">
        <f t="shared" si="371"/>
        <v>0</v>
      </c>
      <c r="BX244" s="54">
        <f t="shared" si="371"/>
        <v>0</v>
      </c>
      <c r="BY244" s="54">
        <f t="shared" si="371"/>
        <v>0</v>
      </c>
      <c r="BZ244" s="54">
        <f t="shared" si="371"/>
        <v>0</v>
      </c>
      <c r="CA244" s="54">
        <f t="shared" si="371"/>
        <v>0</v>
      </c>
      <c r="CB244" s="54">
        <f t="shared" si="371"/>
        <v>0</v>
      </c>
      <c r="CC244" s="54">
        <f t="shared" si="372"/>
        <v>0</v>
      </c>
      <c r="CD244" s="54">
        <f t="shared" si="372"/>
        <v>0</v>
      </c>
      <c r="CE244" s="54">
        <f t="shared" si="372"/>
        <v>0</v>
      </c>
      <c r="CF244" s="54">
        <f t="shared" si="372"/>
        <v>0</v>
      </c>
      <c r="CG244" s="54">
        <f t="shared" si="372"/>
        <v>0</v>
      </c>
      <c r="CH244" s="54">
        <f t="shared" si="372"/>
        <v>0</v>
      </c>
      <c r="CI244" s="54">
        <f t="shared" si="372"/>
        <v>0</v>
      </c>
      <c r="CJ244" s="54">
        <f t="shared" si="372"/>
        <v>0</v>
      </c>
      <c r="CK244" s="54">
        <f t="shared" si="372"/>
        <v>0</v>
      </c>
      <c r="CL244" s="54">
        <f t="shared" si="372"/>
        <v>0</v>
      </c>
      <c r="CM244" s="54">
        <f t="shared" si="372"/>
        <v>0</v>
      </c>
      <c r="CN244" s="54">
        <f t="shared" si="372"/>
        <v>0</v>
      </c>
      <c r="CO244" s="54">
        <f t="shared" si="372"/>
        <v>0</v>
      </c>
    </row>
    <row r="245" spans="1:93" outlineLevel="1" x14ac:dyDescent="0.2">
      <c r="E245" s="18" t="str">
        <f xml:space="preserve"> UserInput!E89</f>
        <v>Wastewater: other cost item 5 (specify)</v>
      </c>
      <c r="G245" s="91">
        <f xml:space="preserve"> UserInput!G89</f>
        <v>0</v>
      </c>
      <c r="H245" s="77" t="str">
        <f xml:space="preserve"> UserInput!H89</f>
        <v>£</v>
      </c>
      <c r="I245" s="201"/>
      <c r="K245" s="54">
        <f t="shared" si="365"/>
        <v>0</v>
      </c>
      <c r="L245" s="54">
        <f t="shared" si="365"/>
        <v>0</v>
      </c>
      <c r="M245" s="54">
        <f t="shared" si="365"/>
        <v>0</v>
      </c>
      <c r="N245" s="54">
        <f t="shared" si="365"/>
        <v>0</v>
      </c>
      <c r="O245" s="54">
        <f t="shared" si="365"/>
        <v>0</v>
      </c>
      <c r="P245" s="54">
        <f t="shared" si="365"/>
        <v>0</v>
      </c>
      <c r="Q245" s="54">
        <f t="shared" si="365"/>
        <v>0</v>
      </c>
      <c r="R245" s="54">
        <f t="shared" si="365"/>
        <v>0</v>
      </c>
      <c r="S245" s="54">
        <f t="shared" si="365"/>
        <v>0</v>
      </c>
      <c r="T245" s="54">
        <f t="shared" si="365"/>
        <v>0</v>
      </c>
      <c r="U245" s="54">
        <f t="shared" si="366"/>
        <v>0</v>
      </c>
      <c r="V245" s="54">
        <f t="shared" si="366"/>
        <v>0</v>
      </c>
      <c r="W245" s="54">
        <f t="shared" si="366"/>
        <v>0</v>
      </c>
      <c r="X245" s="54">
        <f t="shared" si="366"/>
        <v>0</v>
      </c>
      <c r="Y245" s="54">
        <f t="shared" si="366"/>
        <v>0</v>
      </c>
      <c r="Z245" s="54">
        <f t="shared" si="366"/>
        <v>0</v>
      </c>
      <c r="AA245" s="54">
        <f t="shared" si="366"/>
        <v>0</v>
      </c>
      <c r="AB245" s="54">
        <f t="shared" si="366"/>
        <v>0</v>
      </c>
      <c r="AC245" s="54">
        <f t="shared" si="366"/>
        <v>0</v>
      </c>
      <c r="AD245" s="54">
        <f t="shared" si="366"/>
        <v>0</v>
      </c>
      <c r="AE245" s="54">
        <f t="shared" si="367"/>
        <v>0</v>
      </c>
      <c r="AF245" s="54">
        <f t="shared" si="367"/>
        <v>0</v>
      </c>
      <c r="AG245" s="54">
        <f t="shared" si="367"/>
        <v>0</v>
      </c>
      <c r="AH245" s="54">
        <f t="shared" si="367"/>
        <v>0</v>
      </c>
      <c r="AI245" s="54">
        <f t="shared" si="367"/>
        <v>0</v>
      </c>
      <c r="AJ245" s="54">
        <f t="shared" si="367"/>
        <v>0</v>
      </c>
      <c r="AK245" s="54">
        <f t="shared" si="367"/>
        <v>0</v>
      </c>
      <c r="AL245" s="54">
        <f t="shared" si="367"/>
        <v>0</v>
      </c>
      <c r="AM245" s="54">
        <f t="shared" si="367"/>
        <v>0</v>
      </c>
      <c r="AN245" s="54">
        <f t="shared" si="367"/>
        <v>0</v>
      </c>
      <c r="AO245" s="54">
        <f t="shared" si="368"/>
        <v>0</v>
      </c>
      <c r="AP245" s="54">
        <f t="shared" si="368"/>
        <v>0</v>
      </c>
      <c r="AQ245" s="54">
        <f t="shared" si="368"/>
        <v>0</v>
      </c>
      <c r="AR245" s="54">
        <f t="shared" si="368"/>
        <v>0</v>
      </c>
      <c r="AS245" s="54">
        <f t="shared" si="368"/>
        <v>0</v>
      </c>
      <c r="AT245" s="54">
        <f t="shared" si="368"/>
        <v>0</v>
      </c>
      <c r="AU245" s="54">
        <f t="shared" si="368"/>
        <v>0</v>
      </c>
      <c r="AV245" s="54">
        <f t="shared" si="368"/>
        <v>0</v>
      </c>
      <c r="AW245" s="54">
        <f t="shared" si="368"/>
        <v>0</v>
      </c>
      <c r="AX245" s="54">
        <f t="shared" si="368"/>
        <v>0</v>
      </c>
      <c r="AY245" s="54">
        <f t="shared" si="369"/>
        <v>0</v>
      </c>
      <c r="AZ245" s="54">
        <f t="shared" si="369"/>
        <v>0</v>
      </c>
      <c r="BA245" s="54">
        <f t="shared" si="369"/>
        <v>0</v>
      </c>
      <c r="BB245" s="54">
        <f t="shared" si="369"/>
        <v>0</v>
      </c>
      <c r="BC245" s="54">
        <f t="shared" si="369"/>
        <v>0</v>
      </c>
      <c r="BD245" s="54">
        <f t="shared" si="369"/>
        <v>0</v>
      </c>
      <c r="BE245" s="54">
        <f t="shared" si="369"/>
        <v>0</v>
      </c>
      <c r="BF245" s="54">
        <f t="shared" si="369"/>
        <v>0</v>
      </c>
      <c r="BG245" s="54">
        <f t="shared" si="369"/>
        <v>0</v>
      </c>
      <c r="BH245" s="54">
        <f t="shared" si="369"/>
        <v>0</v>
      </c>
      <c r="BI245" s="54">
        <f t="shared" si="370"/>
        <v>0</v>
      </c>
      <c r="BJ245" s="54">
        <f t="shared" si="370"/>
        <v>0</v>
      </c>
      <c r="BK245" s="54">
        <f t="shared" si="370"/>
        <v>0</v>
      </c>
      <c r="BL245" s="54">
        <f t="shared" si="370"/>
        <v>0</v>
      </c>
      <c r="BM245" s="54">
        <f t="shared" si="370"/>
        <v>0</v>
      </c>
      <c r="BN245" s="54">
        <f t="shared" si="370"/>
        <v>0</v>
      </c>
      <c r="BO245" s="54">
        <f t="shared" si="370"/>
        <v>0</v>
      </c>
      <c r="BP245" s="54">
        <f t="shared" si="370"/>
        <v>0</v>
      </c>
      <c r="BQ245" s="54">
        <f t="shared" si="370"/>
        <v>0</v>
      </c>
      <c r="BR245" s="54">
        <f t="shared" si="370"/>
        <v>0</v>
      </c>
      <c r="BS245" s="54">
        <f t="shared" si="371"/>
        <v>0</v>
      </c>
      <c r="BT245" s="54">
        <f t="shared" si="371"/>
        <v>0</v>
      </c>
      <c r="BU245" s="54">
        <f t="shared" si="371"/>
        <v>0</v>
      </c>
      <c r="BV245" s="54">
        <f t="shared" si="371"/>
        <v>0</v>
      </c>
      <c r="BW245" s="54">
        <f t="shared" si="371"/>
        <v>0</v>
      </c>
      <c r="BX245" s="54">
        <f t="shared" si="371"/>
        <v>0</v>
      </c>
      <c r="BY245" s="54">
        <f t="shared" si="371"/>
        <v>0</v>
      </c>
      <c r="BZ245" s="54">
        <f t="shared" si="371"/>
        <v>0</v>
      </c>
      <c r="CA245" s="54">
        <f t="shared" si="371"/>
        <v>0</v>
      </c>
      <c r="CB245" s="54">
        <f t="shared" si="371"/>
        <v>0</v>
      </c>
      <c r="CC245" s="54">
        <f t="shared" si="372"/>
        <v>0</v>
      </c>
      <c r="CD245" s="54">
        <f t="shared" si="372"/>
        <v>0</v>
      </c>
      <c r="CE245" s="54">
        <f t="shared" si="372"/>
        <v>0</v>
      </c>
      <c r="CF245" s="54">
        <f t="shared" si="372"/>
        <v>0</v>
      </c>
      <c r="CG245" s="54">
        <f t="shared" si="372"/>
        <v>0</v>
      </c>
      <c r="CH245" s="54">
        <f t="shared" si="372"/>
        <v>0</v>
      </c>
      <c r="CI245" s="54">
        <f t="shared" si="372"/>
        <v>0</v>
      </c>
      <c r="CJ245" s="54">
        <f t="shared" si="372"/>
        <v>0</v>
      </c>
      <c r="CK245" s="54">
        <f t="shared" si="372"/>
        <v>0</v>
      </c>
      <c r="CL245" s="54">
        <f t="shared" si="372"/>
        <v>0</v>
      </c>
      <c r="CM245" s="54">
        <f t="shared" si="372"/>
        <v>0</v>
      </c>
      <c r="CN245" s="54">
        <f t="shared" si="372"/>
        <v>0</v>
      </c>
      <c r="CO245" s="54">
        <f t="shared" si="372"/>
        <v>0</v>
      </c>
    </row>
    <row r="246" spans="1:93" s="222" customFormat="1" ht="2.1" customHeight="1" outlineLevel="1" x14ac:dyDescent="0.2">
      <c r="B246" s="263"/>
      <c r="D246" s="264"/>
      <c r="E246" s="265"/>
      <c r="G246" s="266"/>
      <c r="H246" s="267"/>
      <c r="I246" s="268"/>
      <c r="K246" s="269"/>
      <c r="L246" s="269"/>
      <c r="M246" s="269"/>
      <c r="N246" s="269"/>
      <c r="O246" s="269"/>
      <c r="P246" s="269"/>
      <c r="Q246" s="269"/>
      <c r="R246" s="269"/>
      <c r="S246" s="269"/>
      <c r="T246" s="269"/>
      <c r="U246" s="269"/>
      <c r="V246" s="269"/>
      <c r="W246" s="269"/>
      <c r="X246" s="269"/>
      <c r="Y246" s="269"/>
      <c r="Z246" s="269"/>
      <c r="AA246" s="269"/>
      <c r="AB246" s="269"/>
      <c r="AC246" s="269"/>
      <c r="AD246" s="269"/>
      <c r="AE246" s="269"/>
      <c r="AF246" s="269"/>
      <c r="AG246" s="269"/>
      <c r="AH246" s="269"/>
      <c r="AI246" s="269"/>
      <c r="AJ246" s="269"/>
      <c r="AK246" s="269"/>
      <c r="AL246" s="269"/>
      <c r="AM246" s="269"/>
      <c r="AN246" s="269"/>
      <c r="AO246" s="269"/>
      <c r="AP246" s="269"/>
      <c r="AQ246" s="269"/>
      <c r="AR246" s="269"/>
      <c r="AS246" s="269"/>
      <c r="AT246" s="269"/>
      <c r="AU246" s="269"/>
      <c r="AV246" s="269"/>
      <c r="AW246" s="269"/>
      <c r="AX246" s="269"/>
      <c r="AY246" s="269"/>
      <c r="AZ246" s="269"/>
      <c r="BA246" s="269"/>
      <c r="BB246" s="269"/>
      <c r="BC246" s="269"/>
      <c r="BD246" s="269"/>
      <c r="BE246" s="269"/>
      <c r="BF246" s="269"/>
      <c r="BG246" s="269"/>
      <c r="BH246" s="269"/>
      <c r="BI246" s="269"/>
      <c r="BJ246" s="269"/>
      <c r="BK246" s="269"/>
      <c r="BL246" s="269"/>
      <c r="BM246" s="269"/>
      <c r="BN246" s="269"/>
      <c r="BO246" s="269"/>
      <c r="BP246" s="269"/>
      <c r="BQ246" s="269"/>
      <c r="BR246" s="269"/>
      <c r="BS246" s="269"/>
      <c r="BT246" s="269"/>
      <c r="BU246" s="269"/>
      <c r="BV246" s="269"/>
      <c r="BW246" s="269"/>
      <c r="BX246" s="269"/>
      <c r="BY246" s="269"/>
      <c r="BZ246" s="269"/>
      <c r="CA246" s="269"/>
      <c r="CB246" s="269"/>
      <c r="CC246" s="269"/>
      <c r="CD246" s="269"/>
      <c r="CE246" s="269"/>
      <c r="CF246" s="269"/>
      <c r="CG246" s="269"/>
      <c r="CH246" s="269"/>
      <c r="CI246" s="269"/>
      <c r="CJ246" s="269"/>
      <c r="CK246" s="269"/>
      <c r="CL246" s="269"/>
      <c r="CM246" s="269"/>
      <c r="CN246" s="269"/>
      <c r="CO246" s="269"/>
    </row>
    <row r="247" spans="1:93" s="174" customFormat="1" outlineLevel="1" x14ac:dyDescent="0.2">
      <c r="B247" s="175"/>
      <c r="D247" s="176"/>
      <c r="E247" s="174" t="s">
        <v>381</v>
      </c>
      <c r="H247" s="172" t="s">
        <v>125</v>
      </c>
      <c r="I247" s="287"/>
      <c r="K247" s="196">
        <f xml:space="preserve"> SUM( K241:K246 )</f>
        <v>0</v>
      </c>
      <c r="L247" s="196">
        <f t="shared" ref="L247:BW247" si="373" xml:space="preserve"> SUM( L241:L246 )</f>
        <v>0</v>
      </c>
      <c r="M247" s="196">
        <f t="shared" si="373"/>
        <v>0</v>
      </c>
      <c r="N247" s="196">
        <f t="shared" si="373"/>
        <v>0</v>
      </c>
      <c r="O247" s="196">
        <f t="shared" si="373"/>
        <v>0</v>
      </c>
      <c r="P247" s="196">
        <f t="shared" si="373"/>
        <v>0</v>
      </c>
      <c r="Q247" s="196">
        <f t="shared" si="373"/>
        <v>0</v>
      </c>
      <c r="R247" s="196">
        <f t="shared" si="373"/>
        <v>0</v>
      </c>
      <c r="S247" s="196">
        <f t="shared" si="373"/>
        <v>0</v>
      </c>
      <c r="T247" s="196">
        <f t="shared" si="373"/>
        <v>0</v>
      </c>
      <c r="U247" s="196">
        <f t="shared" si="373"/>
        <v>0</v>
      </c>
      <c r="V247" s="196">
        <f t="shared" si="373"/>
        <v>0</v>
      </c>
      <c r="W247" s="196">
        <f t="shared" si="373"/>
        <v>0</v>
      </c>
      <c r="X247" s="196">
        <f t="shared" si="373"/>
        <v>0</v>
      </c>
      <c r="Y247" s="196">
        <f t="shared" si="373"/>
        <v>0</v>
      </c>
      <c r="Z247" s="196">
        <f t="shared" si="373"/>
        <v>0</v>
      </c>
      <c r="AA247" s="196">
        <f t="shared" si="373"/>
        <v>0</v>
      </c>
      <c r="AB247" s="196">
        <f t="shared" si="373"/>
        <v>0</v>
      </c>
      <c r="AC247" s="196">
        <f t="shared" si="373"/>
        <v>0</v>
      </c>
      <c r="AD247" s="196">
        <f t="shared" si="373"/>
        <v>0</v>
      </c>
      <c r="AE247" s="196">
        <f t="shared" si="373"/>
        <v>0</v>
      </c>
      <c r="AF247" s="196">
        <f t="shared" si="373"/>
        <v>0</v>
      </c>
      <c r="AG247" s="196">
        <f t="shared" si="373"/>
        <v>0</v>
      </c>
      <c r="AH247" s="196">
        <f t="shared" si="373"/>
        <v>0</v>
      </c>
      <c r="AI247" s="196">
        <f t="shared" si="373"/>
        <v>0</v>
      </c>
      <c r="AJ247" s="196">
        <f t="shared" si="373"/>
        <v>0</v>
      </c>
      <c r="AK247" s="196">
        <f t="shared" si="373"/>
        <v>0</v>
      </c>
      <c r="AL247" s="196">
        <f t="shared" si="373"/>
        <v>0</v>
      </c>
      <c r="AM247" s="196">
        <f t="shared" si="373"/>
        <v>0</v>
      </c>
      <c r="AN247" s="196">
        <f t="shared" si="373"/>
        <v>0</v>
      </c>
      <c r="AO247" s="196">
        <f t="shared" si="373"/>
        <v>0</v>
      </c>
      <c r="AP247" s="196">
        <f t="shared" si="373"/>
        <v>0</v>
      </c>
      <c r="AQ247" s="196">
        <f t="shared" si="373"/>
        <v>0</v>
      </c>
      <c r="AR247" s="196">
        <f t="shared" si="373"/>
        <v>0</v>
      </c>
      <c r="AS247" s="196">
        <f t="shared" si="373"/>
        <v>0</v>
      </c>
      <c r="AT247" s="196">
        <f t="shared" si="373"/>
        <v>0</v>
      </c>
      <c r="AU247" s="196">
        <f t="shared" si="373"/>
        <v>0</v>
      </c>
      <c r="AV247" s="196">
        <f t="shared" si="373"/>
        <v>0</v>
      </c>
      <c r="AW247" s="196">
        <f t="shared" si="373"/>
        <v>0</v>
      </c>
      <c r="AX247" s="196">
        <f t="shared" si="373"/>
        <v>0</v>
      </c>
      <c r="AY247" s="196">
        <f t="shared" si="373"/>
        <v>0</v>
      </c>
      <c r="AZ247" s="196">
        <f t="shared" si="373"/>
        <v>0</v>
      </c>
      <c r="BA247" s="196">
        <f t="shared" si="373"/>
        <v>0</v>
      </c>
      <c r="BB247" s="196">
        <f t="shared" si="373"/>
        <v>0</v>
      </c>
      <c r="BC247" s="196">
        <f t="shared" si="373"/>
        <v>0</v>
      </c>
      <c r="BD247" s="196">
        <f t="shared" si="373"/>
        <v>0</v>
      </c>
      <c r="BE247" s="196">
        <f t="shared" si="373"/>
        <v>0</v>
      </c>
      <c r="BF247" s="196">
        <f t="shared" si="373"/>
        <v>0</v>
      </c>
      <c r="BG247" s="196">
        <f t="shared" si="373"/>
        <v>0</v>
      </c>
      <c r="BH247" s="196">
        <f t="shared" si="373"/>
        <v>0</v>
      </c>
      <c r="BI247" s="196">
        <f t="shared" si="373"/>
        <v>0</v>
      </c>
      <c r="BJ247" s="196">
        <f t="shared" si="373"/>
        <v>0</v>
      </c>
      <c r="BK247" s="196">
        <f t="shared" si="373"/>
        <v>0</v>
      </c>
      <c r="BL247" s="196">
        <f t="shared" si="373"/>
        <v>0</v>
      </c>
      <c r="BM247" s="196">
        <f t="shared" si="373"/>
        <v>0</v>
      </c>
      <c r="BN247" s="196">
        <f t="shared" si="373"/>
        <v>0</v>
      </c>
      <c r="BO247" s="196">
        <f t="shared" si="373"/>
        <v>0</v>
      </c>
      <c r="BP247" s="196">
        <f t="shared" si="373"/>
        <v>0</v>
      </c>
      <c r="BQ247" s="196">
        <f t="shared" si="373"/>
        <v>0</v>
      </c>
      <c r="BR247" s="196">
        <f t="shared" si="373"/>
        <v>0</v>
      </c>
      <c r="BS247" s="196">
        <f t="shared" si="373"/>
        <v>0</v>
      </c>
      <c r="BT247" s="196">
        <f t="shared" si="373"/>
        <v>0</v>
      </c>
      <c r="BU247" s="196">
        <f t="shared" si="373"/>
        <v>0</v>
      </c>
      <c r="BV247" s="196">
        <f t="shared" si="373"/>
        <v>0</v>
      </c>
      <c r="BW247" s="196">
        <f t="shared" si="373"/>
        <v>0</v>
      </c>
      <c r="BX247" s="196">
        <f t="shared" ref="BX247:CO247" si="374" xml:space="preserve"> SUM( BX241:BX246 )</f>
        <v>0</v>
      </c>
      <c r="BY247" s="196">
        <f t="shared" si="374"/>
        <v>0</v>
      </c>
      <c r="BZ247" s="196">
        <f t="shared" si="374"/>
        <v>0</v>
      </c>
      <c r="CA247" s="196">
        <f t="shared" si="374"/>
        <v>0</v>
      </c>
      <c r="CB247" s="196">
        <f t="shared" si="374"/>
        <v>0</v>
      </c>
      <c r="CC247" s="196">
        <f t="shared" si="374"/>
        <v>0</v>
      </c>
      <c r="CD247" s="196">
        <f t="shared" si="374"/>
        <v>0</v>
      </c>
      <c r="CE247" s="196">
        <f t="shared" si="374"/>
        <v>0</v>
      </c>
      <c r="CF247" s="196">
        <f t="shared" si="374"/>
        <v>0</v>
      </c>
      <c r="CG247" s="196">
        <f t="shared" si="374"/>
        <v>0</v>
      </c>
      <c r="CH247" s="196">
        <f t="shared" si="374"/>
        <v>0</v>
      </c>
      <c r="CI247" s="196">
        <f t="shared" si="374"/>
        <v>0</v>
      </c>
      <c r="CJ247" s="196">
        <f t="shared" si="374"/>
        <v>0</v>
      </c>
      <c r="CK247" s="196">
        <f t="shared" si="374"/>
        <v>0</v>
      </c>
      <c r="CL247" s="196">
        <f t="shared" si="374"/>
        <v>0</v>
      </c>
      <c r="CM247" s="196">
        <f t="shared" si="374"/>
        <v>0</v>
      </c>
      <c r="CN247" s="196">
        <f t="shared" si="374"/>
        <v>0</v>
      </c>
      <c r="CO247" s="196">
        <f t="shared" si="374"/>
        <v>0</v>
      </c>
    </row>
    <row r="248" spans="1:93" outlineLevel="1" x14ac:dyDescent="0.2">
      <c r="I248" s="201"/>
    </row>
    <row r="249" spans="1:93" ht="13.5" thickBot="1" x14ac:dyDescent="0.25">
      <c r="A249" s="56" t="s">
        <v>142</v>
      </c>
      <c r="B249" s="9"/>
      <c r="C249" s="8"/>
      <c r="D249" s="69"/>
      <c r="E249" s="11"/>
      <c r="F249" s="12"/>
      <c r="G249" s="12"/>
      <c r="H249" s="12"/>
      <c r="I249" s="21"/>
      <c r="J249" s="13"/>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row>
    <row r="250" spans="1:93" ht="13.5" thickTop="1" x14ac:dyDescent="0.2">
      <c r="I250" s="201"/>
    </row>
    <row r="251" spans="1:93" x14ac:dyDescent="0.2">
      <c r="I251" s="201"/>
    </row>
    <row r="252" spans="1:93" x14ac:dyDescent="0.2">
      <c r="I252" s="201"/>
    </row>
  </sheetData>
  <conditionalFormatting sqref="K1:CO1">
    <cfRule type="cellIs" dxfId="245" priority="67" operator="equal">
      <formula>OverallError</formula>
    </cfRule>
  </conditionalFormatting>
  <conditionalFormatting sqref="H1">
    <cfRule type="cellIs" dxfId="244" priority="68" operator="equal">
      <formula>OverallError</formula>
    </cfRule>
  </conditionalFormatting>
  <conditionalFormatting sqref="H3 D3:F3">
    <cfRule type="cellIs" dxfId="243" priority="64" operator="lessThan">
      <formula>0</formula>
    </cfRule>
  </conditionalFormatting>
  <conditionalFormatting sqref="K3">
    <cfRule type="cellIs" dxfId="242" priority="63" operator="lessThan">
      <formula>0</formula>
    </cfRule>
  </conditionalFormatting>
  <conditionalFormatting sqref="H9 D9:F9">
    <cfRule type="cellIs" dxfId="241" priority="66" operator="lessThan">
      <formula>0</formula>
    </cfRule>
  </conditionalFormatting>
  <conditionalFormatting sqref="K9">
    <cfRule type="cellIs" dxfId="240" priority="65" operator="lessThan">
      <formula>0</formula>
    </cfRule>
  </conditionalFormatting>
  <conditionalFormatting sqref="H12 D12:F12">
    <cfRule type="cellIs" dxfId="239" priority="58" operator="lessThan">
      <formula>0</formula>
    </cfRule>
  </conditionalFormatting>
  <conditionalFormatting sqref="K12">
    <cfRule type="cellIs" dxfId="238" priority="57" operator="lessThan">
      <formula>0</formula>
    </cfRule>
  </conditionalFormatting>
  <conditionalFormatting sqref="I1">
    <cfRule type="cellIs" dxfId="237" priority="56" operator="equal">
      <formula>OverallError</formula>
    </cfRule>
  </conditionalFormatting>
  <conditionalFormatting sqref="I3">
    <cfRule type="cellIs" dxfId="236" priority="54" operator="lessThan">
      <formula>0</formula>
    </cfRule>
  </conditionalFormatting>
  <conditionalFormatting sqref="I9">
    <cfRule type="cellIs" dxfId="235" priority="55" operator="lessThan">
      <formula>0</formula>
    </cfRule>
  </conditionalFormatting>
  <conditionalFormatting sqref="I12">
    <cfRule type="cellIs" dxfId="234" priority="52" operator="lessThan">
      <formula>0</formula>
    </cfRule>
  </conditionalFormatting>
  <conditionalFormatting sqref="H72 D72:F72">
    <cfRule type="cellIs" dxfId="233" priority="51" operator="lessThan">
      <formula>0</formula>
    </cfRule>
  </conditionalFormatting>
  <conditionalFormatting sqref="K72">
    <cfRule type="cellIs" dxfId="232" priority="50" operator="lessThan">
      <formula>0</formula>
    </cfRule>
  </conditionalFormatting>
  <conditionalFormatting sqref="I72">
    <cfRule type="cellIs" dxfId="231" priority="49" operator="lessThan">
      <formula>0</formula>
    </cfRule>
  </conditionalFormatting>
  <conditionalFormatting sqref="H187 D187:F187">
    <cfRule type="cellIs" dxfId="230" priority="45" operator="lessThan">
      <formula>0</formula>
    </cfRule>
  </conditionalFormatting>
  <conditionalFormatting sqref="K187">
    <cfRule type="cellIs" dxfId="229" priority="44" operator="lessThan">
      <formula>0</formula>
    </cfRule>
  </conditionalFormatting>
  <conditionalFormatting sqref="I187">
    <cfRule type="cellIs" dxfId="228" priority="43" operator="lessThan">
      <formula>0</formula>
    </cfRule>
  </conditionalFormatting>
  <conditionalFormatting sqref="H195 D195:F195">
    <cfRule type="cellIs" dxfId="227" priority="42" operator="lessThan">
      <formula>0</formula>
    </cfRule>
  </conditionalFormatting>
  <conditionalFormatting sqref="K195">
    <cfRule type="cellIs" dxfId="226" priority="41" operator="lessThan">
      <formula>0</formula>
    </cfRule>
  </conditionalFormatting>
  <conditionalFormatting sqref="I195">
    <cfRule type="cellIs" dxfId="225" priority="40" operator="lessThan">
      <formula>0</formula>
    </cfRule>
  </conditionalFormatting>
  <conditionalFormatting sqref="H162 D162:F162">
    <cfRule type="cellIs" dxfId="224" priority="30" operator="lessThan">
      <formula>0</formula>
    </cfRule>
  </conditionalFormatting>
  <conditionalFormatting sqref="K162">
    <cfRule type="cellIs" dxfId="223" priority="29" operator="lessThan">
      <formula>0</formula>
    </cfRule>
  </conditionalFormatting>
  <conditionalFormatting sqref="I162">
    <cfRule type="cellIs" dxfId="222" priority="28" operator="lessThan">
      <formula>0</formula>
    </cfRule>
  </conditionalFormatting>
  <conditionalFormatting sqref="H170 D170:F170">
    <cfRule type="cellIs" dxfId="221" priority="27" operator="lessThan">
      <formula>0</formula>
    </cfRule>
  </conditionalFormatting>
  <conditionalFormatting sqref="K170">
    <cfRule type="cellIs" dxfId="220" priority="26" operator="lessThan">
      <formula>0</formula>
    </cfRule>
  </conditionalFormatting>
  <conditionalFormatting sqref="I170">
    <cfRule type="cellIs" dxfId="219" priority="25" operator="lessThan">
      <formula>0</formula>
    </cfRule>
  </conditionalFormatting>
  <conditionalFormatting sqref="H180 D180:F180">
    <cfRule type="cellIs" dxfId="218" priority="24" operator="lessThan">
      <formula>0</formula>
    </cfRule>
  </conditionalFormatting>
  <conditionalFormatting sqref="K180">
    <cfRule type="cellIs" dxfId="217" priority="23" operator="lessThan">
      <formula>0</formula>
    </cfRule>
  </conditionalFormatting>
  <conditionalFormatting sqref="I180">
    <cfRule type="cellIs" dxfId="216" priority="22" operator="lessThan">
      <formula>0</formula>
    </cfRule>
  </conditionalFormatting>
  <conditionalFormatting sqref="H165 D165:F165">
    <cfRule type="cellIs" dxfId="215" priority="21" operator="lessThan">
      <formula>0</formula>
    </cfRule>
  </conditionalFormatting>
  <conditionalFormatting sqref="K165">
    <cfRule type="cellIs" dxfId="214" priority="20" operator="lessThan">
      <formula>0</formula>
    </cfRule>
  </conditionalFormatting>
  <conditionalFormatting sqref="I165">
    <cfRule type="cellIs" dxfId="213" priority="19" operator="lessThan">
      <formula>0</formula>
    </cfRule>
  </conditionalFormatting>
  <conditionalFormatting sqref="H167 D167:F167">
    <cfRule type="cellIs" dxfId="212" priority="18" operator="lessThan">
      <formula>0</formula>
    </cfRule>
  </conditionalFormatting>
  <conditionalFormatting sqref="K167">
    <cfRule type="cellIs" dxfId="211" priority="17" operator="lessThan">
      <formula>0</formula>
    </cfRule>
  </conditionalFormatting>
  <conditionalFormatting sqref="I167">
    <cfRule type="cellIs" dxfId="210" priority="16" operator="lessThan">
      <formula>0</formula>
    </cfRule>
  </conditionalFormatting>
  <conditionalFormatting sqref="H124 D124:F124">
    <cfRule type="cellIs" dxfId="209" priority="15" operator="lessThan">
      <formula>0</formula>
    </cfRule>
  </conditionalFormatting>
  <conditionalFormatting sqref="K124">
    <cfRule type="cellIs" dxfId="208" priority="14" operator="lessThan">
      <formula>0</formula>
    </cfRule>
  </conditionalFormatting>
  <conditionalFormatting sqref="I124">
    <cfRule type="cellIs" dxfId="207" priority="13" operator="lessThan">
      <formula>0</formula>
    </cfRule>
  </conditionalFormatting>
  <conditionalFormatting sqref="H172 D172:F172">
    <cfRule type="cellIs" dxfId="206" priority="9" operator="lessThan">
      <formula>0</formula>
    </cfRule>
  </conditionalFormatting>
  <conditionalFormatting sqref="K172">
    <cfRule type="cellIs" dxfId="205" priority="8" operator="lessThan">
      <formula>0</formula>
    </cfRule>
  </conditionalFormatting>
  <conditionalFormatting sqref="I172">
    <cfRule type="cellIs" dxfId="204" priority="7" operator="lessThan">
      <formula>0</formula>
    </cfRule>
  </conditionalFormatting>
  <conditionalFormatting sqref="H174 D174:F174">
    <cfRule type="cellIs" dxfId="203" priority="6" operator="lessThan">
      <formula>0</formula>
    </cfRule>
  </conditionalFormatting>
  <conditionalFormatting sqref="K174">
    <cfRule type="cellIs" dxfId="202" priority="5" operator="lessThan">
      <formula>0</formula>
    </cfRule>
  </conditionalFormatting>
  <conditionalFormatting sqref="I174">
    <cfRule type="cellIs" dxfId="201" priority="4" operator="lessThan">
      <formula>0</formula>
    </cfRule>
  </conditionalFormatting>
  <pageMargins left="0.7" right="0.7" top="0.75" bottom="0.75" header="0.3" footer="0.3"/>
  <pageSetup paperSize="9" orientation="portrait" r:id="rId1"/>
  <headerFooter>
    <oddHeader>&amp;L&amp;"Calibri"&amp;10&amp;K000000ST Classification: OFFICIAL COMMERCIAL&amp;1#</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3"/>
    <outlinePr summaryBelow="0" summaryRight="0"/>
  </sheetPr>
  <dimension ref="A1:HC346"/>
  <sheetViews>
    <sheetView showGridLines="0" workbookViewId="0">
      <pane xSplit="10" ySplit="7" topLeftCell="K8" activePane="bottomRight" state="frozen"/>
      <selection activeCell="G9" sqref="G9:G87"/>
      <selection pane="topRight" activeCell="G9" sqref="G9:G87"/>
      <selection pane="bottomLeft" activeCell="G9" sqref="G9:G87"/>
      <selection pane="bottomRight" activeCell="G9" sqref="G9:G87"/>
    </sheetView>
  </sheetViews>
  <sheetFormatPr defaultColWidth="0" defaultRowHeight="12.75" outlineLevelRow="2" x14ac:dyDescent="0.2"/>
  <cols>
    <col min="1" max="2" width="1.6640625" customWidth="1"/>
    <col min="3" max="3" width="1.6640625" style="39" customWidth="1"/>
    <col min="4" max="4" width="1.33203125" customWidth="1"/>
    <col min="5" max="5" width="37.1640625" customWidth="1"/>
    <col min="6" max="6" width="2.83203125" bestFit="1" customWidth="1"/>
    <col min="7" max="7" width="15.83203125" customWidth="1"/>
    <col min="8" max="8" width="10.1640625" style="152" bestFit="1" customWidth="1"/>
    <col min="9" max="9" width="10.83203125" bestFit="1" customWidth="1"/>
    <col min="10" max="10" width="1" customWidth="1"/>
    <col min="11" max="11" width="12.1640625" bestFit="1" customWidth="1"/>
    <col min="12" max="93" width="9.33203125" customWidth="1"/>
    <col min="94" max="16384" width="9.33203125" hidden="1"/>
  </cols>
  <sheetData>
    <row r="1" spans="1:93" ht="18" x14ac:dyDescent="0.25">
      <c r="A1" s="55" t="s">
        <v>382</v>
      </c>
      <c r="B1" s="2"/>
      <c r="C1" s="179"/>
      <c r="D1" s="4"/>
      <c r="E1" s="5"/>
      <c r="F1" s="5"/>
      <c r="G1" s="3"/>
      <c r="H1" s="145"/>
      <c r="I1" s="6"/>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row>
    <row r="2" spans="1:93" ht="13.5" thickBot="1" x14ac:dyDescent="0.25">
      <c r="A2" s="56"/>
      <c r="B2" s="9"/>
      <c r="C2" s="180"/>
      <c r="D2" s="10"/>
      <c r="E2" s="11" t="s">
        <v>44</v>
      </c>
      <c r="F2" s="12"/>
      <c r="G2" s="12" t="s">
        <v>257</v>
      </c>
      <c r="H2" s="146" t="s">
        <v>46</v>
      </c>
      <c r="I2" s="12" t="s">
        <v>258</v>
      </c>
      <c r="J2" s="13"/>
      <c r="K2" s="21" t="str">
        <f xml:space="preserve"> InpS!K2</f>
        <v>2021-22</v>
      </c>
      <c r="L2" s="21" t="str">
        <f xml:space="preserve"> InpS!L2</f>
        <v>2022-23</v>
      </c>
      <c r="M2" s="21" t="str">
        <f xml:space="preserve"> InpS!M2</f>
        <v>2023-24</v>
      </c>
      <c r="N2" s="21" t="str">
        <f xml:space="preserve"> InpS!N2</f>
        <v>2024-25</v>
      </c>
      <c r="O2" s="21" t="str">
        <f xml:space="preserve"> InpS!O2</f>
        <v>2025-26</v>
      </c>
      <c r="P2" s="21" t="str">
        <f xml:space="preserve"> InpS!P2</f>
        <v>2026-27</v>
      </c>
      <c r="Q2" s="21" t="str">
        <f xml:space="preserve"> InpS!Q2</f>
        <v>2027-28</v>
      </c>
      <c r="R2" s="21" t="str">
        <f xml:space="preserve"> InpS!R2</f>
        <v>2028-29</v>
      </c>
      <c r="S2" s="21" t="str">
        <f xml:space="preserve"> InpS!S2</f>
        <v>2029-30</v>
      </c>
      <c r="T2" s="21" t="str">
        <f xml:space="preserve"> InpS!T2</f>
        <v>2030-31</v>
      </c>
      <c r="U2" s="21" t="str">
        <f xml:space="preserve"> InpS!U2</f>
        <v>2031-32</v>
      </c>
      <c r="V2" s="21" t="str">
        <f xml:space="preserve"> InpS!V2</f>
        <v>2032-33</v>
      </c>
      <c r="W2" s="21" t="str">
        <f xml:space="preserve"> InpS!W2</f>
        <v>2033-34</v>
      </c>
      <c r="X2" s="21" t="str">
        <f xml:space="preserve"> InpS!X2</f>
        <v>2034-35</v>
      </c>
      <c r="Y2" s="21" t="str">
        <f xml:space="preserve"> InpS!Y2</f>
        <v>2035-36</v>
      </c>
      <c r="Z2" s="21" t="str">
        <f xml:space="preserve"> InpS!Z2</f>
        <v>2036-37</v>
      </c>
      <c r="AA2" s="21" t="str">
        <f xml:space="preserve"> InpS!AA2</f>
        <v>2037-38</v>
      </c>
      <c r="AB2" s="21" t="str">
        <f xml:space="preserve"> InpS!AB2</f>
        <v>2038-39</v>
      </c>
      <c r="AC2" s="21" t="str">
        <f xml:space="preserve"> InpS!AC2</f>
        <v>2039-40</v>
      </c>
      <c r="AD2" s="21" t="str">
        <f xml:space="preserve"> InpS!AD2</f>
        <v>2040-41</v>
      </c>
      <c r="AE2" s="21" t="str">
        <f xml:space="preserve"> InpS!AE2</f>
        <v>2041-42</v>
      </c>
      <c r="AF2" s="21" t="str">
        <f xml:space="preserve"> InpS!AF2</f>
        <v>2042-43</v>
      </c>
      <c r="AG2" s="21" t="str">
        <f xml:space="preserve"> InpS!AG2</f>
        <v>2043-44</v>
      </c>
      <c r="AH2" s="21" t="str">
        <f xml:space="preserve"> InpS!AH2</f>
        <v>2044-45</v>
      </c>
      <c r="AI2" s="21" t="str">
        <f xml:space="preserve"> InpS!AI2</f>
        <v>2045-46</v>
      </c>
      <c r="AJ2" s="21" t="str">
        <f xml:space="preserve"> InpS!AJ2</f>
        <v>2046-47</v>
      </c>
      <c r="AK2" s="21" t="str">
        <f xml:space="preserve"> InpS!AK2</f>
        <v>2047-48</v>
      </c>
      <c r="AL2" s="21" t="str">
        <f xml:space="preserve"> InpS!AL2</f>
        <v>2048-49</v>
      </c>
      <c r="AM2" s="21" t="str">
        <f xml:space="preserve"> InpS!AM2</f>
        <v>2049-50</v>
      </c>
      <c r="AN2" s="21" t="str">
        <f xml:space="preserve"> InpS!AN2</f>
        <v>2050-51</v>
      </c>
      <c r="AO2" s="21" t="str">
        <f xml:space="preserve"> InpS!AO2</f>
        <v>2051-52</v>
      </c>
      <c r="AP2" s="21" t="str">
        <f xml:space="preserve"> InpS!AP2</f>
        <v>2052-53</v>
      </c>
      <c r="AQ2" s="21" t="str">
        <f xml:space="preserve"> InpS!AQ2</f>
        <v>2053-54</v>
      </c>
      <c r="AR2" s="21" t="str">
        <f xml:space="preserve"> InpS!AR2</f>
        <v>2054-55</v>
      </c>
      <c r="AS2" s="21" t="str">
        <f xml:space="preserve"> InpS!AS2</f>
        <v>2055-56</v>
      </c>
      <c r="AT2" s="21" t="str">
        <f xml:space="preserve"> InpS!AT2</f>
        <v>2056-57</v>
      </c>
      <c r="AU2" s="21" t="str">
        <f xml:space="preserve"> InpS!AU2</f>
        <v>2057-58</v>
      </c>
      <c r="AV2" s="21" t="str">
        <f xml:space="preserve"> InpS!AV2</f>
        <v>2058-59</v>
      </c>
      <c r="AW2" s="21" t="str">
        <f xml:space="preserve"> InpS!AW2</f>
        <v>2059-60</v>
      </c>
      <c r="AX2" s="21" t="str">
        <f xml:space="preserve"> InpS!AX2</f>
        <v>2060-61</v>
      </c>
      <c r="AY2" s="21" t="str">
        <f xml:space="preserve"> InpS!AY2</f>
        <v>2061-62</v>
      </c>
      <c r="AZ2" s="21" t="str">
        <f xml:space="preserve"> InpS!AZ2</f>
        <v>2062-63</v>
      </c>
      <c r="BA2" s="21" t="str">
        <f xml:space="preserve"> InpS!BA2</f>
        <v>2063-64</v>
      </c>
      <c r="BB2" s="21" t="str">
        <f xml:space="preserve"> InpS!BB2</f>
        <v>2064-65</v>
      </c>
      <c r="BC2" s="21" t="str">
        <f xml:space="preserve"> InpS!BC2</f>
        <v>2065-66</v>
      </c>
      <c r="BD2" s="21" t="str">
        <f xml:space="preserve"> InpS!BD2</f>
        <v>2066-67</v>
      </c>
      <c r="BE2" s="21" t="str">
        <f xml:space="preserve"> InpS!BE2</f>
        <v>2067-68</v>
      </c>
      <c r="BF2" s="21" t="str">
        <f xml:space="preserve"> InpS!BF2</f>
        <v>2068-69</v>
      </c>
      <c r="BG2" s="21" t="str">
        <f xml:space="preserve"> InpS!BG2</f>
        <v>2069-70</v>
      </c>
      <c r="BH2" s="21" t="str">
        <f xml:space="preserve"> InpS!BH2</f>
        <v>2070-71</v>
      </c>
      <c r="BI2" s="21" t="str">
        <f xml:space="preserve"> InpS!BI2</f>
        <v>2071-72</v>
      </c>
      <c r="BJ2" s="21" t="str">
        <f xml:space="preserve"> InpS!BJ2</f>
        <v>2072-73</v>
      </c>
      <c r="BK2" s="21" t="str">
        <f xml:space="preserve"> InpS!BK2</f>
        <v>2073-74</v>
      </c>
      <c r="BL2" s="21" t="str">
        <f xml:space="preserve"> InpS!BL2</f>
        <v>2074-75</v>
      </c>
      <c r="BM2" s="21" t="str">
        <f xml:space="preserve"> InpS!BM2</f>
        <v>2075-76</v>
      </c>
      <c r="BN2" s="21" t="str">
        <f xml:space="preserve"> InpS!BN2</f>
        <v>2076-77</v>
      </c>
      <c r="BO2" s="21" t="str">
        <f xml:space="preserve"> InpS!BO2</f>
        <v>2077-78</v>
      </c>
      <c r="BP2" s="21" t="str">
        <f xml:space="preserve"> InpS!BP2</f>
        <v>2078-79</v>
      </c>
      <c r="BQ2" s="21" t="str">
        <f xml:space="preserve"> InpS!BQ2</f>
        <v>2079-80</v>
      </c>
      <c r="BR2" s="21" t="str">
        <f xml:space="preserve"> InpS!BR2</f>
        <v>2080-81</v>
      </c>
      <c r="BS2" s="21" t="str">
        <f xml:space="preserve"> InpS!BS2</f>
        <v>2081-82</v>
      </c>
      <c r="BT2" s="21" t="str">
        <f xml:space="preserve"> InpS!BT2</f>
        <v>2082-83</v>
      </c>
      <c r="BU2" s="21" t="str">
        <f xml:space="preserve"> InpS!BU2</f>
        <v>2083-84</v>
      </c>
      <c r="BV2" s="21" t="str">
        <f xml:space="preserve"> InpS!BV2</f>
        <v>2084-85</v>
      </c>
      <c r="BW2" s="21" t="str">
        <f xml:space="preserve"> InpS!BW2</f>
        <v>2085-86</v>
      </c>
      <c r="BX2" s="21" t="str">
        <f xml:space="preserve"> InpS!BX2</f>
        <v>2086-87</v>
      </c>
      <c r="BY2" s="21" t="str">
        <f xml:space="preserve"> InpS!BY2</f>
        <v>2087-88</v>
      </c>
      <c r="BZ2" s="21" t="str">
        <f xml:space="preserve"> InpS!BZ2</f>
        <v>2088-89</v>
      </c>
      <c r="CA2" s="21" t="str">
        <f xml:space="preserve"> InpS!CA2</f>
        <v>2089-90</v>
      </c>
      <c r="CB2" s="21" t="str">
        <f xml:space="preserve"> InpS!CB2</f>
        <v>2090-91</v>
      </c>
      <c r="CC2" s="21" t="str">
        <f xml:space="preserve"> InpS!CC2</f>
        <v>2091-92</v>
      </c>
      <c r="CD2" s="21" t="str">
        <f xml:space="preserve"> InpS!CD2</f>
        <v>2092-93</v>
      </c>
      <c r="CE2" s="21" t="str">
        <f xml:space="preserve"> InpS!CE2</f>
        <v>2093-94</v>
      </c>
      <c r="CF2" s="21" t="str">
        <f xml:space="preserve"> InpS!CF2</f>
        <v>2094-95</v>
      </c>
      <c r="CG2" s="21" t="str">
        <f xml:space="preserve"> InpS!CG2</f>
        <v>2095-96</v>
      </c>
      <c r="CH2" s="21" t="str">
        <f xml:space="preserve"> InpS!CH2</f>
        <v>2096-97</v>
      </c>
      <c r="CI2" s="21" t="str">
        <f xml:space="preserve"> InpS!CI2</f>
        <v>2097-98</v>
      </c>
      <c r="CJ2" s="21" t="str">
        <f xml:space="preserve"> InpS!CJ2</f>
        <v>2098-99</v>
      </c>
      <c r="CK2" s="21" t="str">
        <f xml:space="preserve"> InpS!CK2</f>
        <v>2099-00</v>
      </c>
      <c r="CL2" s="21" t="str">
        <f xml:space="preserve"> InpS!CL2</f>
        <v>2100-01</v>
      </c>
      <c r="CM2" s="21" t="str">
        <f xml:space="preserve"> InpS!CM2</f>
        <v>2101-02</v>
      </c>
      <c r="CN2" s="21" t="str">
        <f xml:space="preserve"> InpS!CN2</f>
        <v>2102-03</v>
      </c>
      <c r="CO2" s="21" t="str">
        <f xml:space="preserve"> InpS!CO2</f>
        <v>2103-04</v>
      </c>
    </row>
    <row r="3" spans="1:93" ht="3" customHeight="1" thickTop="1" x14ac:dyDescent="0.2">
      <c r="A3" s="14"/>
      <c r="B3" s="14"/>
      <c r="C3" s="181"/>
      <c r="D3" s="15"/>
      <c r="E3" s="16"/>
      <c r="F3" s="17"/>
      <c r="G3" s="16"/>
      <c r="H3" s="156"/>
      <c r="I3" s="16"/>
      <c r="J3" s="13"/>
      <c r="K3" s="16"/>
    </row>
    <row r="4" spans="1:93" x14ac:dyDescent="0.2">
      <c r="E4" s="18" t="str">
        <f xml:space="preserve"> InpS!E4</f>
        <v>Year end</v>
      </c>
      <c r="G4" s="24">
        <f xml:space="preserve"> InpS!G4</f>
        <v>2022</v>
      </c>
      <c r="H4" s="157"/>
      <c r="I4" s="25"/>
      <c r="J4" s="25"/>
      <c r="K4" s="24">
        <f xml:space="preserve"> InpS!K4</f>
        <v>2022</v>
      </c>
      <c r="L4" s="24">
        <f xml:space="preserve"> InpS!L4</f>
        <v>2023</v>
      </c>
      <c r="M4" s="24">
        <f xml:space="preserve"> InpS!M4</f>
        <v>2024</v>
      </c>
      <c r="N4" s="24">
        <f xml:space="preserve"> InpS!N4</f>
        <v>2025</v>
      </c>
      <c r="O4" s="24">
        <f xml:space="preserve"> InpS!O4</f>
        <v>2026</v>
      </c>
      <c r="P4" s="24">
        <f xml:space="preserve"> InpS!P4</f>
        <v>2027</v>
      </c>
      <c r="Q4" s="24">
        <f xml:space="preserve"> InpS!Q4</f>
        <v>2028</v>
      </c>
      <c r="R4" s="24">
        <f xml:space="preserve"> InpS!R4</f>
        <v>2029</v>
      </c>
      <c r="S4" s="24">
        <f xml:space="preserve"> InpS!S4</f>
        <v>2030</v>
      </c>
      <c r="T4" s="24">
        <f xml:space="preserve"> InpS!T4</f>
        <v>2031</v>
      </c>
      <c r="U4" s="24">
        <f xml:space="preserve"> InpS!U4</f>
        <v>2032</v>
      </c>
      <c r="V4" s="24">
        <f xml:space="preserve"> InpS!V4</f>
        <v>2033</v>
      </c>
      <c r="W4" s="24">
        <f xml:space="preserve"> InpS!W4</f>
        <v>2034</v>
      </c>
      <c r="X4" s="24">
        <f xml:space="preserve"> InpS!X4</f>
        <v>2035</v>
      </c>
      <c r="Y4" s="24">
        <f xml:space="preserve"> InpS!Y4</f>
        <v>2036</v>
      </c>
      <c r="Z4" s="24">
        <f xml:space="preserve"> InpS!Z4</f>
        <v>2037</v>
      </c>
      <c r="AA4" s="24">
        <f xml:space="preserve"> InpS!AA4</f>
        <v>2038</v>
      </c>
      <c r="AB4" s="24">
        <f xml:space="preserve"> InpS!AB4</f>
        <v>2039</v>
      </c>
      <c r="AC4" s="24">
        <f xml:space="preserve"> InpS!AC4</f>
        <v>2040</v>
      </c>
      <c r="AD4" s="24">
        <f xml:space="preserve"> InpS!AD4</f>
        <v>2041</v>
      </c>
      <c r="AE4" s="24">
        <f xml:space="preserve"> InpS!AE4</f>
        <v>2042</v>
      </c>
      <c r="AF4" s="24">
        <f xml:space="preserve"> InpS!AF4</f>
        <v>2043</v>
      </c>
      <c r="AG4" s="24">
        <f xml:space="preserve"> InpS!AG4</f>
        <v>2044</v>
      </c>
      <c r="AH4" s="24">
        <f xml:space="preserve"> InpS!AH4</f>
        <v>2045</v>
      </c>
      <c r="AI4" s="24">
        <f xml:space="preserve"> InpS!AI4</f>
        <v>2046</v>
      </c>
      <c r="AJ4" s="24">
        <f xml:space="preserve"> InpS!AJ4</f>
        <v>2047</v>
      </c>
      <c r="AK4" s="24">
        <f xml:space="preserve"> InpS!AK4</f>
        <v>2048</v>
      </c>
      <c r="AL4" s="24">
        <f xml:space="preserve"> InpS!AL4</f>
        <v>2049</v>
      </c>
      <c r="AM4" s="24">
        <f xml:space="preserve"> InpS!AM4</f>
        <v>2050</v>
      </c>
      <c r="AN4" s="24">
        <f xml:space="preserve"> InpS!AN4</f>
        <v>2051</v>
      </c>
      <c r="AO4" s="24">
        <f xml:space="preserve"> InpS!AO4</f>
        <v>2052</v>
      </c>
      <c r="AP4" s="24">
        <f xml:space="preserve"> InpS!AP4</f>
        <v>2053</v>
      </c>
      <c r="AQ4" s="24">
        <f xml:space="preserve"> InpS!AQ4</f>
        <v>2054</v>
      </c>
      <c r="AR4" s="24">
        <f xml:space="preserve"> InpS!AR4</f>
        <v>2055</v>
      </c>
      <c r="AS4" s="24">
        <f xml:space="preserve"> InpS!AS4</f>
        <v>2056</v>
      </c>
      <c r="AT4" s="24">
        <f xml:space="preserve"> InpS!AT4</f>
        <v>2057</v>
      </c>
      <c r="AU4" s="24">
        <f xml:space="preserve"> InpS!AU4</f>
        <v>2058</v>
      </c>
      <c r="AV4" s="24">
        <f xml:space="preserve"> InpS!AV4</f>
        <v>2059</v>
      </c>
      <c r="AW4" s="24">
        <f xml:space="preserve"> InpS!AW4</f>
        <v>2060</v>
      </c>
      <c r="AX4" s="24">
        <f xml:space="preserve"> InpS!AX4</f>
        <v>2061</v>
      </c>
      <c r="AY4" s="24">
        <f xml:space="preserve"> InpS!AY4</f>
        <v>2062</v>
      </c>
      <c r="AZ4" s="24">
        <f xml:space="preserve"> InpS!AZ4</f>
        <v>2063</v>
      </c>
      <c r="BA4" s="24">
        <f xml:space="preserve"> InpS!BA4</f>
        <v>2064</v>
      </c>
      <c r="BB4" s="24">
        <f xml:space="preserve"> InpS!BB4</f>
        <v>2065</v>
      </c>
      <c r="BC4" s="24">
        <f xml:space="preserve"> InpS!BC4</f>
        <v>2066</v>
      </c>
      <c r="BD4" s="24">
        <f xml:space="preserve"> InpS!BD4</f>
        <v>2067</v>
      </c>
      <c r="BE4" s="24">
        <f xml:space="preserve"> InpS!BE4</f>
        <v>2068</v>
      </c>
      <c r="BF4" s="24">
        <f xml:space="preserve"> InpS!BF4</f>
        <v>2069</v>
      </c>
      <c r="BG4" s="24">
        <f xml:space="preserve"> InpS!BG4</f>
        <v>2070</v>
      </c>
      <c r="BH4" s="24">
        <f xml:space="preserve"> InpS!BH4</f>
        <v>2071</v>
      </c>
      <c r="BI4" s="24">
        <f xml:space="preserve"> InpS!BI4</f>
        <v>2072</v>
      </c>
      <c r="BJ4" s="24">
        <f xml:space="preserve"> InpS!BJ4</f>
        <v>2073</v>
      </c>
      <c r="BK4" s="24">
        <f xml:space="preserve"> InpS!BK4</f>
        <v>2074</v>
      </c>
      <c r="BL4" s="24">
        <f xml:space="preserve"> InpS!BL4</f>
        <v>2075</v>
      </c>
      <c r="BM4" s="24">
        <f xml:space="preserve"> InpS!BM4</f>
        <v>2076</v>
      </c>
      <c r="BN4" s="24">
        <f xml:space="preserve"> InpS!BN4</f>
        <v>2077</v>
      </c>
      <c r="BO4" s="24">
        <f xml:space="preserve"> InpS!BO4</f>
        <v>2078</v>
      </c>
      <c r="BP4" s="24">
        <f xml:space="preserve"> InpS!BP4</f>
        <v>2079</v>
      </c>
      <c r="BQ4" s="24">
        <f xml:space="preserve"> InpS!BQ4</f>
        <v>2080</v>
      </c>
      <c r="BR4" s="24">
        <f xml:space="preserve"> InpS!BR4</f>
        <v>2081</v>
      </c>
      <c r="BS4" s="24">
        <f xml:space="preserve"> InpS!BS4</f>
        <v>2082</v>
      </c>
      <c r="BT4" s="24">
        <f xml:space="preserve"> InpS!BT4</f>
        <v>2083</v>
      </c>
      <c r="BU4" s="24">
        <f xml:space="preserve"> InpS!BU4</f>
        <v>2084</v>
      </c>
      <c r="BV4" s="24">
        <f xml:space="preserve"> InpS!BV4</f>
        <v>2085</v>
      </c>
      <c r="BW4" s="24">
        <f xml:space="preserve"> InpS!BW4</f>
        <v>2086</v>
      </c>
      <c r="BX4" s="24">
        <f xml:space="preserve"> InpS!BX4</f>
        <v>2087</v>
      </c>
      <c r="BY4" s="24">
        <f xml:space="preserve"> InpS!BY4</f>
        <v>2088</v>
      </c>
      <c r="BZ4" s="24">
        <f xml:space="preserve"> InpS!BZ4</f>
        <v>2089</v>
      </c>
      <c r="CA4" s="24">
        <f xml:space="preserve"> InpS!CA4</f>
        <v>2090</v>
      </c>
      <c r="CB4" s="24">
        <f xml:space="preserve"> InpS!CB4</f>
        <v>2091</v>
      </c>
      <c r="CC4" s="24">
        <f xml:space="preserve"> InpS!CC4</f>
        <v>2092</v>
      </c>
      <c r="CD4" s="24">
        <f xml:space="preserve"> InpS!CD4</f>
        <v>2093</v>
      </c>
      <c r="CE4" s="24">
        <f xml:space="preserve"> InpS!CE4</f>
        <v>2094</v>
      </c>
      <c r="CF4" s="24">
        <f xml:space="preserve"> InpS!CF4</f>
        <v>2095</v>
      </c>
      <c r="CG4" s="24">
        <f xml:space="preserve"> InpS!CG4</f>
        <v>2096</v>
      </c>
      <c r="CH4" s="24">
        <f xml:space="preserve"> InpS!CH4</f>
        <v>2097</v>
      </c>
      <c r="CI4" s="24">
        <f xml:space="preserve"> InpS!CI4</f>
        <v>2098</v>
      </c>
      <c r="CJ4" s="24">
        <f xml:space="preserve"> InpS!CJ4</f>
        <v>2099</v>
      </c>
      <c r="CK4" s="24">
        <f xml:space="preserve"> InpS!CK4</f>
        <v>2100</v>
      </c>
      <c r="CL4" s="24">
        <f xml:space="preserve"> InpS!CL4</f>
        <v>2101</v>
      </c>
      <c r="CM4" s="24">
        <f xml:space="preserve"> InpS!CM4</f>
        <v>2102</v>
      </c>
      <c r="CN4" s="24">
        <f xml:space="preserve"> InpS!CN4</f>
        <v>2103</v>
      </c>
      <c r="CO4" s="24">
        <f xml:space="preserve"> InpS!CO4</f>
        <v>2104</v>
      </c>
    </row>
    <row r="5" spans="1:93" s="20" customFormat="1" x14ac:dyDescent="0.2">
      <c r="B5" s="34"/>
      <c r="C5" s="84"/>
      <c r="D5" s="84"/>
      <c r="E5" s="18" t="str">
        <f xml:space="preserve"> ComSum!E7</f>
        <v>Days in year</v>
      </c>
      <c r="F5" s="18">
        <f xml:space="preserve"> ComSum!F7</f>
        <v>0</v>
      </c>
      <c r="G5" s="18">
        <f xml:space="preserve"> ComSum!G7</f>
        <v>0</v>
      </c>
      <c r="H5" s="147" t="str">
        <f xml:space="preserve"> ComSum!H7</f>
        <v>Days</v>
      </c>
      <c r="I5" s="18">
        <f xml:space="preserve"> ComSum!I7</f>
        <v>0</v>
      </c>
      <c r="J5" s="18">
        <f xml:space="preserve"> ComSum!J7</f>
        <v>0</v>
      </c>
      <c r="K5" s="53">
        <f xml:space="preserve"> ComSum!K7</f>
        <v>365</v>
      </c>
      <c r="L5" s="53">
        <f xml:space="preserve"> ComSum!L7</f>
        <v>365</v>
      </c>
      <c r="M5" s="53">
        <f xml:space="preserve"> ComSum!M7</f>
        <v>366</v>
      </c>
      <c r="N5" s="53">
        <f xml:space="preserve"> ComSum!N7</f>
        <v>365</v>
      </c>
      <c r="O5" s="53">
        <f xml:space="preserve"> ComSum!O7</f>
        <v>365</v>
      </c>
      <c r="P5" s="53">
        <f xml:space="preserve"> ComSum!P7</f>
        <v>365</v>
      </c>
      <c r="Q5" s="53">
        <f xml:space="preserve"> ComSum!Q7</f>
        <v>366</v>
      </c>
      <c r="R5" s="53">
        <f xml:space="preserve"> ComSum!R7</f>
        <v>365</v>
      </c>
      <c r="S5" s="53">
        <f xml:space="preserve"> ComSum!S7</f>
        <v>365</v>
      </c>
      <c r="T5" s="53">
        <f xml:space="preserve"> ComSum!T7</f>
        <v>365</v>
      </c>
      <c r="U5" s="53">
        <f xml:space="preserve"> ComSum!U7</f>
        <v>366</v>
      </c>
      <c r="V5" s="53">
        <f xml:space="preserve"> ComSum!V7</f>
        <v>365</v>
      </c>
      <c r="W5" s="53">
        <f xml:space="preserve"> ComSum!W7</f>
        <v>365</v>
      </c>
      <c r="X5" s="53">
        <f xml:space="preserve"> ComSum!X7</f>
        <v>365</v>
      </c>
      <c r="Y5" s="53">
        <f xml:space="preserve"> ComSum!Y7</f>
        <v>366</v>
      </c>
      <c r="Z5" s="53">
        <f xml:space="preserve"> ComSum!Z7</f>
        <v>365</v>
      </c>
      <c r="AA5" s="53">
        <f xml:space="preserve"> ComSum!AA7</f>
        <v>365</v>
      </c>
      <c r="AB5" s="53">
        <f xml:space="preserve"> ComSum!AB7</f>
        <v>365</v>
      </c>
      <c r="AC5" s="53">
        <f xml:space="preserve"> ComSum!AC7</f>
        <v>366</v>
      </c>
      <c r="AD5" s="53">
        <f xml:space="preserve"> ComSum!AD7</f>
        <v>365</v>
      </c>
      <c r="AE5" s="53">
        <f xml:space="preserve"> ComSum!AE7</f>
        <v>365</v>
      </c>
      <c r="AF5" s="53">
        <f xml:space="preserve"> ComSum!AF7</f>
        <v>365</v>
      </c>
      <c r="AG5" s="53">
        <f xml:space="preserve"> ComSum!AG7</f>
        <v>366</v>
      </c>
      <c r="AH5" s="53">
        <f xml:space="preserve"> ComSum!AH7</f>
        <v>365</v>
      </c>
      <c r="AI5" s="53">
        <f xml:space="preserve"> ComSum!AI7</f>
        <v>365</v>
      </c>
      <c r="AJ5" s="53">
        <f xml:space="preserve"> ComSum!AJ7</f>
        <v>365</v>
      </c>
      <c r="AK5" s="53">
        <f xml:space="preserve"> ComSum!AK7</f>
        <v>366</v>
      </c>
      <c r="AL5" s="53">
        <f xml:space="preserve"> ComSum!AL7</f>
        <v>365</v>
      </c>
      <c r="AM5" s="53">
        <f xml:space="preserve"> ComSum!AM7</f>
        <v>365</v>
      </c>
      <c r="AN5" s="53">
        <f xml:space="preserve"> ComSum!AN7</f>
        <v>365</v>
      </c>
      <c r="AO5" s="53">
        <f xml:space="preserve"> ComSum!AO7</f>
        <v>366</v>
      </c>
      <c r="AP5" s="53">
        <f xml:space="preserve"> ComSum!AP7</f>
        <v>365</v>
      </c>
      <c r="AQ5" s="53">
        <f xml:space="preserve"> ComSum!AQ7</f>
        <v>365</v>
      </c>
      <c r="AR5" s="53">
        <f xml:space="preserve"> ComSum!AR7</f>
        <v>365</v>
      </c>
      <c r="AS5" s="53">
        <f xml:space="preserve"> ComSum!AS7</f>
        <v>366</v>
      </c>
      <c r="AT5" s="53">
        <f xml:space="preserve"> ComSum!AT7</f>
        <v>365</v>
      </c>
      <c r="AU5" s="53">
        <f xml:space="preserve"> ComSum!AU7</f>
        <v>365</v>
      </c>
      <c r="AV5" s="53">
        <f xml:space="preserve"> ComSum!AV7</f>
        <v>365</v>
      </c>
      <c r="AW5" s="53">
        <f xml:space="preserve"> ComSum!AW7</f>
        <v>366</v>
      </c>
      <c r="AX5" s="53">
        <f xml:space="preserve"> ComSum!AX7</f>
        <v>365</v>
      </c>
      <c r="AY5" s="53">
        <f xml:space="preserve"> ComSum!AY7</f>
        <v>365</v>
      </c>
      <c r="AZ5" s="53">
        <f xml:space="preserve"> ComSum!AZ7</f>
        <v>365</v>
      </c>
      <c r="BA5" s="53">
        <f xml:space="preserve"> ComSum!BA7</f>
        <v>366</v>
      </c>
      <c r="BB5" s="53">
        <f xml:space="preserve"> ComSum!BB7</f>
        <v>365</v>
      </c>
      <c r="BC5" s="53">
        <f xml:space="preserve"> ComSum!BC7</f>
        <v>365</v>
      </c>
      <c r="BD5" s="53">
        <f xml:space="preserve"> ComSum!BD7</f>
        <v>365</v>
      </c>
      <c r="BE5" s="53">
        <f xml:space="preserve"> ComSum!BE7</f>
        <v>366</v>
      </c>
      <c r="BF5" s="53">
        <f xml:space="preserve"> ComSum!BF7</f>
        <v>365</v>
      </c>
      <c r="BG5" s="53">
        <f xml:space="preserve"> ComSum!BG7</f>
        <v>365</v>
      </c>
      <c r="BH5" s="53">
        <f xml:space="preserve"> ComSum!BH7</f>
        <v>365</v>
      </c>
      <c r="BI5" s="53">
        <f xml:space="preserve"> ComSum!BI7</f>
        <v>366</v>
      </c>
      <c r="BJ5" s="53">
        <f xml:space="preserve"> ComSum!BJ7</f>
        <v>365</v>
      </c>
      <c r="BK5" s="53">
        <f xml:space="preserve"> ComSum!BK7</f>
        <v>365</v>
      </c>
      <c r="BL5" s="53">
        <f xml:space="preserve"> ComSum!BL7</f>
        <v>365</v>
      </c>
      <c r="BM5" s="53">
        <f xml:space="preserve"> ComSum!BM7</f>
        <v>366</v>
      </c>
      <c r="BN5" s="53">
        <f xml:space="preserve"> ComSum!BN7</f>
        <v>365</v>
      </c>
      <c r="BO5" s="53">
        <f xml:space="preserve"> ComSum!BO7</f>
        <v>365</v>
      </c>
      <c r="BP5" s="53">
        <f xml:space="preserve"> ComSum!BP7</f>
        <v>365</v>
      </c>
      <c r="BQ5" s="53">
        <f xml:space="preserve"> ComSum!BQ7</f>
        <v>366</v>
      </c>
      <c r="BR5" s="53">
        <f xml:space="preserve"> ComSum!BR7</f>
        <v>365</v>
      </c>
      <c r="BS5" s="53">
        <f xml:space="preserve"> ComSum!BS7</f>
        <v>365</v>
      </c>
      <c r="BT5" s="53">
        <f xml:space="preserve"> ComSum!BT7</f>
        <v>365</v>
      </c>
      <c r="BU5" s="53">
        <f xml:space="preserve"> ComSum!BU7</f>
        <v>366</v>
      </c>
      <c r="BV5" s="53">
        <f xml:space="preserve"> ComSum!BV7</f>
        <v>365</v>
      </c>
      <c r="BW5" s="53">
        <f xml:space="preserve"> ComSum!BW7</f>
        <v>365</v>
      </c>
      <c r="BX5" s="53">
        <f xml:space="preserve"> ComSum!BX7</f>
        <v>365</v>
      </c>
      <c r="BY5" s="53">
        <f xml:space="preserve"> ComSum!BY7</f>
        <v>366</v>
      </c>
      <c r="BZ5" s="53">
        <f xml:space="preserve"> ComSum!BZ7</f>
        <v>365</v>
      </c>
      <c r="CA5" s="53">
        <f xml:space="preserve"> ComSum!CA7</f>
        <v>365</v>
      </c>
      <c r="CB5" s="53">
        <f xml:space="preserve"> ComSum!CB7</f>
        <v>365</v>
      </c>
      <c r="CC5" s="53">
        <f xml:space="preserve"> ComSum!CC7</f>
        <v>366</v>
      </c>
      <c r="CD5" s="53">
        <f xml:space="preserve"> ComSum!CD7</f>
        <v>365</v>
      </c>
      <c r="CE5" s="53">
        <f xml:space="preserve"> ComSum!CE7</f>
        <v>365</v>
      </c>
      <c r="CF5" s="53">
        <f xml:space="preserve"> ComSum!CF7</f>
        <v>365</v>
      </c>
      <c r="CG5" s="53">
        <f xml:space="preserve"> ComSum!CG7</f>
        <v>366</v>
      </c>
      <c r="CH5" s="53">
        <f xml:space="preserve"> ComSum!CH7</f>
        <v>365</v>
      </c>
      <c r="CI5" s="53">
        <f xml:space="preserve"> ComSum!CI7</f>
        <v>365</v>
      </c>
      <c r="CJ5" s="53">
        <f xml:space="preserve"> ComSum!CJ7</f>
        <v>365</v>
      </c>
      <c r="CK5" s="53">
        <f xml:space="preserve"> ComSum!CK7</f>
        <v>365</v>
      </c>
      <c r="CL5" s="53">
        <f xml:space="preserve"> ComSum!CL7</f>
        <v>365</v>
      </c>
      <c r="CM5" s="53">
        <f xml:space="preserve"> ComSum!CM7</f>
        <v>365</v>
      </c>
      <c r="CN5" s="53">
        <f xml:space="preserve"> ComSum!CN7</f>
        <v>365</v>
      </c>
      <c r="CO5" s="53">
        <f xml:space="preserve"> ComSum!CO7</f>
        <v>366</v>
      </c>
    </row>
    <row r="6" spans="1:93" s="127" customFormat="1" x14ac:dyDescent="0.2">
      <c r="B6" s="128"/>
      <c r="C6" s="129"/>
      <c r="D6" s="129"/>
      <c r="E6" s="72" t="str">
        <f xml:space="preserve"> InpS!E$6</f>
        <v>CPIH (November, lagged)</v>
      </c>
      <c r="F6" s="72">
        <f xml:space="preserve"> InpS!F$6</f>
        <v>0</v>
      </c>
      <c r="G6" s="72"/>
      <c r="H6" s="149" t="str">
        <f xml:space="preserve"> InpS!H$6</f>
        <v>%</v>
      </c>
      <c r="I6" s="72"/>
      <c r="J6" s="72">
        <f xml:space="preserve"> InpS!J$6</f>
        <v>0</v>
      </c>
      <c r="K6" s="58">
        <f xml:space="preserve"> InpS!K$6</f>
        <v>5.5299539170505785E-3</v>
      </c>
      <c r="L6" s="58">
        <f xml:space="preserve"> InpS!L$6</f>
        <v>4.5829514207149424E-2</v>
      </c>
      <c r="M6" s="58">
        <f xml:space="preserve"> InpS!M$6</f>
        <v>2.3324619000020475E-2</v>
      </c>
      <c r="N6" s="58">
        <f xml:space="preserve"> InpS!N$6</f>
        <v>1.8236440366698137E-2</v>
      </c>
      <c r="O6" s="58">
        <f xml:space="preserve"> InpS!O$6</f>
        <v>1.9638048411515951E-2</v>
      </c>
      <c r="P6" s="58">
        <f xml:space="preserve"> InpS!P$6</f>
        <v>1.9420448944002855E-2</v>
      </c>
      <c r="Q6" s="58">
        <f xml:space="preserve"> InpS!Q$6</f>
        <v>1.9489249178521018E-2</v>
      </c>
      <c r="R6" s="58">
        <f xml:space="preserve"> InpS!R$6</f>
        <v>1.9583160409674338E-2</v>
      </c>
      <c r="S6" s="58">
        <f xml:space="preserve"> InpS!S$6</f>
        <v>1.9996805127965978E-2</v>
      </c>
      <c r="T6" s="58">
        <f xml:space="preserve"> InpS!T$6</f>
        <v>1.9996805127965978E-2</v>
      </c>
      <c r="U6" s="58">
        <f xml:space="preserve"> InpS!U$6</f>
        <v>1.9996805127965978E-2</v>
      </c>
      <c r="V6" s="58">
        <f xml:space="preserve"> InpS!V$6</f>
        <v>1.9996805127965978E-2</v>
      </c>
      <c r="W6" s="58">
        <f xml:space="preserve"> InpS!W$6</f>
        <v>1.9996805127965978E-2</v>
      </c>
      <c r="X6" s="58">
        <f xml:space="preserve"> InpS!X$6</f>
        <v>1.9996805127965978E-2</v>
      </c>
      <c r="Y6" s="58">
        <f xml:space="preserve"> InpS!Y$6</f>
        <v>1.9996805127965978E-2</v>
      </c>
      <c r="Z6" s="58">
        <f xml:space="preserve"> InpS!Z$6</f>
        <v>1.9996805127965978E-2</v>
      </c>
      <c r="AA6" s="58">
        <f xml:space="preserve"> InpS!AA$6</f>
        <v>1.9996805127965978E-2</v>
      </c>
      <c r="AB6" s="58">
        <f xml:space="preserve"> InpS!AB$6</f>
        <v>1.9996805127965978E-2</v>
      </c>
      <c r="AC6" s="58">
        <f xml:space="preserve"> InpS!AC$6</f>
        <v>1.9996805127965978E-2</v>
      </c>
      <c r="AD6" s="58">
        <f xml:space="preserve"> InpS!AD$6</f>
        <v>1.9996805127965978E-2</v>
      </c>
      <c r="AE6" s="58">
        <f xml:space="preserve"> InpS!AE$6</f>
        <v>1.9996805127965978E-2</v>
      </c>
      <c r="AF6" s="58">
        <f xml:space="preserve"> InpS!AF$6</f>
        <v>1.9996805127965978E-2</v>
      </c>
      <c r="AG6" s="58">
        <f xml:space="preserve"> InpS!AG$6</f>
        <v>1.9996805127965978E-2</v>
      </c>
      <c r="AH6" s="58">
        <f xml:space="preserve"> InpS!AH$6</f>
        <v>1.9996805127965978E-2</v>
      </c>
      <c r="AI6" s="58">
        <f xml:space="preserve"> InpS!AI$6</f>
        <v>1.9996805127965978E-2</v>
      </c>
      <c r="AJ6" s="58">
        <f xml:space="preserve"> InpS!AJ$6</f>
        <v>1.9996805127965978E-2</v>
      </c>
      <c r="AK6" s="58">
        <f xml:space="preserve"> InpS!AK$6</f>
        <v>1.9996805127965978E-2</v>
      </c>
      <c r="AL6" s="58">
        <f xml:space="preserve"> InpS!AL$6</f>
        <v>1.9996805127965978E-2</v>
      </c>
      <c r="AM6" s="58">
        <f xml:space="preserve"> InpS!AM$6</f>
        <v>1.9996805127965978E-2</v>
      </c>
      <c r="AN6" s="58">
        <f xml:space="preserve"> InpS!AN$6</f>
        <v>1.9996805127965978E-2</v>
      </c>
      <c r="AO6" s="58">
        <f xml:space="preserve"> InpS!AO$6</f>
        <v>1.9996805127965978E-2</v>
      </c>
      <c r="AP6" s="58">
        <f xml:space="preserve"> InpS!AP$6</f>
        <v>1.9996805127965978E-2</v>
      </c>
      <c r="AQ6" s="58">
        <f xml:space="preserve"> InpS!AQ$6</f>
        <v>1.9996805127965978E-2</v>
      </c>
      <c r="AR6" s="58">
        <f xml:space="preserve"> InpS!AR$6</f>
        <v>1.9996805127965978E-2</v>
      </c>
      <c r="AS6" s="58">
        <f xml:space="preserve"> InpS!AS$6</f>
        <v>1.9996805127965978E-2</v>
      </c>
      <c r="AT6" s="58">
        <f xml:space="preserve"> InpS!AT$6</f>
        <v>1.9996805127965978E-2</v>
      </c>
      <c r="AU6" s="58">
        <f xml:space="preserve"> InpS!AU$6</f>
        <v>1.9996805127965978E-2</v>
      </c>
      <c r="AV6" s="58">
        <f xml:space="preserve"> InpS!AV$6</f>
        <v>1.9996805127965978E-2</v>
      </c>
      <c r="AW6" s="58">
        <f xml:space="preserve"> InpS!AW$6</f>
        <v>1.9996805127965978E-2</v>
      </c>
      <c r="AX6" s="58">
        <f xml:space="preserve"> InpS!AX$6</f>
        <v>1.9996805127965978E-2</v>
      </c>
      <c r="AY6" s="58">
        <f xml:space="preserve"> InpS!AY$6</f>
        <v>1.9996805127965978E-2</v>
      </c>
      <c r="AZ6" s="58">
        <f xml:space="preserve"> InpS!AZ$6</f>
        <v>1.9996805127965978E-2</v>
      </c>
      <c r="BA6" s="58">
        <f xml:space="preserve"> InpS!BA$6</f>
        <v>1.9996805127965978E-2</v>
      </c>
      <c r="BB6" s="58">
        <f xml:space="preserve"> InpS!BB$6</f>
        <v>1.9996805127965978E-2</v>
      </c>
      <c r="BC6" s="58">
        <f xml:space="preserve"> InpS!BC$6</f>
        <v>1.9996805127965978E-2</v>
      </c>
      <c r="BD6" s="58">
        <f xml:space="preserve"> InpS!BD$6</f>
        <v>1.9996805127965978E-2</v>
      </c>
      <c r="BE6" s="58">
        <f xml:space="preserve"> InpS!BE$6</f>
        <v>1.9996805127965978E-2</v>
      </c>
      <c r="BF6" s="58">
        <f xml:space="preserve"> InpS!BF$6</f>
        <v>1.9996805127965978E-2</v>
      </c>
      <c r="BG6" s="58">
        <f xml:space="preserve"> InpS!BG$6</f>
        <v>1.9996805127965978E-2</v>
      </c>
      <c r="BH6" s="58">
        <f xml:space="preserve"> InpS!BH$6</f>
        <v>1.9996805127965978E-2</v>
      </c>
      <c r="BI6" s="58">
        <f xml:space="preserve"> InpS!BI$6</f>
        <v>1.9996805127965978E-2</v>
      </c>
      <c r="BJ6" s="58">
        <f xml:space="preserve"> InpS!BJ$6</f>
        <v>1.9996805127965978E-2</v>
      </c>
      <c r="BK6" s="58">
        <f xml:space="preserve"> InpS!BK$6</f>
        <v>1.9996805127965978E-2</v>
      </c>
      <c r="BL6" s="58">
        <f xml:space="preserve"> InpS!BL$6</f>
        <v>1.9996805127965978E-2</v>
      </c>
      <c r="BM6" s="58">
        <f xml:space="preserve"> InpS!BM$6</f>
        <v>1.9996805127965978E-2</v>
      </c>
      <c r="BN6" s="58">
        <f xml:space="preserve"> InpS!BN$6</f>
        <v>1.9996805127965978E-2</v>
      </c>
      <c r="BO6" s="58">
        <f xml:space="preserve"> InpS!BO$6</f>
        <v>1.9996805127965978E-2</v>
      </c>
      <c r="BP6" s="58">
        <f xml:space="preserve"> InpS!BP$6</f>
        <v>1.9996805127965978E-2</v>
      </c>
      <c r="BQ6" s="58">
        <f xml:space="preserve"> InpS!BQ$6</f>
        <v>1.9996805127965978E-2</v>
      </c>
      <c r="BR6" s="58">
        <f xml:space="preserve"> InpS!BR$6</f>
        <v>1.9996805127965978E-2</v>
      </c>
      <c r="BS6" s="58">
        <f xml:space="preserve"> InpS!BS$6</f>
        <v>1.9996805127965978E-2</v>
      </c>
      <c r="BT6" s="58">
        <f xml:space="preserve"> InpS!BT$6</f>
        <v>1.9996805127965978E-2</v>
      </c>
      <c r="BU6" s="58">
        <f xml:space="preserve"> InpS!BU$6</f>
        <v>1.9996805127965978E-2</v>
      </c>
      <c r="BV6" s="58">
        <f xml:space="preserve"> InpS!BV$6</f>
        <v>1.9996805127965978E-2</v>
      </c>
      <c r="BW6" s="58">
        <f xml:space="preserve"> InpS!BW$6</f>
        <v>1.9996805127965978E-2</v>
      </c>
      <c r="BX6" s="58">
        <f xml:space="preserve"> InpS!BX$6</f>
        <v>1.9996805127965978E-2</v>
      </c>
      <c r="BY6" s="58">
        <f xml:space="preserve"> InpS!BY$6</f>
        <v>1.9996805127965978E-2</v>
      </c>
      <c r="BZ6" s="58">
        <f xml:space="preserve"> InpS!BZ$6</f>
        <v>1.9996805127965978E-2</v>
      </c>
      <c r="CA6" s="58">
        <f xml:space="preserve"> InpS!CA$6</f>
        <v>1.9996805127965978E-2</v>
      </c>
      <c r="CB6" s="58">
        <f xml:space="preserve"> InpS!CB$6</f>
        <v>1.9996805127965978E-2</v>
      </c>
      <c r="CC6" s="58">
        <f xml:space="preserve"> InpS!CC$6</f>
        <v>1.9996805127965978E-2</v>
      </c>
      <c r="CD6" s="58">
        <f xml:space="preserve"> InpS!CD$6</f>
        <v>1.9996805127965978E-2</v>
      </c>
      <c r="CE6" s="58">
        <f xml:space="preserve"> InpS!CE$6</f>
        <v>1.9996805127965978E-2</v>
      </c>
      <c r="CF6" s="58">
        <f xml:space="preserve"> InpS!CF$6</f>
        <v>1.9996805127965978E-2</v>
      </c>
      <c r="CG6" s="58">
        <f xml:space="preserve"> InpS!CG$6</f>
        <v>1.9996805127965978E-2</v>
      </c>
      <c r="CH6" s="58">
        <f xml:space="preserve"> InpS!CH$6</f>
        <v>1.9996805127965978E-2</v>
      </c>
      <c r="CI6" s="58">
        <f xml:space="preserve"> InpS!CI$6</f>
        <v>1.9996805127965978E-2</v>
      </c>
      <c r="CJ6" s="58">
        <f xml:space="preserve"> InpS!CJ$6</f>
        <v>1.9996805127965978E-2</v>
      </c>
      <c r="CK6" s="58">
        <f xml:space="preserve"> InpS!CK$6</f>
        <v>1.9996805127965978E-2</v>
      </c>
      <c r="CL6" s="58">
        <f xml:space="preserve"> InpS!CL$6</f>
        <v>1.9996805127965978E-2</v>
      </c>
      <c r="CM6" s="58">
        <f xml:space="preserve"> InpS!CM$6</f>
        <v>1.9996805127965978E-2</v>
      </c>
      <c r="CN6" s="58">
        <f xml:space="preserve"> InpS!CN$6</f>
        <v>1.9996805127965978E-2</v>
      </c>
      <c r="CO6" s="58">
        <f xml:space="preserve"> InpS!CO$6</f>
        <v>1.9996805127965978E-2</v>
      </c>
    </row>
    <row r="7" spans="1:93" ht="3" customHeight="1" x14ac:dyDescent="0.2">
      <c r="A7" s="14"/>
      <c r="B7" s="14"/>
      <c r="C7" s="181"/>
      <c r="D7" s="15"/>
      <c r="E7" s="16"/>
      <c r="F7" s="17"/>
      <c r="G7" s="16"/>
      <c r="H7" s="156"/>
      <c r="I7" s="16"/>
      <c r="J7" s="13"/>
      <c r="K7" s="16"/>
    </row>
    <row r="8" spans="1:93" ht="13.5" thickBot="1" x14ac:dyDescent="0.25">
      <c r="A8" s="56" t="s">
        <v>271</v>
      </c>
      <c r="B8" s="9"/>
      <c r="C8" s="180"/>
      <c r="D8" s="69"/>
      <c r="E8" s="11"/>
      <c r="F8" s="12"/>
      <c r="G8" s="12"/>
      <c r="H8" s="146"/>
      <c r="I8" s="12"/>
      <c r="J8" s="13"/>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row>
    <row r="9" spans="1:93" ht="3" customHeight="1" outlineLevel="1" thickTop="1" x14ac:dyDescent="0.2">
      <c r="A9" s="14"/>
      <c r="B9" s="14"/>
      <c r="C9" s="181"/>
      <c r="D9" s="70"/>
      <c r="E9" s="16"/>
      <c r="F9" s="17"/>
      <c r="G9" s="16"/>
      <c r="H9" s="148"/>
      <c r="I9" s="73"/>
      <c r="J9" s="13"/>
      <c r="K9" s="16"/>
    </row>
    <row r="10" spans="1:93" outlineLevel="1" x14ac:dyDescent="0.2">
      <c r="B10" s="59" t="s">
        <v>383</v>
      </c>
      <c r="D10" s="39"/>
      <c r="H10" s="151"/>
      <c r="I10" s="75"/>
    </row>
    <row r="11" spans="1:93" outlineLevel="1" x14ac:dyDescent="0.2">
      <c r="B11" s="59"/>
      <c r="D11" s="39"/>
      <c r="E11" s="386" t="str">
        <f>UserInput!E6</f>
        <v>Company: Hafren Dyfrdwy</v>
      </c>
      <c r="G11" s="388">
        <f>UserInput!G6</f>
        <v>0</v>
      </c>
      <c r="H11" s="330" t="str">
        <f>UserInput!H6</f>
        <v>Boolean</v>
      </c>
      <c r="I11" s="75"/>
    </row>
    <row r="12" spans="1:93" outlineLevel="1" x14ac:dyDescent="0.2">
      <c r="B12" s="59"/>
      <c r="D12" s="39"/>
      <c r="E12" s="386" t="str">
        <f>UserInput!E7</f>
        <v>Zone: Powys</v>
      </c>
      <c r="G12" s="388">
        <f>UserInput!G7</f>
        <v>1</v>
      </c>
      <c r="H12" s="330" t="str">
        <f>UserInput!H7</f>
        <v>Boolean</v>
      </c>
      <c r="I12" s="75"/>
    </row>
    <row r="13" spans="1:93" s="79" customFormat="1" outlineLevel="1" x14ac:dyDescent="0.2">
      <c r="B13" s="98"/>
      <c r="C13" s="44"/>
      <c r="D13" s="44"/>
      <c r="G13" s="384"/>
      <c r="H13" s="385"/>
      <c r="I13" s="86"/>
    </row>
    <row r="14" spans="1:93" outlineLevel="1" x14ac:dyDescent="0.2">
      <c r="B14" s="59"/>
      <c r="D14" s="39" t="s">
        <v>384</v>
      </c>
      <c r="H14" s="151"/>
      <c r="I14" s="75"/>
    </row>
    <row r="15" spans="1:93" outlineLevel="2" x14ac:dyDescent="0.2">
      <c r="B15" s="59"/>
      <c r="D15" s="39"/>
      <c r="E15" s="185" t="str">
        <f xml:space="preserve"> InpS!E$34</f>
        <v>Water: Household Standing charge</v>
      </c>
      <c r="F15" s="18">
        <f xml:space="preserve"> InpS!F$34</f>
        <v>0</v>
      </c>
      <c r="H15" s="186" t="str">
        <f xml:space="preserve"> InpS!H$34</f>
        <v>£</v>
      </c>
      <c r="I15" s="75"/>
      <c r="K15" s="80">
        <f xml:space="preserve"> IF( InpS!K34 &lt;&gt; "", InpS!K34, J15 * ( 1 + K$6) )</f>
        <v>7.99</v>
      </c>
      <c r="L15" s="80">
        <f xml:space="preserve"> IF( InpS!L34 &lt;&gt; "", InpS!L34, K15 * ( 1 + L$6) )</f>
        <v>11.04</v>
      </c>
      <c r="M15" s="80">
        <f xml:space="preserve"> IF( InpS!M34 &lt;&gt; "", InpS!M34, L15 * ( 1 + M$6) )</f>
        <v>13.03</v>
      </c>
      <c r="N15" s="80">
        <f xml:space="preserve"> IF( InpS!N34 &lt;&gt; "", InpS!N34, M15 * ( 1 + N$6) )</f>
        <v>14.79</v>
      </c>
      <c r="O15" s="80">
        <f xml:space="preserve"> IF( InpS!O34 &lt;&gt; "", InpS!O34, N15 * ( 1 + O$6) )</f>
        <v>15.07</v>
      </c>
      <c r="P15" s="80">
        <f xml:space="preserve"> IF( InpS!P34 &lt;&gt; "", InpS!P34, O15 * ( 1 + P$6) )</f>
        <v>15.35</v>
      </c>
      <c r="Q15" s="80">
        <f xml:space="preserve"> IF( InpS!Q34 &lt;&gt; "", InpS!Q34, P15 * ( 1 + Q$6) )</f>
        <v>15.64</v>
      </c>
      <c r="R15" s="80">
        <f xml:space="preserve"> IF( InpS!R34 &lt;&gt; "", InpS!R34, Q15 * ( 1 + R$6) )</f>
        <v>15.94</v>
      </c>
      <c r="S15" s="80">
        <f xml:space="preserve"> IF( InpS!S34 &lt;&gt; "", InpS!S34, R15 * ( 1 + S$6) )</f>
        <v>16.260000000000002</v>
      </c>
      <c r="T15" s="80">
        <f xml:space="preserve"> IF( InpS!T34 &lt;&gt; "", InpS!T34, S15 * ( 1 + T$6) )</f>
        <v>16.585148051380727</v>
      </c>
      <c r="U15" s="80">
        <f xml:space="preserve"> IF( InpS!U34 &lt;&gt; "", InpS!U34, T15 * ( 1 + U$6) )</f>
        <v>16.916798024982654</v>
      </c>
      <c r="V15" s="80">
        <f xml:space="preserve"> IF( InpS!V34 &lt;&gt; "", InpS!V34, U15 * ( 1 + V$6) )</f>
        <v>17.25507993847739</v>
      </c>
      <c r="W15" s="80">
        <f xml:space="preserve"> IF( InpS!W34 &lt;&gt; "", InpS!W34, V15 * ( 1 + W$6) )</f>
        <v>17.600126409474598</v>
      </c>
      <c r="X15" s="80">
        <f xml:space="preserve"> IF( InpS!X34 &lt;&gt; "", InpS!X34, W15 * ( 1 + X$6) )</f>
        <v>17.952072707512428</v>
      </c>
      <c r="Y15" s="80">
        <f xml:space="preserve"> IF( InpS!Y34 &lt;&gt; "", InpS!Y34, X15 * ( 1 + Y$6) )</f>
        <v>18.311056807087631</v>
      </c>
      <c r="Z15" s="80">
        <f xml:space="preserve"> IF( InpS!Z34 &lt;&gt; "", InpS!Z34, Y15 * ( 1 + Z$6) )</f>
        <v>18.677219441746079</v>
      </c>
      <c r="AA15" s="80">
        <f xml:space="preserve"> IF( InpS!AA34 &lt;&gt; "", InpS!AA34, Z15 * ( 1 + AA$6) )</f>
        <v>19.050704159254934</v>
      </c>
      <c r="AB15" s="80">
        <f xml:space="preserve"> IF( InpS!AB34 &lt;&gt; "", InpS!AB34, AA15 * ( 1 + AB$6) )</f>
        <v>19.431657377878086</v>
      </c>
      <c r="AC15" s="80">
        <f xml:space="preserve"> IF( InpS!AC34 &lt;&gt; "", InpS!AC34, AB15 * ( 1 + AC$6) )</f>
        <v>19.820228443776916</v>
      </c>
      <c r="AD15" s="80">
        <f xml:space="preserve"> IF( InpS!AD34 &lt;&gt; "", InpS!AD34, AC15 * ( 1 + AD$6) )</f>
        <v>20.216569689558892</v>
      </c>
      <c r="AE15" s="80">
        <f xml:space="preserve"> IF( InpS!AE34 &lt;&gt; "", InpS!AE34, AD15 * ( 1 + AE$6) )</f>
        <v>20.620836493996944</v>
      </c>
      <c r="AF15" s="80">
        <f xml:space="preserve"> IF( InpS!AF34 &lt;&gt; "", InpS!AF34, AE15 * ( 1 + AF$6) )</f>
        <v>21.033187342943048</v>
      </c>
      <c r="AG15" s="80">
        <f xml:space="preserve"> IF( InpS!AG34 &lt;&gt; "", InpS!AG34, AF15 * ( 1 + AG$6) )</f>
        <v>21.453783891459882</v>
      </c>
      <c r="AH15" s="80">
        <f xml:space="preserve"> IF( InpS!AH34 &lt;&gt; "", InpS!AH34, AG15 * ( 1 + AH$6) )</f>
        <v>21.882791027194902</v>
      </c>
      <c r="AI15" s="80">
        <f xml:space="preserve"> IF( InpS!AI34 &lt;&gt; "", InpS!AI34, AH15 * ( 1 + AI$6) )</f>
        <v>22.32037693502172</v>
      </c>
      <c r="AJ15" s="80">
        <f xml:space="preserve"> IF( InpS!AJ34 &lt;&gt; "", InpS!AJ34, AI15 * ( 1 + AJ$6) )</f>
        <v>22.766713162974096</v>
      </c>
      <c r="AK15" s="80">
        <f xml:space="preserve"> IF( InpS!AK34 &lt;&gt; "", InpS!AK34, AJ15 * ( 1 + AK$6) )</f>
        <v>23.221974689498385</v>
      </c>
      <c r="AL15" s="80">
        <f xml:space="preserve"> IF( InpS!AL34 &lt;&gt; "", InpS!AL34, AK15 * ( 1 + AL$6) )</f>
        <v>23.686339992050844</v>
      </c>
      <c r="AM15" s="80">
        <f xml:space="preserve"> IF( InpS!AM34 &lt;&gt; "", InpS!AM34, AL15 * ( 1 + AM$6) )</f>
        <v>24.159991117066632</v>
      </c>
      <c r="AN15" s="80">
        <f xml:space="preserve"> IF( InpS!AN34 &lt;&gt; "", InpS!AN34, AM15 * ( 1 + AN$6) )</f>
        <v>24.643113751328002</v>
      </c>
      <c r="AO15" s="80">
        <f xml:space="preserve"> IF( InpS!AO34 &lt;&gt; "", InpS!AO34, AN15 * ( 1 + AO$6) )</f>
        <v>25.135897294759605</v>
      </c>
      <c r="AP15" s="80">
        <f xml:space="preserve"> IF( InpS!AP34 &lt;&gt; "", InpS!AP34, AO15 * ( 1 + AP$6) )</f>
        <v>25.63853493467948</v>
      </c>
      <c r="AQ15" s="80">
        <f xml:space="preserve"> IF( InpS!AQ34 &lt;&gt; "", InpS!AQ34, AP15 * ( 1 + AQ$6) )</f>
        <v>26.151223721534812</v>
      </c>
      <c r="AR15" s="80">
        <f xml:space="preserve"> IF( InpS!AR34 &lt;&gt; "", InpS!AR34, AQ15 * ( 1 + AR$6) )</f>
        <v>26.674164646152185</v>
      </c>
      <c r="AS15" s="80">
        <f xml:space="preserve"> IF( InpS!AS34 &lt;&gt; "", InpS!AS34, AR15 * ( 1 + AS$6) )</f>
        <v>27.207562718532571</v>
      </c>
      <c r="AT15" s="80">
        <f xml:space="preserve"> IF( InpS!AT34 &lt;&gt; "", InpS!AT34, AS15 * ( 1 + AT$6) )</f>
        <v>27.75162704822198</v>
      </c>
      <c r="AU15" s="80">
        <f xml:space="preserve"> IF( InpS!AU34 &lt;&gt; "", InpS!AU34, AT15 * ( 1 + AU$6) )</f>
        <v>28.306570926289265</v>
      </c>
      <c r="AV15" s="80">
        <f xml:space="preserve"> IF( InpS!AV34 &lt;&gt; "", InpS!AV34, AU15 * ( 1 + AV$6) )</f>
        <v>28.872611908943217</v>
      </c>
      <c r="AW15" s="80">
        <f xml:space="preserve"> IF( InpS!AW34 &lt;&gt; "", InpS!AW34, AV15 * ( 1 + AW$6) )</f>
        <v>29.449971902821744</v>
      </c>
      <c r="AX15" s="80">
        <f xml:space="preserve"> IF( InpS!AX34 &lt;&gt; "", InpS!AX34, AW15 * ( 1 + AX$6) )</f>
        <v>30.038877251986545</v>
      </c>
      <c r="AY15" s="80">
        <f xml:space="preserve"> IF( InpS!AY34 &lt;&gt; "", InpS!AY34, AX15 * ( 1 + AY$6) )</f>
        <v>30.63955882665741</v>
      </c>
      <c r="AZ15" s="80">
        <f xml:space="preserve"> IF( InpS!AZ34 &lt;&gt; "", InpS!AZ34, AY15 * ( 1 + AZ$6) )</f>
        <v>31.252252113720928</v>
      </c>
      <c r="BA15" s="80">
        <f xml:space="preserve"> IF( InpS!BA34 &lt;&gt; "", InpS!BA34, AZ15 * ( 1 + BA$6) )</f>
        <v>31.87719730904907</v>
      </c>
      <c r="BB15" s="80">
        <f xml:space="preserve"> IF( InpS!BB34 &lt;&gt; "", InpS!BB34, BA15 * ( 1 + BB$6) )</f>
        <v>32.514639411663843</v>
      </c>
      <c r="BC15" s="80">
        <f xml:space="preserve"> IF( InpS!BC34 &lt;&gt; "", InpS!BC34, BB15 * ( 1 + BC$6) )</f>
        <v>33.164828319784966</v>
      </c>
      <c r="BD15" s="80">
        <f xml:space="preserve"> IF( InpS!BD34 &lt;&gt; "", InpS!BD34, BC15 * ( 1 + BD$6) )</f>
        <v>33.828018928798151</v>
      </c>
      <c r="BE15" s="80">
        <f xml:space="preserve"> IF( InpS!BE34 &lt;&gt; "", InpS!BE34, BD15 * ( 1 + BE$6) )</f>
        <v>34.504471231182471</v>
      </c>
      <c r="BF15" s="80">
        <f xml:space="preserve"> IF( InpS!BF34 &lt;&gt; "", InpS!BF34, BE15 * ( 1 + BF$6) )</f>
        <v>35.194450418435935</v>
      </c>
      <c r="BG15" s="80">
        <f xml:space="preserve"> IF( InpS!BG34 &lt;&gt; "", InpS!BG34, BF15 * ( 1 + BG$6) )</f>
        <v>35.898226985039258</v>
      </c>
      <c r="BH15" s="80">
        <f xml:space="preserve"> IF( InpS!BH34 &lt;&gt; "", InpS!BH34, BG15 * ( 1 + BH$6) )</f>
        <v>36.616076834498578</v>
      </c>
      <c r="BI15" s="80">
        <f xml:space="preserve"> IF( InpS!BI34 &lt;&gt; "", InpS!BI34, BH15 * ( 1 + BI$6) )</f>
        <v>37.348281387508678</v>
      </c>
      <c r="BJ15" s="80">
        <f xml:space="preserve"> IF( InpS!BJ34 &lt;&gt; "", InpS!BJ34, BI15 * ( 1 + BJ$6) )</f>
        <v>38.095127692279128</v>
      </c>
      <c r="BK15" s="80">
        <f xml:space="preserve"> IF( InpS!BK34 &lt;&gt; "", InpS!BK34, BJ15 * ( 1 + BK$6) )</f>
        <v>38.856908537066616</v>
      </c>
      <c r="BL15" s="80">
        <f xml:space="preserve"> IF( InpS!BL34 &lt;&gt; "", InpS!BL34, BK15 * ( 1 + BL$6) )</f>
        <v>39.633922564957537</v>
      </c>
      <c r="BM15" s="80">
        <f xml:space="preserve"> IF( InpS!BM34 &lt;&gt; "", InpS!BM34, BL15 * ( 1 + BM$6) )</f>
        <v>40.426474390945884</v>
      </c>
      <c r="BN15" s="80">
        <f xml:space="preserve"> IF( InpS!BN34 &lt;&gt; "", InpS!BN34, BM15 * ( 1 + BN$6) )</f>
        <v>41.234874721352334</v>
      </c>
      <c r="BO15" s="80">
        <f xml:space="preserve"> IF( InpS!BO34 &lt;&gt; "", InpS!BO34, BN15 * ( 1 + BO$6) )</f>
        <v>42.059440475631305</v>
      </c>
      <c r="BP15" s="80">
        <f xml:space="preserve"> IF( InpS!BP34 &lt;&gt; "", InpS!BP34, BO15 * ( 1 + BP$6) )</f>
        <v>42.900494910613787</v>
      </c>
      <c r="BQ15" s="80">
        <f xml:space="preserve"> IF( InpS!BQ34 &lt;&gt; "", InpS!BQ34, BP15 * ( 1 + BQ$6) )</f>
        <v>43.75836774723463</v>
      </c>
      <c r="BR15" s="80">
        <f xml:space="preserve"> IF( InpS!BR34 &lt;&gt; "", InpS!BR34, BQ15 * ( 1 + BR$6) )</f>
        <v>44.633395299793953</v>
      </c>
      <c r="BS15" s="80">
        <f xml:space="preserve"> IF( InpS!BS34 &lt;&gt; "", InpS!BS34, BR15 * ( 1 + BS$6) )</f>
        <v>45.525920607803407</v>
      </c>
      <c r="BT15" s="80">
        <f xml:space="preserve"> IF( InpS!BT34 &lt;&gt; "", InpS!BT34, BS15 * ( 1 + BT$6) )</f>
        <v>46.436293570468905</v>
      </c>
      <c r="BU15" s="80">
        <f xml:space="preserve"> IF( InpS!BU34 &lt;&gt; "", InpS!BU34, BT15 * ( 1 + BU$6) )</f>
        <v>47.364871083862589</v>
      </c>
      <c r="BV15" s="80">
        <f xml:space="preserve"> IF( InpS!BV34 &lt;&gt; "", InpS!BV34, BU15 * ( 1 + BV$6) )</f>
        <v>48.31201718083782</v>
      </c>
      <c r="BW15" s="80">
        <f xml:space="preserve"> IF( InpS!BW34 &lt;&gt; "", InpS!BW34, BV15 * ( 1 + BW$6) )</f>
        <v>49.278103173741975</v>
      </c>
      <c r="BX15" s="80">
        <f xml:space="preserve"> IF( InpS!BX34 &lt;&gt; "", InpS!BX34, BW15 * ( 1 + BX$6) )</f>
        <v>50.263507799983095</v>
      </c>
      <c r="BY15" s="80">
        <f xml:space="preserve"> IF( InpS!BY34 &lt;&gt; "", InpS!BY34, BX15 * ( 1 + BY$6) )</f>
        <v>51.268617370507357</v>
      </c>
      <c r="BZ15" s="80">
        <f xml:space="preserve"> IF( InpS!BZ34 &lt;&gt; "", InpS!BZ34, BY15 * ( 1 + BZ$6) )</f>
        <v>52.293825921245642</v>
      </c>
      <c r="CA15" s="80">
        <f xml:space="preserve"> IF( InpS!CA34 &lt;&gt; "", InpS!CA34, BZ15 * ( 1 + CA$6) )</f>
        <v>53.339535367588567</v>
      </c>
      <c r="CB15" s="80">
        <f xml:space="preserve"> IF( InpS!CB34 &lt;&gt; "", InpS!CB34, CA15 * ( 1 + CB$6) )</f>
        <v>54.406155661950486</v>
      </c>
      <c r="CC15" s="80">
        <f xml:space="preserve"> IF( InpS!CC34 &lt;&gt; "", InpS!CC34, CB15 * ( 1 + CC$6) )</f>
        <v>55.494104954484293</v>
      </c>
      <c r="CD15" s="80">
        <f xml:space="preserve"> IF( InpS!CD34 &lt;&gt; "", InpS!CD34, CC15 * ( 1 + CD$6) )</f>
        <v>56.603809757010005</v>
      </c>
      <c r="CE15" s="80">
        <f xml:space="preserve"> IF( InpS!CE34 &lt;&gt; "", InpS!CE34, CD15 * ( 1 + CE$6) )</f>
        <v>57.735705110221396</v>
      </c>
      <c r="CF15" s="80">
        <f xml:space="preserve"> IF( InpS!CF34 &lt;&gt; "", InpS!CF34, CE15 * ( 1 + CF$6) )</f>
        <v>58.890234754236204</v>
      </c>
      <c r="CG15" s="80">
        <f xml:space="preserve"> IF( InpS!CG34 &lt;&gt; "", InpS!CG34, CF15 * ( 1 + CG$6) )</f>
        <v>60.067851302556832</v>
      </c>
      <c r="CH15" s="80">
        <f xml:space="preserve"> IF( InpS!CH34 &lt;&gt; "", InpS!CH34, CG15 * ( 1 + CH$6) )</f>
        <v>61.269016419509697</v>
      </c>
      <c r="CI15" s="80">
        <f xml:space="preserve"> IF( InpS!CI34 &lt;&gt; "", InpS!CI34, CH15 * ( 1 + CI$6) )</f>
        <v>62.494201001232781</v>
      </c>
      <c r="CJ15" s="80">
        <f xml:space="preserve"> IF( InpS!CJ34 &lt;&gt; "", InpS!CJ34, CI15 * ( 1 + CJ$6) )</f>
        <v>63.74388536028237</v>
      </c>
      <c r="CK15" s="80">
        <f xml:space="preserve"> IF( InpS!CK34 &lt;&gt; "", InpS!CK34, CJ15 * ( 1 + CK$6) )</f>
        <v>65.018559413931342</v>
      </c>
      <c r="CL15" s="80">
        <f xml:space="preserve"> IF( InpS!CL34 &lt;&gt; "", InpS!CL34, CK15 * ( 1 + CL$6) )</f>
        <v>66.318722876232812</v>
      </c>
      <c r="CM15" s="80">
        <f xml:space="preserve"> IF( InpS!CM34 &lt;&gt; "", InpS!CM34, CL15 * ( 1 + CM$6) )</f>
        <v>67.644885453924417</v>
      </c>
      <c r="CN15" s="80">
        <f xml:space="preserve"> IF( InpS!CN34 &lt;&gt; "", InpS!CN34, CM15 * ( 1 + CN$6) )</f>
        <v>68.997567046250126</v>
      </c>
      <c r="CO15" s="80">
        <f xml:space="preserve"> IF( InpS!CO34 &lt;&gt; "", InpS!CO34, CN15 * ( 1 + CO$6) )</f>
        <v>70.377297948777752</v>
      </c>
    </row>
    <row r="16" spans="1:93" outlineLevel="2" x14ac:dyDescent="0.2">
      <c r="B16" s="59"/>
      <c r="D16" s="39"/>
      <c r="E16" s="18" t="str">
        <f xml:space="preserve"> InpS!E35</f>
        <v>Water: standard volumetric rate</v>
      </c>
      <c r="G16" s="91">
        <f xml:space="preserve"> IF( G12, 1,0 )</f>
        <v>1</v>
      </c>
      <c r="H16" s="147" t="str">
        <f xml:space="preserve"> InpS!H35</f>
        <v>£/m3</v>
      </c>
      <c r="I16" s="75"/>
      <c r="K16" s="104">
        <f xml:space="preserve"> IF( InpS!K35 &lt;&gt; "", InpS!K35, J16 * ( 1 + K$6) )</f>
        <v>1.5236000000000001</v>
      </c>
      <c r="L16" s="104">
        <f xml:space="preserve"> IF( InpS!L35 &lt;&gt; "", InpS!L35, K16 * ( 1 + L$6) )</f>
        <v>1.5827</v>
      </c>
      <c r="M16" s="104">
        <f xml:space="preserve"> IF( InpS!M35 &lt;&gt; "", InpS!M35, L16 * ( 1 + M$6) )</f>
        <v>1.768</v>
      </c>
      <c r="N16" s="104">
        <f xml:space="preserve"> IF( InpS!N35 &lt;&gt; "", InpS!N35, M16 * ( 1 + N$6) )</f>
        <v>1.6452</v>
      </c>
      <c r="O16" s="104">
        <f xml:space="preserve"> IF( InpS!O35 &lt;&gt; "", InpS!O35, N16 * ( 1 + O$6) )</f>
        <v>1.5373000000000001</v>
      </c>
      <c r="P16" s="104">
        <f xml:space="preserve"> IF( InpS!P35 &lt;&gt; "", InpS!P35, O16 * ( 1 + P$6) )</f>
        <v>1.5530000000000002</v>
      </c>
      <c r="Q16" s="104">
        <f xml:space="preserve"> IF( InpS!Q35 &lt;&gt; "", InpS!Q35, P16 * ( 1 + Q$6) )</f>
        <v>1.5956999999999999</v>
      </c>
      <c r="R16" s="104">
        <f xml:space="preserve"> IF( InpS!R35 &lt;&gt; "", InpS!R35, Q16 * ( 1 + R$6) )</f>
        <v>1.6205000000000001</v>
      </c>
      <c r="S16" s="104">
        <f xml:space="preserve"> IF( InpS!S35 &lt;&gt; "", InpS!S35, R16 * ( 1 + S$6) )</f>
        <v>1.6525000000000001</v>
      </c>
      <c r="T16" s="104">
        <f xml:space="preserve"> IF( InpS!T35 &lt;&gt; "", InpS!T35, S16 * ( 1 + T$6) )</f>
        <v>1.6855447204739638</v>
      </c>
      <c r="U16" s="104">
        <f xml:space="preserve"> IF( InpS!U35 &lt;&gt; "", InpS!U35, T16 * ( 1 + U$6) )</f>
        <v>1.7192502297837535</v>
      </c>
      <c r="V16" s="104">
        <f xml:space="preserve"> IF( InpS!V35 &lt;&gt; "", InpS!V35, U16 * ( 1 + V$6) )</f>
        <v>1.75362974159495</v>
      </c>
      <c r="W16" s="104">
        <f xml:space="preserve"> IF( InpS!W35 &lt;&gt; "", InpS!W35, V16 * ( 1 + W$6) )</f>
        <v>1.7886967338042294</v>
      </c>
      <c r="X16" s="104">
        <f xml:space="preserve"> IF( InpS!X35 &lt;&gt; "", InpS!X35, W16 * ( 1 + X$6) )</f>
        <v>1.8244649538231419</v>
      </c>
      <c r="Y16" s="104">
        <f xml:space="preserve"> IF( InpS!Y35 &lt;&gt; "", InpS!Y35, X16 * ( 1 + Y$6) )</f>
        <v>1.8609484239675467</v>
      </c>
      <c r="Z16" s="104">
        <f xml:space="preserve"> IF( InpS!Z35 &lt;&gt; "", InpS!Z35, Y16 * ( 1 + Z$6) )</f>
        <v>1.8981614469548211</v>
      </c>
      <c r="AA16" s="104">
        <f xml:space="preserve"> IF( InpS!AA35 &lt;&gt; "", InpS!AA35, Z16 * ( 1 + AA$6) )</f>
        <v>1.9361186115109947</v>
      </c>
      <c r="AB16" s="104">
        <f xml:space="preserve"> IF( InpS!AB35 &lt;&gt; "", InpS!AB35, AA16 * ( 1 + AB$6) )</f>
        <v>1.9748347980900081</v>
      </c>
      <c r="AC16" s="104">
        <f xml:space="preserve"> IF( InpS!AC35 &lt;&gt; "", InpS!AC35, AB16 * ( 1 + AC$6) )</f>
        <v>2.01432518470734</v>
      </c>
      <c r="AD16" s="104">
        <f xml:space="preserve"> IF( InpS!AD35 &lt;&gt; "", InpS!AD35, AC16 * ( 1 + AD$6) )</f>
        <v>2.0546052528902869</v>
      </c>
      <c r="AE16" s="104">
        <f xml:space="preserve"> IF( InpS!AE35 &lt;&gt; "", InpS!AE35, AD16 * ( 1 + AE$6) )</f>
        <v>2.0956907937472291</v>
      </c>
      <c r="AF16" s="104">
        <f xml:space="preserve"> IF( InpS!AF35 &lt;&gt; "", InpS!AF35, AE16 * ( 1 + AF$6) )</f>
        <v>2.1375979141582646</v>
      </c>
      <c r="AG16" s="104">
        <f xml:space="preserve"> IF( InpS!AG35 &lt;&gt; "", InpS!AG35, AF16 * ( 1 + AG$6) )</f>
        <v>2.1803430430896338</v>
      </c>
      <c r="AH16" s="104">
        <f xml:space="preserve"> IF( InpS!AH35 &lt;&gt; "", InpS!AH35, AG16 * ( 1 + AH$6) )</f>
        <v>2.2239429380344133</v>
      </c>
      <c r="AI16" s="104">
        <f xml:space="preserve"> IF( InpS!AI35 &lt;&gt; "", InpS!AI35, AH16 * ( 1 + AI$6) )</f>
        <v>2.2684146915820036</v>
      </c>
      <c r="AJ16" s="104">
        <f xml:space="preserve"> IF( InpS!AJ35 &lt;&gt; "", InpS!AJ35, AI16 * ( 1 + AJ$6) )</f>
        <v>2.3137757381189838</v>
      </c>
      <c r="AK16" s="104">
        <f xml:space="preserve"> IF( InpS!AK35 &lt;&gt; "", InpS!AK35, AJ16 * ( 1 + AK$6) )</f>
        <v>2.3600438606639647</v>
      </c>
      <c r="AL16" s="104">
        <f xml:space="preserve"> IF( InpS!AL35 &lt;&gt; "", InpS!AL35, AK16 * ( 1 + AL$6) )</f>
        <v>2.4072371978391143</v>
      </c>
      <c r="AM16" s="104">
        <f xml:space="preserve"> IF( InpS!AM35 &lt;&gt; "", InpS!AM35, AL16 * ( 1 + AM$6) )</f>
        <v>2.4553742509810941</v>
      </c>
      <c r="AN16" s="104">
        <f xml:space="preserve"> IF( InpS!AN35 &lt;&gt; "", InpS!AN35, AM16 * ( 1 + AN$6) )</f>
        <v>2.5044738913941886</v>
      </c>
      <c r="AO16" s="104">
        <f xml:space="preserve"> IF( InpS!AO35 &lt;&gt; "", InpS!AO35, AN16 * ( 1 + AO$6) )</f>
        <v>2.5545553677484767</v>
      </c>
      <c r="AP16" s="104">
        <f xml:space="preserve"> IF( InpS!AP35 &lt;&gt; "", InpS!AP35, AO16 * ( 1 + AP$6) )</f>
        <v>2.6056383136259424</v>
      </c>
      <c r="AQ16" s="104">
        <f xml:space="preserve"> IF( InpS!AQ35 &lt;&gt; "", InpS!AQ35, AP16 * ( 1 + AQ$6) )</f>
        <v>2.6577427552174822</v>
      </c>
      <c r="AR16" s="104">
        <f xml:space="preserve"> IF( InpS!AR35 &lt;&gt; "", InpS!AR35, AQ16 * ( 1 + AR$6) )</f>
        <v>2.7108891191738294</v>
      </c>
      <c r="AS16" s="104">
        <f xml:space="preserve"> IF( InpS!AS35 &lt;&gt; "", InpS!AS35, AR16 * ( 1 + AS$6) )</f>
        <v>2.7650982406134719</v>
      </c>
      <c r="AT16" s="104">
        <f xml:space="preserve"> IF( InpS!AT35 &lt;&gt; "", InpS!AT35, AS16 * ( 1 + AT$6) )</f>
        <v>2.8203913712907012</v>
      </c>
      <c r="AU16" s="104">
        <f xml:space="preserve"> IF( InpS!AU35 &lt;&gt; "", InpS!AU35, AT16 * ( 1 + AU$6) )</f>
        <v>2.8767901879269981</v>
      </c>
      <c r="AV16" s="104">
        <f xml:space="preserve"> IF( InpS!AV35 &lt;&gt; "", InpS!AV35, AU16 * ( 1 + AV$6) )</f>
        <v>2.934316800709019</v>
      </c>
      <c r="AW16" s="104">
        <f xml:space="preserve"> IF( InpS!AW35 &lt;&gt; "", InpS!AW35, AV16 * ( 1 + AW$6) )</f>
        <v>2.9929937619565137</v>
      </c>
      <c r="AX16" s="104">
        <f xml:space="preserve"> IF( InpS!AX35 &lt;&gt; "", InpS!AX35, AW16 * ( 1 + AX$6) )</f>
        <v>3.0528440749635757</v>
      </c>
      <c r="AY16" s="104">
        <f xml:space="preserve"> IF( InpS!AY35 &lt;&gt; "", InpS!AY35, AX16 * ( 1 + AY$6) )</f>
        <v>3.1138912030166876</v>
      </c>
      <c r="AZ16" s="104">
        <f xml:space="preserve"> IF( InpS!AZ35 &lt;&gt; "", InpS!AZ35, AY16 * ( 1 + AZ$6) )</f>
        <v>3.1761590785930998</v>
      </c>
      <c r="BA16" s="104">
        <f xml:space="preserve"> IF( InpS!BA35 &lt;&gt; "", InpS!BA35, AZ16 * ( 1 + BA$6) )</f>
        <v>3.239672112743146</v>
      </c>
      <c r="BB16" s="104">
        <f xml:space="preserve"> IF( InpS!BB35 &lt;&gt; "", InpS!BB35, BA16 * ( 1 + BB$6) )</f>
        <v>3.3044552046601767</v>
      </c>
      <c r="BC16" s="104">
        <f xml:space="preserve"> IF( InpS!BC35 &lt;&gt; "", InpS!BC35, BB16 * ( 1 + BC$6) )</f>
        <v>3.3705337514418594</v>
      </c>
      <c r="BD16" s="104">
        <f xml:space="preserve"> IF( InpS!BD35 &lt;&gt; "", InpS!BD35, BC16 * ( 1 + BD$6) )</f>
        <v>3.4379336580466742</v>
      </c>
      <c r="BE16" s="104">
        <f xml:space="preserve"> IF( InpS!BE35 &lt;&gt; "", InpS!BE35, BD16 * ( 1 + BE$6) )</f>
        <v>3.5066813474495087</v>
      </c>
      <c r="BF16" s="104">
        <f xml:space="preserve"> IF( InpS!BF35 &lt;&gt; "", InpS!BF35, BE16 * ( 1 + BF$6) )</f>
        <v>3.5768037710003298</v>
      </c>
      <c r="BG16" s="104">
        <f xml:space="preserve"> IF( InpS!BG35 &lt;&gt; "", InpS!BG35, BF16 * ( 1 + BG$6) )</f>
        <v>3.6483284189899972</v>
      </c>
      <c r="BH16" s="104">
        <f xml:space="preserve"> IF( InpS!BH35 &lt;&gt; "", InpS!BH35, BG16 * ( 1 + BH$6) )</f>
        <v>3.7212833314273603</v>
      </c>
      <c r="BI16" s="104">
        <f xml:space="preserve"> IF( InpS!BI35 &lt;&gt; "", InpS!BI35, BH16 * ( 1 + BI$6) )</f>
        <v>3.7956971090318614</v>
      </c>
      <c r="BJ16" s="104">
        <f xml:space="preserve"> IF( InpS!BJ35 &lt;&gt; "", InpS!BJ35, BI16 * ( 1 + BJ$6) )</f>
        <v>3.8715989244459554</v>
      </c>
      <c r="BK16" s="104">
        <f xml:space="preserve"> IF( InpS!BK35 &lt;&gt; "", InpS!BK35, BJ16 * ( 1 + BK$6) )</f>
        <v>3.9490185336717438</v>
      </c>
      <c r="BL16" s="104">
        <f xml:space="preserve"> IF( InpS!BL35 &lt;&gt; "", InpS!BL35, BK16 * ( 1 + BL$6) )</f>
        <v>4.0279862877363035</v>
      </c>
      <c r="BM16" s="104">
        <f xml:space="preserve"> IF( InpS!BM35 &lt;&gt; "", InpS!BM35, BL16 * ( 1 + BM$6) )</f>
        <v>4.1085331445902851</v>
      </c>
      <c r="BN16" s="104">
        <f xml:space="preserve"> IF( InpS!BN35 &lt;&gt; "", InpS!BN35, BM16 * ( 1 + BN$6) )</f>
        <v>4.1906906812444467</v>
      </c>
      <c r="BO16" s="104">
        <f xml:space="preserve"> IF( InpS!BO35 &lt;&gt; "", InpS!BO35, BN16 * ( 1 + BO$6) )</f>
        <v>4.2744911061488748</v>
      </c>
      <c r="BP16" s="104">
        <f xml:space="preserve"> IF( InpS!BP35 &lt;&gt; "", InpS!BP35, BO16 * ( 1 + BP$6) )</f>
        <v>4.359967271819758</v>
      </c>
      <c r="BQ16" s="104">
        <f xml:space="preserve"> IF( InpS!BQ35 &lt;&gt; "", InpS!BQ35, BP16 * ( 1 + BQ$6) )</f>
        <v>4.4471526877186474</v>
      </c>
      <c r="BR16" s="104">
        <f xml:space="preserve"> IF( InpS!BR35 &lt;&gt; "", InpS!BR35, BQ16 * ( 1 + BR$6) )</f>
        <v>4.5360815333892672</v>
      </c>
      <c r="BS16" s="104">
        <f xml:space="preserve"> IF( InpS!BS35 &lt;&gt; "", InpS!BS35, BR16 * ( 1 + BS$6) )</f>
        <v>4.6267886718570175</v>
      </c>
      <c r="BT16" s="104">
        <f xml:space="preserve"> IF( InpS!BT35 &lt;&gt; "", InpS!BT35, BS16 * ( 1 + BT$6) )</f>
        <v>4.7193096632964231</v>
      </c>
      <c r="BU16" s="104">
        <f xml:space="preserve"> IF( InpS!BU35 &lt;&gt; "", InpS!BU35, BT16 * ( 1 + BU$6) )</f>
        <v>4.8136807789718885</v>
      </c>
      <c r="BV16" s="104">
        <f xml:space="preserve"> IF( InpS!BV35 &lt;&gt; "", InpS!BV35, BU16 * ( 1 + BV$6) )</f>
        <v>4.9099390154572244</v>
      </c>
      <c r="BW16" s="104">
        <f xml:space="preserve"> IF( InpS!BW35 &lt;&gt; "", InpS!BW35, BV16 * ( 1 + BW$6) )</f>
        <v>5.0081221091395198</v>
      </c>
      <c r="BX16" s="104">
        <f xml:space="preserve"> IF( InpS!BX35 &lt;&gt; "", InpS!BX35, BW16 * ( 1 + BX$6) )</f>
        <v>5.1082685510130403</v>
      </c>
      <c r="BY16" s="104">
        <f xml:space="preserve"> IF( InpS!BY35 &lt;&gt; "", InpS!BY35, BX16 * ( 1 + BY$6) )</f>
        <v>5.210417601768965</v>
      </c>
      <c r="BZ16" s="104">
        <f xml:space="preserve"> IF( InpS!BZ35 &lt;&gt; "", InpS!BZ35, BY16 * ( 1 + BZ$6) )</f>
        <v>5.3146093071868625</v>
      </c>
      <c r="CA16" s="104">
        <f xml:space="preserve"> IF( InpS!CA35 &lt;&gt; "", InpS!CA35, BZ16 * ( 1 + CA$6) )</f>
        <v>5.4208845138339523</v>
      </c>
      <c r="CB16" s="104">
        <f xml:space="preserve"> IF( InpS!CB35 &lt;&gt; "", InpS!CB35, CA16 * ( 1 + CB$6) )</f>
        <v>5.5292848850782983</v>
      </c>
      <c r="CC16" s="104">
        <f xml:space="preserve"> IF( InpS!CC35 &lt;&gt; "", InpS!CC35, CB16 * ( 1 + CC$6) )</f>
        <v>5.6398529174222167</v>
      </c>
      <c r="CD16" s="104">
        <f xml:space="preserve"> IF( InpS!CD35 &lt;&gt; "", InpS!CD35, CC16 * ( 1 + CD$6) )</f>
        <v>5.7526319571622988</v>
      </c>
      <c r="CE16" s="104">
        <f xml:space="preserve"> IF( InpS!CE35 &lt;&gt; "", InpS!CE35, CD16 * ( 1 + CE$6) )</f>
        <v>5.8676662173825829</v>
      </c>
      <c r="CF16" s="104">
        <f xml:space="preserve"> IF( InpS!CF35 &lt;&gt; "", InpS!CF35, CE16 * ( 1 + CF$6) )</f>
        <v>5.9850007952875313</v>
      </c>
      <c r="CG16" s="104">
        <f xml:space="preserve"> IF( InpS!CG35 &lt;&gt; "", InpS!CG35, CF16 * ( 1 + CG$6) )</f>
        <v>6.1046816898816179</v>
      </c>
      <c r="CH16" s="104">
        <f xml:space="preserve"> IF( InpS!CH35 &lt;&gt; "", InpS!CH35, CG16 * ( 1 + CH$6) )</f>
        <v>6.2267558200024427</v>
      </c>
      <c r="CI16" s="104">
        <f xml:space="preserve"> IF( InpS!CI35 &lt;&gt; "", InpS!CI35, CH16 * ( 1 + CI$6) )</f>
        <v>6.3512710427144592</v>
      </c>
      <c r="CJ16" s="104">
        <f xml:space="preserve"> IF( InpS!CJ35 &lt;&gt; "", InpS!CJ35, CI16 * ( 1 + CJ$6) )</f>
        <v>6.4782761720705135</v>
      </c>
      <c r="CK16" s="104">
        <f xml:space="preserve"> IF( InpS!CK35 &lt;&gt; "", InpS!CK35, CJ16 * ( 1 + CK$6) )</f>
        <v>6.6078209982485534</v>
      </c>
      <c r="CL16" s="104">
        <f xml:space="preserve"> IF( InpS!CL35 &lt;&gt; "", InpS!CL35, CK16 * ( 1 + CL$6) )</f>
        <v>6.7399563070710116</v>
      </c>
      <c r="CM16" s="104">
        <f xml:space="preserve"> IF( InpS!CM35 &lt;&gt; "", InpS!CM35, CL16 * ( 1 + CM$6) )</f>
        <v>6.8747338999145162</v>
      </c>
      <c r="CN16" s="104">
        <f xml:space="preserve"> IF( InpS!CN35 &lt;&gt; "", InpS!CN35, CM16 * ( 1 + CN$6) )</f>
        <v>7.0122066140177282</v>
      </c>
      <c r="CO16" s="104">
        <f xml:space="preserve"> IF( InpS!CO35 &lt;&gt; "", InpS!CO35, CN16 * ( 1 + CO$6) )</f>
        <v>7.1524283431952744</v>
      </c>
    </row>
    <row r="17" spans="2:93" outlineLevel="2" x14ac:dyDescent="0.2">
      <c r="B17" s="59"/>
      <c r="D17" s="39"/>
      <c r="E17" s="18" t="str">
        <f xml:space="preserve"> InpS!E36</f>
        <v>Water: standard volumetric rate Chester</v>
      </c>
      <c r="G17" s="160">
        <f xml:space="preserve"> IF( AND( G11, 1 - G16 ), 1, 0 )</f>
        <v>0</v>
      </c>
      <c r="H17" s="147" t="str">
        <f xml:space="preserve"> InpS!H36</f>
        <v>£/m3</v>
      </c>
      <c r="I17" s="75"/>
      <c r="K17" s="104">
        <f xml:space="preserve"> IF( InpS!K36 &lt;&gt; "", InpS!K36, J17 * ( 1 + K$6) )</f>
        <v>1.1604999999999999</v>
      </c>
      <c r="L17" s="104">
        <f xml:space="preserve"> IF( InpS!L36 &lt;&gt; "", InpS!L36, K17 * ( 1 + L$6) )</f>
        <v>1.2241</v>
      </c>
      <c r="M17" s="104">
        <f xml:space="preserve"> IF( InpS!M36 &lt;&gt; "", InpS!M36, L17 * ( 1 + M$6) )</f>
        <v>1.3651</v>
      </c>
      <c r="N17" s="104">
        <f xml:space="preserve"> IF( InpS!N36 &lt;&gt; "", InpS!N36, M17 * ( 1 + N$6) )</f>
        <v>1.3130000000000002</v>
      </c>
      <c r="O17" s="104">
        <f xml:space="preserve"> IF( InpS!O36 &lt;&gt; "", InpS!O36, N17 * ( 1 + O$6) )</f>
        <v>1.2747999999999999</v>
      </c>
      <c r="P17" s="104">
        <f xml:space="preserve"> IF( InpS!P36 &lt;&gt; "", InpS!P36, O17 * ( 1 + P$6) )</f>
        <v>1.3281000000000001</v>
      </c>
      <c r="Q17" s="104">
        <f xml:space="preserve"> IF( InpS!Q36 &lt;&gt; "", InpS!Q36, P17 * ( 1 + Q$6) )</f>
        <v>1.3852</v>
      </c>
      <c r="R17" s="104">
        <f xml:space="preserve"> IF( InpS!R36 &lt;&gt; "", InpS!R36, Q17 * ( 1 + R$6) )</f>
        <v>1.4444999999999999</v>
      </c>
      <c r="S17" s="104">
        <f xml:space="preserve"> IF( InpS!S36 &lt;&gt; "", InpS!S36, R17 * ( 1 + S$6) )</f>
        <v>1.5123</v>
      </c>
      <c r="T17" s="104">
        <f xml:space="preserve"> IF( InpS!T36 &lt;&gt; "", InpS!T36, S17 * ( 1 + T$6) )</f>
        <v>1.542541168395023</v>
      </c>
      <c r="U17" s="104">
        <f xml:space="preserve"> IF( InpS!U36 &lt;&gt; "", InpS!U36, T17 * ( 1 + U$6) )</f>
        <v>1.5733870635412832</v>
      </c>
      <c r="V17" s="104">
        <f xml:space="preserve"> IF( InpS!V36 &lt;&gt; "", InpS!V36, U17 * ( 1 + V$6) )</f>
        <v>1.604849778041781</v>
      </c>
      <c r="W17" s="104">
        <f xml:space="preserve"> IF( InpS!W36 &lt;&gt; "", InpS!W36, V17 * ( 1 + W$6) )</f>
        <v>1.6369416463129418</v>
      </c>
      <c r="X17" s="104">
        <f xml:space="preserve"> IF( InpS!X36 &lt;&gt; "", InpS!X36, W17 * ( 1 + X$6) )</f>
        <v>1.6696752494201135</v>
      </c>
      <c r="Y17" s="104">
        <f xml:space="preserve"> IF( InpS!Y36 &lt;&gt; "", InpS!Y36, X17 * ( 1 + Y$6) )</f>
        <v>1.7030634200097554</v>
      </c>
      <c r="Z17" s="104">
        <f xml:space="preserve"> IF( InpS!Z36 &lt;&gt; "", InpS!Z36, Y17 * ( 1 + Z$6) )</f>
        <v>1.7371192473402577</v>
      </c>
      <c r="AA17" s="104">
        <f xml:space="preserve"> IF( InpS!AA36 &lt;&gt; "", InpS!AA36, Z17 * ( 1 + AA$6) )</f>
        <v>1.7718560824133598</v>
      </c>
      <c r="AB17" s="104">
        <f xml:space="preserve"> IF( InpS!AB36 &lt;&gt; "", InpS!AB36, AA17 * ( 1 + AB$6) )</f>
        <v>1.807287543208181</v>
      </c>
      <c r="AC17" s="104">
        <f xml:space="preserve"> IF( InpS!AC36 &lt;&gt; "", InpS!AC36, AB17 * ( 1 + AC$6) )</f>
        <v>1.8434275200199153</v>
      </c>
      <c r="AD17" s="104">
        <f xml:space="preserve"> IF( InpS!AD36 &lt;&gt; "", InpS!AD36, AC17 * ( 1 + AD$6) )</f>
        <v>1.8802901809052832</v>
      </c>
      <c r="AE17" s="104">
        <f xml:space="preserve"> IF( InpS!AE36 &lt;&gt; "", InpS!AE36, AD17 * ( 1 + AE$6) )</f>
        <v>1.917889977236874</v>
      </c>
      <c r="AF17" s="104">
        <f xml:space="preserve"> IF( InpS!AF36 &lt;&gt; "", InpS!AF36, AE17 * ( 1 + AF$6) )</f>
        <v>1.9562416493685588</v>
      </c>
      <c r="AG17" s="104">
        <f xml:space="preserve"> IF( InpS!AG36 &lt;&gt; "", InpS!AG36, AF17 * ( 1 + AG$6) )</f>
        <v>1.9953602324141926</v>
      </c>
      <c r="AH17" s="104">
        <f xml:space="preserve"> IF( InpS!AH36 &lt;&gt; "", InpS!AH36, AG17 * ( 1 + AH$6) )</f>
        <v>2.0352610621418723</v>
      </c>
      <c r="AI17" s="104">
        <f xml:space="preserve"> IF( InpS!AI36 &lt;&gt; "", InpS!AI36, AH17 * ( 1 + AI$6) )</f>
        <v>2.0759597809860604</v>
      </c>
      <c r="AJ17" s="104">
        <f xml:space="preserve"> IF( InpS!AJ36 &lt;&gt; "", InpS!AJ36, AI17 * ( 1 + AJ$6) )</f>
        <v>2.1174723441799337</v>
      </c>
      <c r="AK17" s="104">
        <f xml:space="preserve"> IF( InpS!AK36 &lt;&gt; "", InpS!AK36, AJ17 * ( 1 + AK$6) )</f>
        <v>2.159815026010357</v>
      </c>
      <c r="AL17" s="104">
        <f xml:space="preserve"> IF( InpS!AL36 &lt;&gt; "", InpS!AL36, AK17 * ( 1 + AL$6) )</f>
        <v>2.2030044261979387</v>
      </c>
      <c r="AM17" s="104">
        <f xml:space="preserve"> IF( InpS!AM36 &lt;&gt; "", InpS!AM36, AL17 * ( 1 + AM$6) )</f>
        <v>2.2470574764046654</v>
      </c>
      <c r="AN17" s="104">
        <f xml:space="preserve"> IF( InpS!AN36 &lt;&gt; "", InpS!AN36, AM17 * ( 1 + AN$6) )</f>
        <v>2.2919914468716684</v>
      </c>
      <c r="AO17" s="104">
        <f xml:space="preserve"> IF( InpS!AO36 &lt;&gt; "", InpS!AO36, AN17 * ( 1 + AO$6) )</f>
        <v>2.337823953189726</v>
      </c>
      <c r="AP17" s="104">
        <f xml:space="preserve"> IF( InpS!AP36 &lt;&gt; "", InpS!AP36, AO17 * ( 1 + AP$6) )</f>
        <v>2.384572963205152</v>
      </c>
      <c r="AQ17" s="104">
        <f xml:space="preserve"> IF( InpS!AQ36 &lt;&gt; "", InpS!AQ36, AP17 * ( 1 + AQ$6) )</f>
        <v>2.432256804063782</v>
      </c>
      <c r="AR17" s="104">
        <f xml:space="preserve"> IF( InpS!AR36 &lt;&gt; "", InpS!AR36, AQ17 * ( 1 + AR$6) )</f>
        <v>2.4808941693958149</v>
      </c>
      <c r="AS17" s="104">
        <f xml:space="preserve"> IF( InpS!AS36 &lt;&gt; "", InpS!AS36, AR17 * ( 1 + AS$6) )</f>
        <v>2.5305041266443298</v>
      </c>
      <c r="AT17" s="104">
        <f xml:space="preserve"> IF( InpS!AT36 &lt;&gt; "", InpS!AT36, AS17 * ( 1 + AT$6) )</f>
        <v>2.5811061245403502</v>
      </c>
      <c r="AU17" s="104">
        <f xml:space="preserve"> IF( InpS!AU36 &lt;&gt; "", InpS!AU36, AT17 * ( 1 + AU$6) )</f>
        <v>2.632720000727383</v>
      </c>
      <c r="AV17" s="104">
        <f xml:space="preserve"> IF( InpS!AV36 &lt;&gt; "", InpS!AV36, AU17 * ( 1 + AV$6) )</f>
        <v>2.6853659895384268</v>
      </c>
      <c r="AW17" s="104">
        <f xml:space="preserve"> IF( InpS!AW36 &lt;&gt; "", InpS!AW36, AV17 * ( 1 + AW$6) )</f>
        <v>2.739064729928494</v>
      </c>
      <c r="AX17" s="104">
        <f xml:space="preserve"> IF( InpS!AX36 &lt;&gt; "", InpS!AX36, AW17 * ( 1 + AX$6) )</f>
        <v>2.7938372735657588</v>
      </c>
      <c r="AY17" s="104">
        <f xml:space="preserve"> IF( InpS!AY36 &lt;&gt; "", InpS!AY36, AX17 * ( 1 + AY$6) )</f>
        <v>2.8497050930845012</v>
      </c>
      <c r="AZ17" s="104">
        <f xml:space="preserve"> IF( InpS!AZ36 &lt;&gt; "", InpS!AZ36, AY17 * ( 1 + AZ$6) )</f>
        <v>2.9066900905030839</v>
      </c>
      <c r="BA17" s="104">
        <f xml:space="preserve"> IF( InpS!BA36 &lt;&gt; "", InpS!BA36, AZ17 * ( 1 + BA$6) )</f>
        <v>2.9648146058102638</v>
      </c>
      <c r="BB17" s="104">
        <f xml:space="preserve"> IF( InpS!BB36 &lt;&gt; "", InpS!BB36, BA17 * ( 1 + BB$6) )</f>
        <v>3.0241014257231988</v>
      </c>
      <c r="BC17" s="104">
        <f xml:space="preserve"> IF( InpS!BC36 &lt;&gt; "", InpS!BC36, BB17 * ( 1 + BC$6) )</f>
        <v>3.0845737926205898</v>
      </c>
      <c r="BD17" s="104">
        <f xml:space="preserve"> IF( InpS!BD36 &lt;&gt; "", InpS!BD36, BC17 * ( 1 + BD$6) )</f>
        <v>3.1462554136544547</v>
      </c>
      <c r="BE17" s="104">
        <f xml:space="preserve"> IF( InpS!BE36 &lt;&gt; "", InpS!BE36, BD17 * ( 1 + BE$6) )</f>
        <v>3.209170470044111</v>
      </c>
      <c r="BF17" s="104">
        <f xml:space="preserve"> IF( InpS!BF36 &lt;&gt; "", InpS!BF36, BE17 * ( 1 + BF$6) )</f>
        <v>3.2733436265560063</v>
      </c>
      <c r="BG17" s="104">
        <f xml:space="preserve"> IF( InpS!BG36 &lt;&gt; "", InpS!BG36, BF17 * ( 1 + BG$6) )</f>
        <v>3.338800041173116</v>
      </c>
      <c r="BH17" s="104">
        <f xml:space="preserve"> IF( InpS!BH36 &lt;&gt; "", InpS!BH36, BG17 * ( 1 + BH$6) )</f>
        <v>3.4055653749576997</v>
      </c>
      <c r="BI17" s="104">
        <f xml:space="preserve"> IF( InpS!BI36 &lt;&gt; "", InpS!BI36, BH17 * ( 1 + BI$6) )</f>
        <v>3.4736658021112774</v>
      </c>
      <c r="BJ17" s="104">
        <f xml:space="preserve"> IF( InpS!BJ36 &lt;&gt; "", InpS!BJ36, BI17 * ( 1 + BJ$6) )</f>
        <v>3.5431280202357764</v>
      </c>
      <c r="BK17" s="104">
        <f xml:space="preserve"> IF( InpS!BK36 &lt;&gt; "", InpS!BK36, BJ17 * ( 1 + BK$6) )</f>
        <v>3.6139792607998671</v>
      </c>
      <c r="BL17" s="104">
        <f xml:space="preserve"> IF( InpS!BL36 &lt;&gt; "", InpS!BL36, BK17 * ( 1 + BL$6) )</f>
        <v>3.6862472998145925</v>
      </c>
      <c r="BM17" s="104">
        <f xml:space="preserve"> IF( InpS!BM36 &lt;&gt; "", InpS!BM36, BL17 * ( 1 + BM$6) )</f>
        <v>3.7599604687224759</v>
      </c>
      <c r="BN17" s="104">
        <f xml:space="preserve"> IF( InpS!BN36 &lt;&gt; "", InpS!BN36, BM17 * ( 1 + BN$6) )</f>
        <v>3.8351476655043748</v>
      </c>
      <c r="BO17" s="104">
        <f xml:space="preserve"> IF( InpS!BO36 &lt;&gt; "", InpS!BO36, BN17 * ( 1 + BO$6) )</f>
        <v>3.9118383660084395</v>
      </c>
      <c r="BP17" s="104">
        <f xml:space="preserve"> IF( InpS!BP36 &lt;&gt; "", InpS!BP36, BO17 * ( 1 + BP$6) )</f>
        <v>3.9900626355056112</v>
      </c>
      <c r="BQ17" s="104">
        <f xml:space="preserve"> IF( InpS!BQ36 &lt;&gt; "", InpS!BQ36, BP17 * ( 1 + BQ$6) )</f>
        <v>4.069851140476195</v>
      </c>
      <c r="BR17" s="104">
        <f xml:space="preserve"> IF( InpS!BR36 &lt;&gt; "", InpS!BR36, BQ17 * ( 1 + BR$6) )</f>
        <v>4.1512351606321278</v>
      </c>
      <c r="BS17" s="104">
        <f xml:space="preserve"> IF( InpS!BS36 &lt;&gt; "", InpS!BS36, BR17 * ( 1 + BS$6) )</f>
        <v>4.2342466011796489</v>
      </c>
      <c r="BT17" s="104">
        <f xml:space="preserve"> IF( InpS!BT36 &lt;&gt; "", InpS!BT36, BS17 * ( 1 + BT$6) )</f>
        <v>4.3189180053271903</v>
      </c>
      <c r="BU17" s="104">
        <f xml:space="preserve"> IF( InpS!BU36 &lt;&gt; "", InpS!BU36, BT17 * ( 1 + BU$6) )</f>
        <v>4.4052825670433817</v>
      </c>
      <c r="BV17" s="104">
        <f xml:space="preserve"> IF( InpS!BV36 &lt;&gt; "", InpS!BV36, BU17 * ( 1 + BV$6) )</f>
        <v>4.4933741440701738</v>
      </c>
      <c r="BW17" s="104">
        <f xml:space="preserve"> IF( InpS!BW36 &lt;&gt; "", InpS!BW36, BV17 * ( 1 + BW$6) )</f>
        <v>4.5832272711961863</v>
      </c>
      <c r="BX17" s="104">
        <f xml:space="preserve"> IF( InpS!BX36 &lt;&gt; "", InpS!BX36, BW17 * ( 1 + BX$6) )</f>
        <v>4.6748771737954762</v>
      </c>
      <c r="BY17" s="104">
        <f xml:space="preserve"> IF( InpS!BY36 &lt;&gt; "", InpS!BY36, BX17 * ( 1 + BY$6) )</f>
        <v>4.7683597816370407</v>
      </c>
      <c r="BZ17" s="104">
        <f xml:space="preserve"> IF( InpS!BZ36 &lt;&gt; "", InpS!BZ36, BY17 * ( 1 + BZ$6) )</f>
        <v>4.8637117429704668</v>
      </c>
      <c r="CA17" s="104">
        <f xml:space="preserve"> IF( InpS!CA36 &lt;&gt; "", InpS!CA36, BZ17 * ( 1 + CA$6) )</f>
        <v>4.9609704388932467</v>
      </c>
      <c r="CB17" s="104">
        <f xml:space="preserve"> IF( InpS!CB36 &lt;&gt; "", InpS!CB36, CA17 * ( 1 + CB$6) )</f>
        <v>5.0601739980053946</v>
      </c>
      <c r="CC17" s="104">
        <f xml:space="preserve"> IF( InpS!CC36 &lt;&gt; "", InpS!CC36, CB17 * ( 1 + CC$6) )</f>
        <v>5.1613613113571093</v>
      </c>
      <c r="CD17" s="104">
        <f xml:space="preserve"> IF( InpS!CD36 &lt;&gt; "", InpS!CD36, CC17 * ( 1 + CD$6) )</f>
        <v>5.2645720476953404</v>
      </c>
      <c r="CE17" s="104">
        <f xml:space="preserve"> IF( InpS!CE36 &lt;&gt; "", InpS!CE36, CD17 * ( 1 + CE$6) )</f>
        <v>5.3698466690152413</v>
      </c>
      <c r="CF17" s="104">
        <f xml:space="preserve"> IF( InpS!CF36 &lt;&gt; "", InpS!CF36, CE17 * ( 1 + CF$6) )</f>
        <v>5.4772264464225966</v>
      </c>
      <c r="CG17" s="104">
        <f xml:space="preserve"> IF( InpS!CG36 &lt;&gt; "", InpS!CG36, CF17 * ( 1 + CG$6) )</f>
        <v>5.5867534763134508</v>
      </c>
      <c r="CH17" s="104">
        <f xml:space="preserve"> IF( InpS!CH36 &lt;&gt; "", InpS!CH36, CG17 * ( 1 + CH$6) )</f>
        <v>5.6984706968772771</v>
      </c>
      <c r="CI17" s="104">
        <f xml:space="preserve"> IF( InpS!CI36 &lt;&gt; "", InpS!CI36, CH17 * ( 1 + CI$6) )</f>
        <v>5.8124219049301562</v>
      </c>
      <c r="CJ17" s="104">
        <f xml:space="preserve"> IF( InpS!CJ36 &lt;&gt; "", InpS!CJ36, CI17 * ( 1 + CJ$6) )</f>
        <v>5.9286517730845656</v>
      </c>
      <c r="CK17" s="104">
        <f xml:space="preserve"> IF( InpS!CK36 &lt;&gt; "", InpS!CK36, CJ17 * ( 1 + CK$6) )</f>
        <v>6.047205867262508</v>
      </c>
      <c r="CL17" s="104">
        <f xml:space="preserve"> IF( InpS!CL36 &lt;&gt; "", InpS!CL36, CK17 * ( 1 + CL$6) )</f>
        <v>6.1681306645588485</v>
      </c>
      <c r="CM17" s="104">
        <f xml:space="preserve"> IF( InpS!CM36 &lt;&gt; "", InpS!CM36, CL17 * ( 1 + CM$6) )</f>
        <v>6.2914735714618635</v>
      </c>
      <c r="CN17" s="104">
        <f xml:space="preserve"> IF( InpS!CN36 &lt;&gt; "", InpS!CN36, CM17 * ( 1 + CN$6) )</f>
        <v>6.4172829424381348</v>
      </c>
      <c r="CO17" s="104">
        <f xml:space="preserve"> IF( InpS!CO36 &lt;&gt; "", InpS!CO36, CN17 * ( 1 + CO$6) )</f>
        <v>6.5456080988890903</v>
      </c>
    </row>
    <row r="18" spans="2:93" outlineLevel="2" x14ac:dyDescent="0.2">
      <c r="B18" s="59"/>
      <c r="D18" s="39"/>
      <c r="E18" s="18" t="str">
        <f xml:space="preserve"> InpS!E37</f>
        <v>Water: standard volumetric rate Wrexham</v>
      </c>
      <c r="G18" s="160">
        <f xml:space="preserve"> IF( AND( 1 - G11, 1 - G12 ), 1, 0 )</f>
        <v>0</v>
      </c>
      <c r="H18" s="147" t="str">
        <f xml:space="preserve"> InpS!H37</f>
        <v>£/m3</v>
      </c>
      <c r="I18" s="75"/>
      <c r="K18" s="104">
        <f xml:space="preserve"> IF( InpS!K37 &lt;&gt; "", InpS!K37, J18 * ( 1 + K$6) )</f>
        <v>1.2543</v>
      </c>
      <c r="L18" s="104">
        <f xml:space="preserve"> IF( InpS!L37 &lt;&gt; "", InpS!L37, K18 * ( 1 + L$6) )</f>
        <v>1.3169999999999999</v>
      </c>
      <c r="M18" s="104">
        <f xml:space="preserve"> IF( InpS!M37 &lt;&gt; "", InpS!M37, L18 * ( 1 + M$6) )</f>
        <v>1.4617</v>
      </c>
      <c r="N18" s="104">
        <f xml:space="preserve"> IF( InpS!N37 &lt;&gt; "", InpS!N37, M18 * ( 1 + N$6) )</f>
        <v>1.3919000000000001</v>
      </c>
      <c r="O18" s="104">
        <f xml:space="preserve"> IF( InpS!O37 &lt;&gt; "", InpS!O37, N18 * ( 1 + O$6) )</f>
        <v>1.34</v>
      </c>
      <c r="P18" s="104">
        <f xml:space="preserve"> IF( InpS!P37 &lt;&gt; "", InpS!P37, O18 * ( 1 + P$6) )</f>
        <v>1.3844000000000001</v>
      </c>
      <c r="Q18" s="104">
        <f xml:space="preserve"> IF( InpS!Q37 &lt;&gt; "", InpS!Q37, P18 * ( 1 + Q$6) )</f>
        <v>1.4319</v>
      </c>
      <c r="R18" s="104">
        <f xml:space="preserve"> IF( InpS!R37 &lt;&gt; "", InpS!R37, Q18 * ( 1 + R$6) )</f>
        <v>1.4802999999999999</v>
      </c>
      <c r="S18" s="104">
        <f xml:space="preserve"> IF( InpS!S37 &lt;&gt; "", InpS!S37, R18 * ( 1 + S$6) )</f>
        <v>1.5362</v>
      </c>
      <c r="T18" s="104">
        <f xml:space="preserve"> IF( InpS!T37 &lt;&gt; "", InpS!T37, S18 * ( 1 + T$6) )</f>
        <v>1.5669190920375813</v>
      </c>
      <c r="U18" s="104">
        <f xml:space="preserve"> IF( InpS!U37 &lt;&gt; "", InpS!U37, T18 * ( 1 + U$6) )</f>
        <v>1.5982524677723462</v>
      </c>
      <c r="V18" s="104">
        <f xml:space="preserve"> IF( InpS!V37 &lt;&gt; "", InpS!V37, U18 * ( 1 + V$6) )</f>
        <v>1.6302124109156806</v>
      </c>
      <c r="W18" s="104">
        <f xml:space="preserve"> IF( InpS!W37 &lt;&gt; "", InpS!W37, V18 * ( 1 + W$6) )</f>
        <v>1.6628114508139531</v>
      </c>
      <c r="X18" s="104">
        <f xml:space="preserve"> IF( InpS!X37 &lt;&gt; "", InpS!X37, W18 * ( 1 + X$6) )</f>
        <v>1.69606236736043</v>
      </c>
      <c r="Y18" s="104">
        <f xml:space="preserve"> IF( InpS!Y37 &lt;&gt; "", InpS!Y37, X18 * ( 1 + Y$6) )</f>
        <v>1.7299781960054132</v>
      </c>
      <c r="Z18" s="104">
        <f xml:space="preserve"> IF( InpS!Z37 &lt;&gt; "", InpS!Z37, Y18 * ( 1 + Z$6) )</f>
        <v>1.7645722328665636</v>
      </c>
      <c r="AA18" s="104">
        <f xml:space="preserve"> IF( InpS!AA37 &lt;&gt; "", InpS!AA37, Z18 * ( 1 + AA$6) )</f>
        <v>1.7998580399414161</v>
      </c>
      <c r="AB18" s="104">
        <f xml:space="preserve"> IF( InpS!AB37 &lt;&gt; "", InpS!AB37, AA18 * ( 1 + AB$6) )</f>
        <v>1.8358494504241274</v>
      </c>
      <c r="AC18" s="104">
        <f xml:space="preserve"> IF( InpS!AC37 &lt;&gt; "", InpS!AC37, AB18 * ( 1 + AC$6) )</f>
        <v>1.872560574128542</v>
      </c>
      <c r="AD18" s="104">
        <f xml:space="preserve"> IF( InpS!AD37 &lt;&gt; "", InpS!AD37, AC18 * ( 1 + AD$6) )</f>
        <v>1.9100058030197027</v>
      </c>
      <c r="AE18" s="104">
        <f xml:space="preserve"> IF( InpS!AE37 &lt;&gt; "", InpS!AE37, AD18 * ( 1 + AE$6) )</f>
        <v>1.9481998168559718</v>
      </c>
      <c r="AF18" s="104">
        <f xml:space="preserve"> IF( InpS!AF37 &lt;&gt; "", InpS!AF37, AE18 * ( 1 + AF$6) )</f>
        <v>1.9871575889439796</v>
      </c>
      <c r="AG18" s="104">
        <f xml:space="preserve"> IF( InpS!AG37 &lt;&gt; "", InpS!AG37, AF18 * ( 1 + AG$6) )</f>
        <v>2.0268943920086513</v>
      </c>
      <c r="AH18" s="104">
        <f xml:space="preserve"> IF( InpS!AH37 &lt;&gt; "", InpS!AH37, AG18 * ( 1 + AH$6) )</f>
        <v>2.0674258041806155</v>
      </c>
      <c r="AI18" s="104">
        <f xml:space="preserve"> IF( InpS!AI37 &lt;&gt; "", InpS!AI37, AH18 * ( 1 + AI$6) )</f>
        <v>2.1087677151033435</v>
      </c>
      <c r="AJ18" s="104">
        <f xml:space="preserve"> IF( InpS!AJ37 &lt;&gt; "", InpS!AJ37, AI18 * ( 1 + AJ$6) )</f>
        <v>2.1509363321624111</v>
      </c>
      <c r="AK18" s="104">
        <f xml:space="preserve"> IF( InpS!AK37 &lt;&gt; "", InpS!AK37, AJ18 * ( 1 + AK$6) )</f>
        <v>2.1939481868393247</v>
      </c>
      <c r="AL18" s="104">
        <f xml:space="preserve"> IF( InpS!AL37 &lt;&gt; "", InpS!AL37, AK18 * ( 1 + AL$6) )</f>
        <v>2.237820141192405</v>
      </c>
      <c r="AM18" s="104">
        <f xml:space="preserve"> IF( InpS!AM37 &lt;&gt; "", InpS!AM37, AL18 * ( 1 + AM$6) )</f>
        <v>2.2825693944672669</v>
      </c>
      <c r="AN18" s="104">
        <f xml:space="preserve"> IF( InpS!AN37 &lt;&gt; "", InpS!AN37, AM18 * ( 1 + AN$6) )</f>
        <v>2.3282134898394879</v>
      </c>
      <c r="AO18" s="104">
        <f xml:space="preserve"> IF( InpS!AO37 &lt;&gt; "", InpS!AO37, AN18 * ( 1 + AO$6) )</f>
        <v>2.3747703212921096</v>
      </c>
      <c r="AP18" s="104">
        <f xml:space="preserve"> IF( InpS!AP37 &lt;&gt; "", InpS!AP37, AO18 * ( 1 + AP$6) )</f>
        <v>2.4222581406306651</v>
      </c>
      <c r="AQ18" s="104">
        <f xml:space="preserve"> IF( InpS!AQ37 &lt;&gt; "", InpS!AQ37, AP18 * ( 1 + AQ$6) )</f>
        <v>2.4706955646384858</v>
      </c>
      <c r="AR18" s="104">
        <f xml:space="preserve"> IF( InpS!AR37 &lt;&gt; "", InpS!AR37, AQ18 * ( 1 + AR$6) )</f>
        <v>2.5201015823750916</v>
      </c>
      <c r="AS18" s="104">
        <f xml:space="preserve"> IF( InpS!AS37 &lt;&gt; "", InpS!AS37, AR18 * ( 1 + AS$6) )</f>
        <v>2.570495562620525</v>
      </c>
      <c r="AT18" s="104">
        <f xml:space="preserve"> IF( InpS!AT37 &lt;&gt; "", InpS!AT37, AS18 * ( 1 + AT$6) )</f>
        <v>2.6218972614685487</v>
      </c>
      <c r="AU18" s="104">
        <f xml:space="preserve"> IF( InpS!AU37 &lt;&gt; "", InpS!AU37, AT18 * ( 1 + AU$6) )</f>
        <v>2.6743268300716831</v>
      </c>
      <c r="AV18" s="104">
        <f xml:space="preserve"> IF( InpS!AV37 &lt;&gt; "", InpS!AV37, AU18 * ( 1 + AV$6) )</f>
        <v>2.7278048225411178</v>
      </c>
      <c r="AW18" s="104">
        <f xml:space="preserve"> IF( InpS!AW37 &lt;&gt; "", InpS!AW37, AV18 * ( 1 + AW$6) )</f>
        <v>2.7823522040045985</v>
      </c>
      <c r="AX18" s="104">
        <f xml:space="preserve"> IF( InpS!AX37 &lt;&gt; "", InpS!AX37, AW18 * ( 1 + AX$6) )</f>
        <v>2.8379903588254449</v>
      </c>
      <c r="AY18" s="104">
        <f xml:space="preserve"> IF( InpS!AY37 &lt;&gt; "", InpS!AY37, AX18 * ( 1 + AY$6) )</f>
        <v>2.8947410989859237</v>
      </c>
      <c r="AZ18" s="104">
        <f xml:space="preserve"> IF( InpS!AZ37 &lt;&gt; "", InpS!AZ37, AY18 * ( 1 + AZ$6) )</f>
        <v>2.9526266726382593</v>
      </c>
      <c r="BA18" s="104">
        <f xml:space="preserve"> IF( InpS!BA37 &lt;&gt; "", InpS!BA37, AZ18 * ( 1 + BA$6) )</f>
        <v>3.0116697728266413</v>
      </c>
      <c r="BB18" s="104">
        <f xml:space="preserve"> IF( InpS!BB37 &lt;&gt; "", InpS!BB37, BA18 * ( 1 + BB$6) )</f>
        <v>3.0718935463836412</v>
      </c>
      <c r="BC18" s="104">
        <f xml:space="preserve"> IF( InpS!BC37 &lt;&gt; "", InpS!BC37, BB18 * ( 1 + BC$6) )</f>
        <v>3.1333216030045312</v>
      </c>
      <c r="BD18" s="104">
        <f xml:space="preserve"> IF( InpS!BD37 &lt;&gt; "", InpS!BD37, BC18 * ( 1 + BD$6) )</f>
        <v>3.1959780245030589</v>
      </c>
      <c r="BE18" s="104">
        <f xml:space="preserve"> IF( InpS!BE37 &lt;&gt; "", InpS!BE37, BD18 * ( 1 + BE$6) )</f>
        <v>3.2598873742523082</v>
      </c>
      <c r="BF18" s="104">
        <f xml:space="preserve"> IF( InpS!BF37 &lt;&gt; "", InpS!BF37, BE18 * ( 1 + BF$6) )</f>
        <v>3.3250747068143482</v>
      </c>
      <c r="BG18" s="104">
        <f xml:space="preserve"> IF( InpS!BG37 &lt;&gt; "", InpS!BG37, BF18 * ( 1 + BG$6) )</f>
        <v>3.3915655777624432</v>
      </c>
      <c r="BH18" s="104">
        <f xml:space="preserve"> IF( InpS!BH37 &lt;&gt; "", InpS!BH37, BG18 * ( 1 + BH$6) )</f>
        <v>3.4593860536996761</v>
      </c>
      <c r="BI18" s="104">
        <f xml:space="preserve"> IF( InpS!BI37 &lt;&gt; "", InpS!BI37, BH18 * ( 1 + BI$6) )</f>
        <v>3.5285627224779117</v>
      </c>
      <c r="BJ18" s="104">
        <f xml:space="preserve"> IF( InpS!BJ37 &lt;&gt; "", InpS!BJ37, BI18 * ( 1 + BJ$6) )</f>
        <v>3.5991227036211075</v>
      </c>
      <c r="BK18" s="104">
        <f xml:space="preserve"> IF( InpS!BK37 &lt;&gt; "", InpS!BK37, BJ18 * ( 1 + BK$6) )</f>
        <v>3.6710936589570569</v>
      </c>
      <c r="BL18" s="104">
        <f xml:space="preserve"> IF( InpS!BL37 &lt;&gt; "", InpS!BL37, BK18 * ( 1 + BL$6) )</f>
        <v>3.7445038034617326</v>
      </c>
      <c r="BM18" s="104">
        <f xml:space="preserve"> IF( InpS!BM37 &lt;&gt; "", InpS!BM37, BL18 * ( 1 + BM$6) )</f>
        <v>3.8193819163204843</v>
      </c>
      <c r="BN18" s="104">
        <f xml:space="preserve"> IF( InpS!BN37 &lt;&gt; "", InpS!BN37, BM18 * ( 1 + BN$6) )</f>
        <v>3.8957573522104223</v>
      </c>
      <c r="BO18" s="104">
        <f xml:space="preserve"> IF( InpS!BO37 &lt;&gt; "", InpS!BO37, BN18 * ( 1 + BO$6) )</f>
        <v>3.9736600528084147</v>
      </c>
      <c r="BP18" s="104">
        <f xml:space="preserve"> IF( InpS!BP37 &lt;&gt; "", InpS!BP37, BO18 * ( 1 + BP$6) )</f>
        <v>4.0531205585292076</v>
      </c>
      <c r="BQ18" s="104">
        <f xml:space="preserve"> IF( InpS!BQ37 &lt;&gt; "", InpS!BQ37, BP18 * ( 1 + BQ$6) )</f>
        <v>4.134170020498269</v>
      </c>
      <c r="BR18" s="104">
        <f xml:space="preserve"> IF( InpS!BR37 &lt;&gt; "", InpS!BR37, BQ18 * ( 1 + BR$6) )</f>
        <v>4.2168402127640521</v>
      </c>
      <c r="BS18" s="104">
        <f xml:space="preserve"> IF( InpS!BS37 &lt;&gt; "", InpS!BS37, BR18 * ( 1 + BS$6) )</f>
        <v>4.3011635447544654</v>
      </c>
      <c r="BT18" s="104">
        <f xml:space="preserve"> IF( InpS!BT37 &lt;&gt; "", InpS!BT37, BS18 * ( 1 + BT$6) )</f>
        <v>4.3871730739824315</v>
      </c>
      <c r="BU18" s="104">
        <f xml:space="preserve"> IF( InpS!BU37 &lt;&gt; "", InpS!BU37, BT18 * ( 1 + BU$6) )</f>
        <v>4.4749025190055178</v>
      </c>
      <c r="BV18" s="104">
        <f xml:space="preserve"> IF( InpS!BV37 &lt;&gt; "", InpS!BV37, BU18 * ( 1 + BV$6) )</f>
        <v>4.5643862726447155</v>
      </c>
      <c r="BW18" s="104">
        <f xml:space="preserve"> IF( InpS!BW37 &lt;&gt; "", InpS!BW37, BV18 * ( 1 + BW$6) )</f>
        <v>4.6556594154675546</v>
      </c>
      <c r="BX18" s="104">
        <f xml:space="preserve"> IF( InpS!BX37 &lt;&gt; "", InpS!BX37, BW18 * ( 1 + BX$6) )</f>
        <v>4.7487577295408396</v>
      </c>
      <c r="BY18" s="104">
        <f xml:space="preserve"> IF( InpS!BY37 &lt;&gt; "", InpS!BY37, BX18 * ( 1 + BY$6) )</f>
        <v>4.8437177124583899</v>
      </c>
      <c r="BZ18" s="104">
        <f xml:space="preserve"> IF( InpS!BZ37 &lt;&gt; "", InpS!BZ37, BY18 * ( 1 + BZ$6) )</f>
        <v>4.9405765916492976</v>
      </c>
      <c r="CA18" s="104">
        <f xml:space="preserve"> IF( InpS!CA37 &lt;&gt; "", InpS!CA37, BZ18 * ( 1 + CA$6) )</f>
        <v>5.0393723389722993</v>
      </c>
      <c r="CB18" s="104">
        <f xml:space="preserve"> IF( InpS!CB37 &lt;&gt; "", InpS!CB37, CA18 * ( 1 + CB$6) )</f>
        <v>5.1401436856019904</v>
      </c>
      <c r="CC18" s="104">
        <f xml:space="preserve"> IF( InpS!CC37 &lt;&gt; "", InpS!CC37, CB18 * ( 1 + CC$6) )</f>
        <v>5.2429301372127179</v>
      </c>
      <c r="CD18" s="104">
        <f xml:space="preserve"> IF( InpS!CD37 &lt;&gt; "", InpS!CD37, CC18 * ( 1 + CD$6) )</f>
        <v>5.3477719894661009</v>
      </c>
      <c r="CE18" s="104">
        <f xml:space="preserve"> IF( InpS!CE37 &lt;&gt; "", InpS!CE37, CD18 * ( 1 + CE$6) )</f>
        <v>5.4547103438082498</v>
      </c>
      <c r="CF18" s="104">
        <f xml:space="preserve"> IF( InpS!CF37 &lt;&gt; "", InpS!CF37, CE18 * ( 1 + CF$6) )</f>
        <v>5.563787123582884</v>
      </c>
      <c r="CG18" s="104">
        <f xml:space="preserve"> IF( InpS!CG37 &lt;&gt; "", InpS!CG37, CF18 * ( 1 + CG$6) )</f>
        <v>5.6750450904666572</v>
      </c>
      <c r="CH18" s="104">
        <f xml:space="preserve"> IF( InpS!CH37 &lt;&gt; "", InpS!CH37, CG18 * ( 1 + CH$6) )</f>
        <v>5.7885278612331392</v>
      </c>
      <c r="CI18" s="104">
        <f xml:space="preserve"> IF( InpS!CI37 &lt;&gt; "", InpS!CI37, CH18 * ( 1 + CI$6) )</f>
        <v>5.9042799248520197</v>
      </c>
      <c r="CJ18" s="104">
        <f xml:space="preserve"> IF( InpS!CJ37 &lt;&gt; "", InpS!CJ37, CI18 * ( 1 + CJ$6) )</f>
        <v>6.0223466599302471</v>
      </c>
      <c r="CK18" s="104">
        <f xml:space="preserve"> IF( InpS!CK37 &lt;&gt; "", InpS!CK37, CJ18 * ( 1 + CK$6) )</f>
        <v>6.1427743525019292</v>
      </c>
      <c r="CL18" s="104">
        <f xml:space="preserve"> IF( InpS!CL37 &lt;&gt; "", InpS!CL37, CK18 * ( 1 + CL$6) )</f>
        <v>6.2656102141739778</v>
      </c>
      <c r="CM18" s="104">
        <f xml:space="preserve"> IF( InpS!CM37 &lt;&gt; "", InpS!CM37, CL18 * ( 1 + CM$6) )</f>
        <v>6.3909024006346078</v>
      </c>
      <c r="CN18" s="104">
        <f xml:space="preserve"> IF( InpS!CN37 &lt;&gt; "", InpS!CN37, CM18 * ( 1 + CN$6) )</f>
        <v>6.5187000305319476</v>
      </c>
      <c r="CO18" s="104">
        <f xml:space="preserve"> IF( InpS!CO37 &lt;&gt; "", InpS!CO37, CN18 * ( 1 + CO$6) )</f>
        <v>6.6490532047301611</v>
      </c>
    </row>
    <row r="19" spans="2:93" outlineLevel="2" x14ac:dyDescent="0.2">
      <c r="B19" s="59"/>
      <c r="D19" s="39"/>
      <c r="H19" s="151"/>
      <c r="I19" s="75"/>
    </row>
    <row r="20" spans="2:93" outlineLevel="2" x14ac:dyDescent="0.2">
      <c r="B20" s="59"/>
      <c r="D20" s="39"/>
      <c r="E20" s="45" t="str">
        <f xml:space="preserve"> Costs!E30</f>
        <v>Total properties</v>
      </c>
      <c r="F20" s="18"/>
      <c r="G20" s="19">
        <f xml:space="preserve"> Costs!G30</f>
        <v>500</v>
      </c>
      <c r="H20" s="223" t="str">
        <f xml:space="preserve"> Costs!H30</f>
        <v>Properties</v>
      </c>
      <c r="I20" s="75"/>
      <c r="K20" s="127"/>
    </row>
    <row r="21" spans="2:93" outlineLevel="2" x14ac:dyDescent="0.2">
      <c r="B21" s="59"/>
      <c r="D21" s="39"/>
      <c r="E21" s="18" t="str">
        <f xml:space="preserve"> ComSum!E24</f>
        <v>Consumption by households</v>
      </c>
      <c r="G21" s="136">
        <f xml:space="preserve"> ComSum!G24</f>
        <v>138.41259840000004</v>
      </c>
      <c r="H21" s="150" t="s">
        <v>385</v>
      </c>
    </row>
    <row r="22" spans="2:93" s="127" customFormat="1" outlineLevel="2" x14ac:dyDescent="0.2">
      <c r="B22" s="128"/>
      <c r="C22" s="129"/>
      <c r="D22" s="129"/>
      <c r="E22" s="72" t="str">
        <f xml:space="preserve"> ComSum!E108</f>
        <v xml:space="preserve">Proportion of full charge </v>
      </c>
      <c r="G22" s="119"/>
      <c r="H22" s="125" t="str">
        <f xml:space="preserve"> ComSum!H108</f>
        <v>%</v>
      </c>
      <c r="K22" s="58">
        <f xml:space="preserve"> ComSum!K108</f>
        <v>0.31249999999999994</v>
      </c>
      <c r="L22" s="58">
        <f xml:space="preserve"> ComSum!L108</f>
        <v>0.97916666666666663</v>
      </c>
      <c r="M22" s="58">
        <f xml:space="preserve"> ComSum!M108</f>
        <v>0.98</v>
      </c>
      <c r="N22" s="58">
        <f xml:space="preserve"> ComSum!N108</f>
        <v>0.98</v>
      </c>
      <c r="O22" s="58">
        <f xml:space="preserve"> ComSum!O108</f>
        <v>0.98</v>
      </c>
      <c r="P22" s="58">
        <f xml:space="preserve"> ComSum!P108</f>
        <v>0.98</v>
      </c>
      <c r="Q22" s="58">
        <f xml:space="preserve"> ComSum!Q108</f>
        <v>0.98</v>
      </c>
      <c r="R22" s="58">
        <f xml:space="preserve"> ComSum!R108</f>
        <v>0.98</v>
      </c>
      <c r="S22" s="58">
        <f xml:space="preserve"> ComSum!S108</f>
        <v>0.98</v>
      </c>
      <c r="T22" s="58">
        <f xml:space="preserve"> ComSum!T108</f>
        <v>0.98</v>
      </c>
      <c r="U22" s="58">
        <f xml:space="preserve"> ComSum!U108</f>
        <v>0.98</v>
      </c>
      <c r="V22" s="58">
        <f xml:space="preserve"> ComSum!V108</f>
        <v>0.98</v>
      </c>
      <c r="W22" s="58">
        <f xml:space="preserve"> ComSum!W108</f>
        <v>0.98</v>
      </c>
      <c r="X22" s="58">
        <f xml:space="preserve"> ComSum!X108</f>
        <v>0.98</v>
      </c>
      <c r="Y22" s="58">
        <f xml:space="preserve"> ComSum!Y108</f>
        <v>0.98</v>
      </c>
      <c r="Z22" s="58">
        <f xml:space="preserve"> ComSum!Z108</f>
        <v>0.98</v>
      </c>
      <c r="AA22" s="58">
        <f xml:space="preserve"> ComSum!AA108</f>
        <v>0.98</v>
      </c>
      <c r="AB22" s="58">
        <f xml:space="preserve"> ComSum!AB108</f>
        <v>0.98</v>
      </c>
      <c r="AC22" s="58">
        <f xml:space="preserve"> ComSum!AC108</f>
        <v>0.98</v>
      </c>
      <c r="AD22" s="58">
        <f xml:space="preserve"> ComSum!AD108</f>
        <v>0.98</v>
      </c>
      <c r="AE22" s="58">
        <f xml:space="preserve"> ComSum!AE108</f>
        <v>0.98</v>
      </c>
      <c r="AF22" s="58">
        <f xml:space="preserve"> ComSum!AF108</f>
        <v>0.98</v>
      </c>
      <c r="AG22" s="58">
        <f xml:space="preserve"> ComSum!AG108</f>
        <v>0.98</v>
      </c>
      <c r="AH22" s="58">
        <f xml:space="preserve"> ComSum!AH108</f>
        <v>0.98</v>
      </c>
      <c r="AI22" s="58">
        <f xml:space="preserve"> ComSum!AI108</f>
        <v>0.98</v>
      </c>
      <c r="AJ22" s="58">
        <f xml:space="preserve"> ComSum!AJ108</f>
        <v>0.98</v>
      </c>
      <c r="AK22" s="58">
        <f xml:space="preserve"> ComSum!AK108</f>
        <v>0.98</v>
      </c>
      <c r="AL22" s="58">
        <f xml:space="preserve"> ComSum!AL108</f>
        <v>0.98</v>
      </c>
      <c r="AM22" s="58">
        <f xml:space="preserve"> ComSum!AM108</f>
        <v>0.98</v>
      </c>
      <c r="AN22" s="58">
        <f xml:space="preserve"> ComSum!AN108</f>
        <v>0.98</v>
      </c>
      <c r="AO22" s="58">
        <f xml:space="preserve"> ComSum!AO108</f>
        <v>0.98</v>
      </c>
      <c r="AP22" s="58">
        <f xml:space="preserve"> ComSum!AP108</f>
        <v>0.98</v>
      </c>
      <c r="AQ22" s="58">
        <f xml:space="preserve"> ComSum!AQ108</f>
        <v>0.98</v>
      </c>
      <c r="AR22" s="58">
        <f xml:space="preserve"> ComSum!AR108</f>
        <v>0.98</v>
      </c>
      <c r="AS22" s="58">
        <f xml:space="preserve"> ComSum!AS108</f>
        <v>0.98</v>
      </c>
      <c r="AT22" s="58">
        <f xml:space="preserve"> ComSum!AT108</f>
        <v>0.98</v>
      </c>
      <c r="AU22" s="58">
        <f xml:space="preserve"> ComSum!AU108</f>
        <v>0.98</v>
      </c>
      <c r="AV22" s="58">
        <f xml:space="preserve"> ComSum!AV108</f>
        <v>0.98</v>
      </c>
      <c r="AW22" s="58">
        <f xml:space="preserve"> ComSum!AW108</f>
        <v>0.98</v>
      </c>
      <c r="AX22" s="58">
        <f xml:space="preserve"> ComSum!AX108</f>
        <v>0.98</v>
      </c>
      <c r="AY22" s="58">
        <f xml:space="preserve"> ComSum!AY108</f>
        <v>0.98</v>
      </c>
      <c r="AZ22" s="58">
        <f xml:space="preserve"> ComSum!AZ108</f>
        <v>0.98</v>
      </c>
      <c r="BA22" s="58">
        <f xml:space="preserve"> ComSum!BA108</f>
        <v>0.98</v>
      </c>
      <c r="BB22" s="58">
        <f xml:space="preserve"> ComSum!BB108</f>
        <v>0.98</v>
      </c>
      <c r="BC22" s="58">
        <f xml:space="preserve"> ComSum!BC108</f>
        <v>0.98</v>
      </c>
      <c r="BD22" s="58">
        <f xml:space="preserve"> ComSum!BD108</f>
        <v>0.98</v>
      </c>
      <c r="BE22" s="58">
        <f xml:space="preserve"> ComSum!BE108</f>
        <v>0.98</v>
      </c>
      <c r="BF22" s="58">
        <f xml:space="preserve"> ComSum!BF108</f>
        <v>0.98</v>
      </c>
      <c r="BG22" s="58">
        <f xml:space="preserve"> ComSum!BG108</f>
        <v>0.98</v>
      </c>
      <c r="BH22" s="58">
        <f xml:space="preserve"> ComSum!BH108</f>
        <v>0.98</v>
      </c>
      <c r="BI22" s="58">
        <f xml:space="preserve"> ComSum!BI108</f>
        <v>0.98</v>
      </c>
      <c r="BJ22" s="58">
        <f xml:space="preserve"> ComSum!BJ108</f>
        <v>0.98</v>
      </c>
      <c r="BK22" s="58">
        <f xml:space="preserve"> ComSum!BK108</f>
        <v>0.98</v>
      </c>
      <c r="BL22" s="58">
        <f xml:space="preserve"> ComSum!BL108</f>
        <v>0.98</v>
      </c>
      <c r="BM22" s="58">
        <f xml:space="preserve"> ComSum!BM108</f>
        <v>0.98</v>
      </c>
      <c r="BN22" s="58">
        <f xml:space="preserve"> ComSum!BN108</f>
        <v>0.98</v>
      </c>
      <c r="BO22" s="58">
        <f xml:space="preserve"> ComSum!BO108</f>
        <v>0.98</v>
      </c>
      <c r="BP22" s="58">
        <f xml:space="preserve"> ComSum!BP108</f>
        <v>0.98</v>
      </c>
      <c r="BQ22" s="58">
        <f xml:space="preserve"> ComSum!BQ108</f>
        <v>0.98</v>
      </c>
      <c r="BR22" s="58">
        <f xml:space="preserve"> ComSum!BR108</f>
        <v>0.98</v>
      </c>
      <c r="BS22" s="58">
        <f xml:space="preserve"> ComSum!BS108</f>
        <v>0.98</v>
      </c>
      <c r="BT22" s="58">
        <f xml:space="preserve"> ComSum!BT108</f>
        <v>0.98</v>
      </c>
      <c r="BU22" s="58">
        <f xml:space="preserve"> ComSum!BU108</f>
        <v>0.98</v>
      </c>
      <c r="BV22" s="58">
        <f xml:space="preserve"> ComSum!BV108</f>
        <v>0.98</v>
      </c>
      <c r="BW22" s="58">
        <f xml:space="preserve"> ComSum!BW108</f>
        <v>0.98</v>
      </c>
      <c r="BX22" s="58">
        <f xml:space="preserve"> ComSum!BX108</f>
        <v>0.98</v>
      </c>
      <c r="BY22" s="58">
        <f xml:space="preserve"> ComSum!BY108</f>
        <v>0.98</v>
      </c>
      <c r="BZ22" s="58">
        <f xml:space="preserve"> ComSum!BZ108</f>
        <v>0.98</v>
      </c>
      <c r="CA22" s="58">
        <f xml:space="preserve"> ComSum!CA108</f>
        <v>0.98</v>
      </c>
      <c r="CB22" s="58">
        <f xml:space="preserve"> ComSum!CB108</f>
        <v>0.98</v>
      </c>
      <c r="CC22" s="58">
        <f xml:space="preserve"> ComSum!CC108</f>
        <v>0.98</v>
      </c>
      <c r="CD22" s="58">
        <f xml:space="preserve"> ComSum!CD108</f>
        <v>0.98</v>
      </c>
      <c r="CE22" s="58">
        <f xml:space="preserve"> ComSum!CE108</f>
        <v>0.98</v>
      </c>
      <c r="CF22" s="58">
        <f xml:space="preserve"> ComSum!CF108</f>
        <v>0.98</v>
      </c>
      <c r="CG22" s="58">
        <f xml:space="preserve"> ComSum!CG108</f>
        <v>0.98</v>
      </c>
      <c r="CH22" s="58">
        <f xml:space="preserve"> ComSum!CH108</f>
        <v>0.98</v>
      </c>
      <c r="CI22" s="58">
        <f xml:space="preserve"> ComSum!CI108</f>
        <v>0.98</v>
      </c>
      <c r="CJ22" s="58">
        <f xml:space="preserve"> ComSum!CJ108</f>
        <v>0.98</v>
      </c>
      <c r="CK22" s="58">
        <f xml:space="preserve"> ComSum!CK108</f>
        <v>0.98</v>
      </c>
      <c r="CL22" s="58">
        <f xml:space="preserve"> ComSum!CL108</f>
        <v>0.98</v>
      </c>
      <c r="CM22" s="58">
        <f xml:space="preserve"> ComSum!CM108</f>
        <v>0.98</v>
      </c>
      <c r="CN22" s="58">
        <f xml:space="preserve"> ComSum!CN108</f>
        <v>0.98</v>
      </c>
      <c r="CO22" s="58">
        <f xml:space="preserve"> ComSum!CO108</f>
        <v>0.98</v>
      </c>
    </row>
    <row r="23" spans="2:93" s="20" customFormat="1" outlineLevel="2" x14ac:dyDescent="0.2">
      <c r="B23" s="34"/>
      <c r="C23" s="84"/>
      <c r="D23" s="84"/>
      <c r="E23" s="20" t="s">
        <v>386</v>
      </c>
      <c r="G23" s="132"/>
      <c r="H23" s="150" t="s">
        <v>98</v>
      </c>
      <c r="I23" s="91">
        <f xml:space="preserve"> SUM( K23:CO23 )</f>
        <v>4078293.7621447188</v>
      </c>
      <c r="K23" s="160">
        <f xml:space="preserve"> $G21 * K$5 * K22</f>
        <v>15787.687005000002</v>
      </c>
      <c r="L23" s="160">
        <f t="shared" ref="L23:BW23" si="0" xml:space="preserve"> $G21 * L$5 * L22</f>
        <v>49468.085949000015</v>
      </c>
      <c r="M23" s="160">
        <f t="shared" si="0"/>
        <v>49645.830794112015</v>
      </c>
      <c r="N23" s="160">
        <f t="shared" si="0"/>
        <v>49510.186447680011</v>
      </c>
      <c r="O23" s="160">
        <f t="shared" si="0"/>
        <v>49510.186447680011</v>
      </c>
      <c r="P23" s="160">
        <f t="shared" si="0"/>
        <v>49510.186447680011</v>
      </c>
      <c r="Q23" s="160">
        <f t="shared" si="0"/>
        <v>49645.830794112015</v>
      </c>
      <c r="R23" s="160">
        <f t="shared" si="0"/>
        <v>49510.186447680011</v>
      </c>
      <c r="S23" s="160">
        <f t="shared" si="0"/>
        <v>49510.186447680011</v>
      </c>
      <c r="T23" s="160">
        <f t="shared" si="0"/>
        <v>49510.186447680011</v>
      </c>
      <c r="U23" s="160">
        <f t="shared" si="0"/>
        <v>49645.830794112015</v>
      </c>
      <c r="V23" s="160">
        <f t="shared" si="0"/>
        <v>49510.186447680011</v>
      </c>
      <c r="W23" s="160">
        <f t="shared" si="0"/>
        <v>49510.186447680011</v>
      </c>
      <c r="X23" s="160">
        <f t="shared" si="0"/>
        <v>49510.186447680011</v>
      </c>
      <c r="Y23" s="160">
        <f t="shared" si="0"/>
        <v>49645.830794112015</v>
      </c>
      <c r="Z23" s="160">
        <f t="shared" si="0"/>
        <v>49510.186447680011</v>
      </c>
      <c r="AA23" s="160">
        <f t="shared" si="0"/>
        <v>49510.186447680011</v>
      </c>
      <c r="AB23" s="160">
        <f t="shared" si="0"/>
        <v>49510.186447680011</v>
      </c>
      <c r="AC23" s="160">
        <f t="shared" si="0"/>
        <v>49645.830794112015</v>
      </c>
      <c r="AD23" s="160">
        <f t="shared" si="0"/>
        <v>49510.186447680011</v>
      </c>
      <c r="AE23" s="160">
        <f t="shared" si="0"/>
        <v>49510.186447680011</v>
      </c>
      <c r="AF23" s="160">
        <f t="shared" si="0"/>
        <v>49510.186447680011</v>
      </c>
      <c r="AG23" s="160">
        <f t="shared" si="0"/>
        <v>49645.830794112015</v>
      </c>
      <c r="AH23" s="160">
        <f t="shared" si="0"/>
        <v>49510.186447680011</v>
      </c>
      <c r="AI23" s="160">
        <f t="shared" si="0"/>
        <v>49510.186447680011</v>
      </c>
      <c r="AJ23" s="160">
        <f t="shared" si="0"/>
        <v>49510.186447680011</v>
      </c>
      <c r="AK23" s="160">
        <f t="shared" si="0"/>
        <v>49645.830794112015</v>
      </c>
      <c r="AL23" s="160">
        <f t="shared" si="0"/>
        <v>49510.186447680011</v>
      </c>
      <c r="AM23" s="160">
        <f t="shared" si="0"/>
        <v>49510.186447680011</v>
      </c>
      <c r="AN23" s="160">
        <f t="shared" si="0"/>
        <v>49510.186447680011</v>
      </c>
      <c r="AO23" s="160">
        <f t="shared" si="0"/>
        <v>49645.830794112015</v>
      </c>
      <c r="AP23" s="160">
        <f t="shared" si="0"/>
        <v>49510.186447680011</v>
      </c>
      <c r="AQ23" s="160">
        <f t="shared" si="0"/>
        <v>49510.186447680011</v>
      </c>
      <c r="AR23" s="160">
        <f t="shared" si="0"/>
        <v>49510.186447680011</v>
      </c>
      <c r="AS23" s="160">
        <f t="shared" si="0"/>
        <v>49645.830794112015</v>
      </c>
      <c r="AT23" s="160">
        <f t="shared" si="0"/>
        <v>49510.186447680011</v>
      </c>
      <c r="AU23" s="160">
        <f t="shared" si="0"/>
        <v>49510.186447680011</v>
      </c>
      <c r="AV23" s="160">
        <f t="shared" si="0"/>
        <v>49510.186447680011</v>
      </c>
      <c r="AW23" s="160">
        <f t="shared" si="0"/>
        <v>49645.830794112015</v>
      </c>
      <c r="AX23" s="160">
        <f t="shared" si="0"/>
        <v>49510.186447680011</v>
      </c>
      <c r="AY23" s="160">
        <f t="shared" si="0"/>
        <v>49510.186447680011</v>
      </c>
      <c r="AZ23" s="160">
        <f t="shared" si="0"/>
        <v>49510.186447680011</v>
      </c>
      <c r="BA23" s="160">
        <f t="shared" si="0"/>
        <v>49645.830794112015</v>
      </c>
      <c r="BB23" s="160">
        <f t="shared" si="0"/>
        <v>49510.186447680011</v>
      </c>
      <c r="BC23" s="160">
        <f t="shared" si="0"/>
        <v>49510.186447680011</v>
      </c>
      <c r="BD23" s="160">
        <f t="shared" si="0"/>
        <v>49510.186447680011</v>
      </c>
      <c r="BE23" s="160">
        <f t="shared" si="0"/>
        <v>49645.830794112015</v>
      </c>
      <c r="BF23" s="160">
        <f t="shared" si="0"/>
        <v>49510.186447680011</v>
      </c>
      <c r="BG23" s="160">
        <f t="shared" si="0"/>
        <v>49510.186447680011</v>
      </c>
      <c r="BH23" s="160">
        <f t="shared" si="0"/>
        <v>49510.186447680011</v>
      </c>
      <c r="BI23" s="160">
        <f t="shared" si="0"/>
        <v>49645.830794112015</v>
      </c>
      <c r="BJ23" s="160">
        <f t="shared" si="0"/>
        <v>49510.186447680011</v>
      </c>
      <c r="BK23" s="160">
        <f t="shared" si="0"/>
        <v>49510.186447680011</v>
      </c>
      <c r="BL23" s="160">
        <f t="shared" si="0"/>
        <v>49510.186447680011</v>
      </c>
      <c r="BM23" s="160">
        <f t="shared" si="0"/>
        <v>49645.830794112015</v>
      </c>
      <c r="BN23" s="160">
        <f t="shared" si="0"/>
        <v>49510.186447680011</v>
      </c>
      <c r="BO23" s="160">
        <f t="shared" si="0"/>
        <v>49510.186447680011</v>
      </c>
      <c r="BP23" s="160">
        <f t="shared" si="0"/>
        <v>49510.186447680011</v>
      </c>
      <c r="BQ23" s="160">
        <f t="shared" si="0"/>
        <v>49645.830794112015</v>
      </c>
      <c r="BR23" s="160">
        <f t="shared" si="0"/>
        <v>49510.186447680011</v>
      </c>
      <c r="BS23" s="160">
        <f t="shared" si="0"/>
        <v>49510.186447680011</v>
      </c>
      <c r="BT23" s="160">
        <f t="shared" si="0"/>
        <v>49510.186447680011</v>
      </c>
      <c r="BU23" s="160">
        <f t="shared" si="0"/>
        <v>49645.830794112015</v>
      </c>
      <c r="BV23" s="160">
        <f t="shared" si="0"/>
        <v>49510.186447680011</v>
      </c>
      <c r="BW23" s="160">
        <f t="shared" si="0"/>
        <v>49510.186447680011</v>
      </c>
      <c r="BX23" s="160">
        <f t="shared" ref="BX23:CO23" si="1" xml:space="preserve"> $G21 * BX$5 * BX22</f>
        <v>49510.186447680011</v>
      </c>
      <c r="BY23" s="160">
        <f t="shared" si="1"/>
        <v>49645.830794112015</v>
      </c>
      <c r="BZ23" s="160">
        <f t="shared" si="1"/>
        <v>49510.186447680011</v>
      </c>
      <c r="CA23" s="160">
        <f t="shared" si="1"/>
        <v>49510.186447680011</v>
      </c>
      <c r="CB23" s="160">
        <f t="shared" si="1"/>
        <v>49510.186447680011</v>
      </c>
      <c r="CC23" s="160">
        <f t="shared" si="1"/>
        <v>49645.830794112015</v>
      </c>
      <c r="CD23" s="160">
        <f t="shared" si="1"/>
        <v>49510.186447680011</v>
      </c>
      <c r="CE23" s="160">
        <f t="shared" si="1"/>
        <v>49510.186447680011</v>
      </c>
      <c r="CF23" s="160">
        <f t="shared" si="1"/>
        <v>49510.186447680011</v>
      </c>
      <c r="CG23" s="160">
        <f t="shared" si="1"/>
        <v>49645.830794112015</v>
      </c>
      <c r="CH23" s="160">
        <f t="shared" si="1"/>
        <v>49510.186447680011</v>
      </c>
      <c r="CI23" s="160">
        <f t="shared" si="1"/>
        <v>49510.186447680011</v>
      </c>
      <c r="CJ23" s="160">
        <f t="shared" si="1"/>
        <v>49510.186447680011</v>
      </c>
      <c r="CK23" s="160">
        <f t="shared" si="1"/>
        <v>49510.186447680011</v>
      </c>
      <c r="CL23" s="160">
        <f t="shared" si="1"/>
        <v>49510.186447680011</v>
      </c>
      <c r="CM23" s="160">
        <f t="shared" si="1"/>
        <v>49510.186447680011</v>
      </c>
      <c r="CN23" s="160">
        <f t="shared" si="1"/>
        <v>49510.186447680011</v>
      </c>
      <c r="CO23" s="160">
        <f t="shared" si="1"/>
        <v>49645.830794112015</v>
      </c>
    </row>
    <row r="24" spans="2:93" s="331" customFormat="1" outlineLevel="2" x14ac:dyDescent="0.2">
      <c r="B24" s="33"/>
      <c r="C24" s="332"/>
      <c r="D24" s="332"/>
      <c r="H24" s="333"/>
    </row>
    <row r="25" spans="2:93" outlineLevel="2" x14ac:dyDescent="0.2">
      <c r="B25" s="59"/>
      <c r="D25" s="39"/>
      <c r="E25" t="s">
        <v>387</v>
      </c>
      <c r="H25" s="151" t="s">
        <v>125</v>
      </c>
      <c r="I25" s="54">
        <f xml:space="preserve"> SUM( K25:CO25 )</f>
        <v>14564460.694317076</v>
      </c>
      <c r="K25" s="54">
        <f xml:space="preserve"> K23 * SUMPRODUCT( $G$16:$G$18, K16:K18 )</f>
        <v>24054.119920818004</v>
      </c>
      <c r="L25" s="54">
        <f t="shared" ref="L25:BW25" si="2" xml:space="preserve"> L23 * SUMPRODUCT( $G$16:$G$18, L16:L18 )</f>
        <v>78293.139631482321</v>
      </c>
      <c r="M25" s="54">
        <f t="shared" si="2"/>
        <v>87773.82884399005</v>
      </c>
      <c r="N25" s="54">
        <f t="shared" si="2"/>
        <v>81454.15874372315</v>
      </c>
      <c r="O25" s="54">
        <f t="shared" si="2"/>
        <v>76112.00962601848</v>
      </c>
      <c r="P25" s="54">
        <f t="shared" si="2"/>
        <v>76889.319553247071</v>
      </c>
      <c r="Q25" s="54">
        <f t="shared" si="2"/>
        <v>79219.852198164532</v>
      </c>
      <c r="R25" s="54">
        <f t="shared" si="2"/>
        <v>80231.257138465458</v>
      </c>
      <c r="S25" s="54">
        <f t="shared" si="2"/>
        <v>81815.583104791222</v>
      </c>
      <c r="T25" s="54">
        <f t="shared" si="2"/>
        <v>83451.633376568629</v>
      </c>
      <c r="U25" s="54">
        <f t="shared" si="2"/>
        <v>85353.606000582426</v>
      </c>
      <c r="V25" s="54">
        <f t="shared" si="2"/>
        <v>86822.535466562898</v>
      </c>
      <c r="W25" s="54">
        <f t="shared" si="2"/>
        <v>88558.708789003664</v>
      </c>
      <c r="X25" s="54">
        <f t="shared" si="2"/>
        <v>90329.600031041657</v>
      </c>
      <c r="Y25" s="54">
        <f t="shared" si="2"/>
        <v>92388.330572862251</v>
      </c>
      <c r="Z25" s="54">
        <f t="shared" si="2"/>
        <v>93978.327146531272</v>
      </c>
      <c r="AA25" s="54">
        <f t="shared" si="2"/>
        <v>95857.593440732686</v>
      </c>
      <c r="AB25" s="54">
        <f t="shared" si="2"/>
        <v>97774.439056802803</v>
      </c>
      <c r="AC25" s="54">
        <f t="shared" si="2"/>
        <v>100002.84728429903</v>
      </c>
      <c r="AD25" s="54">
        <f t="shared" si="2"/>
        <v>101723.88914698084</v>
      </c>
      <c r="AE25" s="54">
        <f t="shared" si="2"/>
        <v>103758.04193511183</v>
      </c>
      <c r="AF25" s="54">
        <f t="shared" si="2"/>
        <v>105832.87128014758</v>
      </c>
      <c r="AG25" s="54">
        <f t="shared" si="2"/>
        <v>108244.94179034723</v>
      </c>
      <c r="AH25" s="54">
        <f t="shared" si="2"/>
        <v>110107.82951108507</v>
      </c>
      <c r="AI25" s="54">
        <f t="shared" si="2"/>
        <v>112309.63432088155</v>
      </c>
      <c r="AJ25" s="54">
        <f t="shared" si="2"/>
        <v>114555.46819238932</v>
      </c>
      <c r="AK25" s="54">
        <f t="shared" si="2"/>
        <v>117166.33817320607</v>
      </c>
      <c r="AL25" s="54">
        <f t="shared" si="2"/>
        <v>119182.76248880533</v>
      </c>
      <c r="AM25" s="54">
        <f t="shared" si="2"/>
        <v>121566.03696490663</v>
      </c>
      <c r="AN25" s="54">
        <f t="shared" si="2"/>
        <v>123996.96931627298</v>
      </c>
      <c r="AO25" s="54">
        <f t="shared" si="2"/>
        <v>126823.02354143147</v>
      </c>
      <c r="AP25" s="54">
        <f t="shared" si="2"/>
        <v>129005.63872283894</v>
      </c>
      <c r="AQ25" s="54">
        <f t="shared" si="2"/>
        <v>131585.33934078831</v>
      </c>
      <c r="AR25" s="54">
        <f t="shared" si="2"/>
        <v>134216.62572928332</v>
      </c>
      <c r="AS25" s="54">
        <f t="shared" si="2"/>
        <v>137275.59938259327</v>
      </c>
      <c r="AT25" s="54">
        <f t="shared" si="2"/>
        <v>139638.1026480305</v>
      </c>
      <c r="AU25" s="54">
        <f t="shared" si="2"/>
        <v>142430.41857512211</v>
      </c>
      <c r="AV25" s="54">
        <f t="shared" si="2"/>
        <v>145278.57189966345</v>
      </c>
      <c r="AW25" s="54">
        <f t="shared" si="2"/>
        <v>148589.66187392586</v>
      </c>
      <c r="AX25" s="54">
        <f t="shared" si="2"/>
        <v>151146.87934714183</v>
      </c>
      <c r="AY25" s="54">
        <f t="shared" si="2"/>
        <v>154169.33403914681</v>
      </c>
      <c r="AZ25" s="54">
        <f t="shared" si="2"/>
        <v>157252.22816863592</v>
      </c>
      <c r="BA25" s="54">
        <f t="shared" si="2"/>
        <v>160836.2135376496</v>
      </c>
      <c r="BB25" s="54">
        <f t="shared" si="2"/>
        <v>163604.19329073196</v>
      </c>
      <c r="BC25" s="54">
        <f t="shared" si="2"/>
        <v>166875.75446208482</v>
      </c>
      <c r="BD25" s="54">
        <f t="shared" si="2"/>
        <v>170212.7364046454</v>
      </c>
      <c r="BE25" s="54">
        <f t="shared" si="2"/>
        <v>174092.10882434703</v>
      </c>
      <c r="BF25" s="54">
        <f t="shared" si="2"/>
        <v>177088.22158899129</v>
      </c>
      <c r="BG25" s="54">
        <f t="shared" si="2"/>
        <v>180629.4202465644</v>
      </c>
      <c r="BH25" s="54">
        <f t="shared" si="2"/>
        <v>184241.43156361242</v>
      </c>
      <c r="BI25" s="54">
        <f t="shared" si="2"/>
        <v>188440.53642069595</v>
      </c>
      <c r="BJ25" s="54">
        <f t="shared" si="2"/>
        <v>191683.58459995664</v>
      </c>
      <c r="BK25" s="54">
        <f t="shared" si="2"/>
        <v>195516.64388743197</v>
      </c>
      <c r="BL25" s="54">
        <f t="shared" si="2"/>
        <v>199426.35211452286</v>
      </c>
      <c r="BM25" s="54">
        <f t="shared" si="2"/>
        <v>203971.54130833026</v>
      </c>
      <c r="BN25" s="54">
        <f t="shared" si="2"/>
        <v>207481.87697296773</v>
      </c>
      <c r="BO25" s="54">
        <f t="shared" si="2"/>
        <v>211630.85163438076</v>
      </c>
      <c r="BP25" s="54">
        <f t="shared" si="2"/>
        <v>215862.79253357896</v>
      </c>
      <c r="BQ25" s="54">
        <f t="shared" si="2"/>
        <v>220782.58985006044</v>
      </c>
      <c r="BR25" s="54">
        <f t="shared" si="2"/>
        <v>224582.24245998086</v>
      </c>
      <c r="BS25" s="54">
        <f t="shared" si="2"/>
        <v>229073.1697976547</v>
      </c>
      <c r="BT25" s="54">
        <f t="shared" si="2"/>
        <v>233653.90133414388</v>
      </c>
      <c r="BU25" s="54">
        <f t="shared" si="2"/>
        <v>238979.18144970768</v>
      </c>
      <c r="BV25" s="54">
        <f t="shared" si="2"/>
        <v>243091.99610202562</v>
      </c>
      <c r="BW25" s="54">
        <f t="shared" si="2"/>
        <v>247953.05937624609</v>
      </c>
      <c r="BX25" s="54">
        <f t="shared" ref="BX25:CO25" si="3" xml:space="preserve"> BX23 * SUMPRODUCT( $G$16:$G$18, BX16:BX18 )</f>
        <v>252911.32838547585</v>
      </c>
      <c r="BY25" s="54">
        <f t="shared" si="3"/>
        <v>258675.51062408494</v>
      </c>
      <c r="BZ25" s="54">
        <f t="shared" si="3"/>
        <v>263127.29769539705</v>
      </c>
      <c r="CA25" s="54">
        <f t="shared" si="3"/>
        <v>268389.0029912602</v>
      </c>
      <c r="CB25" s="54">
        <f t="shared" si="3"/>
        <v>273755.92558256548</v>
      </c>
      <c r="CC25" s="54">
        <f t="shared" si="3"/>
        <v>279995.18364202237</v>
      </c>
      <c r="CD25" s="54">
        <f t="shared" si="3"/>
        <v>284813.88076398778</v>
      </c>
      <c r="CE25" s="54">
        <f t="shared" si="3"/>
        <v>290509.24843536498</v>
      </c>
      <c r="CF25" s="54">
        <f t="shared" si="3"/>
        <v>296318.50526419881</v>
      </c>
      <c r="CG25" s="54">
        <f t="shared" si="3"/>
        <v>303071.99422777659</v>
      </c>
      <c r="CH25" s="54">
        <f t="shared" si="3"/>
        <v>308287.84161249758</v>
      </c>
      <c r="CI25" s="54">
        <f t="shared" si="3"/>
        <v>314452.6135045439</v>
      </c>
      <c r="CJ25" s="54">
        <f t="shared" si="3"/>
        <v>320740.6611387739</v>
      </c>
      <c r="CK25" s="54">
        <f t="shared" si="3"/>
        <v>327154.44963618094</v>
      </c>
      <c r="CL25" s="54">
        <f t="shared" si="3"/>
        <v>333696.49341230263</v>
      </c>
      <c r="CM25" s="54">
        <f t="shared" si="3"/>
        <v>340369.35716295405</v>
      </c>
      <c r="CN25" s="54">
        <f t="shared" si="3"/>
        <v>347175.65686967265</v>
      </c>
      <c r="CO25" s="54">
        <f t="shared" si="3"/>
        <v>355088.24729328352</v>
      </c>
    </row>
    <row r="26" spans="2:93" s="20" customFormat="1" outlineLevel="2" x14ac:dyDescent="0.2">
      <c r="B26" s="34"/>
      <c r="C26" s="84"/>
      <c r="D26" s="84"/>
      <c r="E26" s="20" t="s">
        <v>388</v>
      </c>
      <c r="H26" s="162" t="s">
        <v>125</v>
      </c>
      <c r="I26" s="163">
        <f xml:space="preserve"> SUM( K26:CO26 )</f>
        <v>1411235.7469352058</v>
      </c>
      <c r="K26" s="163">
        <f xml:space="preserve"> K15 * $G20 * K$22</f>
        <v>1248.4374999999998</v>
      </c>
      <c r="L26" s="163">
        <f t="shared" ref="L26:BW26" si="4" xml:space="preserve"> L15 * $G20 * L$22</f>
        <v>5405</v>
      </c>
      <c r="M26" s="163">
        <f t="shared" si="4"/>
        <v>6384.7</v>
      </c>
      <c r="N26" s="163">
        <f t="shared" si="4"/>
        <v>7247.0999999999995</v>
      </c>
      <c r="O26" s="163">
        <f t="shared" si="4"/>
        <v>7384.3</v>
      </c>
      <c r="P26" s="163">
        <f t="shared" si="4"/>
        <v>7521.5</v>
      </c>
      <c r="Q26" s="163">
        <f t="shared" si="4"/>
        <v>7663.5999999999995</v>
      </c>
      <c r="R26" s="163">
        <f t="shared" si="4"/>
        <v>7810.5999999999995</v>
      </c>
      <c r="S26" s="163">
        <f t="shared" si="4"/>
        <v>7967.4000000000005</v>
      </c>
      <c r="T26" s="163">
        <f t="shared" si="4"/>
        <v>8126.7225451765571</v>
      </c>
      <c r="U26" s="163">
        <f t="shared" si="4"/>
        <v>8289.2310322414996</v>
      </c>
      <c r="V26" s="163">
        <f t="shared" si="4"/>
        <v>8454.9891698539213</v>
      </c>
      <c r="W26" s="163">
        <f t="shared" si="4"/>
        <v>8624.0619406425521</v>
      </c>
      <c r="X26" s="163">
        <f t="shared" si="4"/>
        <v>8796.5156266810882</v>
      </c>
      <c r="Y26" s="163">
        <f t="shared" si="4"/>
        <v>8972.4178354729393</v>
      </c>
      <c r="Z26" s="163">
        <f t="shared" si="4"/>
        <v>9151.837526455578</v>
      </c>
      <c r="AA26" s="163">
        <f t="shared" si="4"/>
        <v>9334.8450380349186</v>
      </c>
      <c r="AB26" s="163">
        <f t="shared" si="4"/>
        <v>9521.5121151602616</v>
      </c>
      <c r="AC26" s="163">
        <f t="shared" si="4"/>
        <v>9711.9119374506881</v>
      </c>
      <c r="AD26" s="163">
        <f t="shared" si="4"/>
        <v>9906.1191478838573</v>
      </c>
      <c r="AE26" s="163">
        <f t="shared" si="4"/>
        <v>10104.209882058502</v>
      </c>
      <c r="AF26" s="163">
        <f t="shared" si="4"/>
        <v>10306.261798042095</v>
      </c>
      <c r="AG26" s="163">
        <f t="shared" si="4"/>
        <v>10512.354106815343</v>
      </c>
      <c r="AH26" s="163">
        <f t="shared" si="4"/>
        <v>10722.5676033255</v>
      </c>
      <c r="AI26" s="163">
        <f t="shared" si="4"/>
        <v>10936.984698160642</v>
      </c>
      <c r="AJ26" s="163">
        <f t="shared" si="4"/>
        <v>11155.689449857306</v>
      </c>
      <c r="AK26" s="163">
        <f t="shared" si="4"/>
        <v>11378.767597854208</v>
      </c>
      <c r="AL26" s="163">
        <f t="shared" si="4"/>
        <v>11606.306596104912</v>
      </c>
      <c r="AM26" s="163">
        <f t="shared" si="4"/>
        <v>11838.395647362649</v>
      </c>
      <c r="AN26" s="163">
        <f t="shared" si="4"/>
        <v>12075.12573815072</v>
      </c>
      <c r="AO26" s="163">
        <f t="shared" si="4"/>
        <v>12316.589674432205</v>
      </c>
      <c r="AP26" s="163">
        <f t="shared" si="4"/>
        <v>12562.882117992944</v>
      </c>
      <c r="AQ26" s="163">
        <f t="shared" si="4"/>
        <v>12814.099623552056</v>
      </c>
      <c r="AR26" s="163">
        <f t="shared" si="4"/>
        <v>13070.340676614571</v>
      </c>
      <c r="AS26" s="163">
        <f t="shared" si="4"/>
        <v>13331.70573208096</v>
      </c>
      <c r="AT26" s="163">
        <f t="shared" si="4"/>
        <v>13598.297253628771</v>
      </c>
      <c r="AU26" s="163">
        <f t="shared" si="4"/>
        <v>13870.219753881738</v>
      </c>
      <c r="AV26" s="163">
        <f t="shared" si="4"/>
        <v>14147.579835382176</v>
      </c>
      <c r="AW26" s="163">
        <f t="shared" si="4"/>
        <v>14430.486232382655</v>
      </c>
      <c r="AX26" s="163">
        <f t="shared" si="4"/>
        <v>14719.049853473407</v>
      </c>
      <c r="AY26" s="163">
        <f t="shared" si="4"/>
        <v>15013.38382506213</v>
      </c>
      <c r="AZ26" s="163">
        <f t="shared" si="4"/>
        <v>15313.603535723256</v>
      </c>
      <c r="BA26" s="163">
        <f t="shared" si="4"/>
        <v>15619.826681434044</v>
      </c>
      <c r="BB26" s="163">
        <f t="shared" si="4"/>
        <v>15932.173311715283</v>
      </c>
      <c r="BC26" s="163">
        <f t="shared" si="4"/>
        <v>16250.765876694633</v>
      </c>
      <c r="BD26" s="163">
        <f t="shared" si="4"/>
        <v>16575.729275111091</v>
      </c>
      <c r="BE26" s="163">
        <f t="shared" si="4"/>
        <v>16907.19090327941</v>
      </c>
      <c r="BF26" s="163">
        <f t="shared" si="4"/>
        <v>17245.280705033605</v>
      </c>
      <c r="BG26" s="163">
        <f t="shared" si="4"/>
        <v>17590.131222669235</v>
      </c>
      <c r="BH26" s="163">
        <f t="shared" si="4"/>
        <v>17941.877648904301</v>
      </c>
      <c r="BI26" s="163">
        <f t="shared" si="4"/>
        <v>18300.657879879254</v>
      </c>
      <c r="BJ26" s="163">
        <f t="shared" si="4"/>
        <v>18666.612569216773</v>
      </c>
      <c r="BK26" s="163">
        <f t="shared" si="4"/>
        <v>19039.885183162642</v>
      </c>
      <c r="BL26" s="163">
        <f t="shared" si="4"/>
        <v>19420.622056829194</v>
      </c>
      <c r="BM26" s="163">
        <f t="shared" si="4"/>
        <v>19808.972451563484</v>
      </c>
      <c r="BN26" s="163">
        <f t="shared" si="4"/>
        <v>20205.088613462642</v>
      </c>
      <c r="BO26" s="163">
        <f t="shared" si="4"/>
        <v>20609.125833059341</v>
      </c>
      <c r="BP26" s="163">
        <f t="shared" si="4"/>
        <v>21021.242506200753</v>
      </c>
      <c r="BQ26" s="163">
        <f t="shared" si="4"/>
        <v>21441.600196144969</v>
      </c>
      <c r="BR26" s="163">
        <f t="shared" si="4"/>
        <v>21870.363696899039</v>
      </c>
      <c r="BS26" s="163">
        <f t="shared" si="4"/>
        <v>22307.701097823669</v>
      </c>
      <c r="BT26" s="163">
        <f t="shared" si="4"/>
        <v>22753.783849529766</v>
      </c>
      <c r="BU26" s="163">
        <f t="shared" si="4"/>
        <v>23208.786831092671</v>
      </c>
      <c r="BV26" s="163">
        <f t="shared" si="4"/>
        <v>23672.888418610532</v>
      </c>
      <c r="BW26" s="163">
        <f t="shared" si="4"/>
        <v>24146.270555133568</v>
      </c>
      <c r="BX26" s="163">
        <f t="shared" ref="BX26:CO26" si="5" xml:space="preserve"> BX15 * $G20 * BX$22</f>
        <v>24629.118821991717</v>
      </c>
      <c r="BY26" s="163">
        <f t="shared" si="5"/>
        <v>25121.622511548605</v>
      </c>
      <c r="BZ26" s="163">
        <f t="shared" si="5"/>
        <v>25623.974701410363</v>
      </c>
      <c r="CA26" s="163">
        <f t="shared" si="5"/>
        <v>26136.3723301184</v>
      </c>
      <c r="CB26" s="163">
        <f t="shared" si="5"/>
        <v>26659.016274355738</v>
      </c>
      <c r="CC26" s="163">
        <f t="shared" si="5"/>
        <v>27192.111427697302</v>
      </c>
      <c r="CD26" s="163">
        <f t="shared" si="5"/>
        <v>27735.866780934903</v>
      </c>
      <c r="CE26" s="163">
        <f t="shared" si="5"/>
        <v>28290.495504008482</v>
      </c>
      <c r="CF26" s="163">
        <f t="shared" si="5"/>
        <v>28856.215029575738</v>
      </c>
      <c r="CG26" s="163">
        <f t="shared" si="5"/>
        <v>29433.247138252846</v>
      </c>
      <c r="CH26" s="163">
        <f t="shared" si="5"/>
        <v>30021.81804555975</v>
      </c>
      <c r="CI26" s="163">
        <f t="shared" si="5"/>
        <v>30622.158490604063</v>
      </c>
      <c r="CJ26" s="163">
        <f t="shared" si="5"/>
        <v>31234.503826538363</v>
      </c>
      <c r="CK26" s="163">
        <f t="shared" si="5"/>
        <v>31859.094112826355</v>
      </c>
      <c r="CL26" s="163">
        <f t="shared" si="5"/>
        <v>32496.174209354078</v>
      </c>
      <c r="CM26" s="163">
        <f t="shared" si="5"/>
        <v>33145.993872422965</v>
      </c>
      <c r="CN26" s="163">
        <f t="shared" si="5"/>
        <v>33808.807852662561</v>
      </c>
      <c r="CO26" s="163">
        <f t="shared" si="5"/>
        <v>34484.875994901093</v>
      </c>
    </row>
    <row r="27" spans="2:93" s="20" customFormat="1" outlineLevel="2" x14ac:dyDescent="0.2">
      <c r="B27" s="34"/>
      <c r="C27" s="84"/>
      <c r="D27" s="84"/>
      <c r="E27" s="20" t="s">
        <v>389</v>
      </c>
      <c r="H27" s="162" t="s">
        <v>125</v>
      </c>
      <c r="I27" s="286">
        <f xml:space="preserve"> SUM( K27:CO27 )</f>
        <v>15975696.441252284</v>
      </c>
      <c r="K27" s="286">
        <f>SUM(K25:K26)</f>
        <v>25302.557420818004</v>
      </c>
      <c r="L27" s="286">
        <f t="shared" ref="L27:BW27" si="6">SUM(L25:L26)</f>
        <v>83698.139631482321</v>
      </c>
      <c r="M27" s="286">
        <f t="shared" si="6"/>
        <v>94158.528843990047</v>
      </c>
      <c r="N27" s="286">
        <f t="shared" si="6"/>
        <v>88701.258743723156</v>
      </c>
      <c r="O27" s="286">
        <f t="shared" si="6"/>
        <v>83496.309626018483</v>
      </c>
      <c r="P27" s="286">
        <f t="shared" si="6"/>
        <v>84410.819553247071</v>
      </c>
      <c r="Q27" s="286">
        <f t="shared" si="6"/>
        <v>86883.452198164538</v>
      </c>
      <c r="R27" s="286">
        <f t="shared" si="6"/>
        <v>88041.857138465464</v>
      </c>
      <c r="S27" s="286">
        <f t="shared" si="6"/>
        <v>89782.983104791216</v>
      </c>
      <c r="T27" s="286">
        <f t="shared" si="6"/>
        <v>91578.355921745184</v>
      </c>
      <c r="U27" s="286">
        <f t="shared" si="6"/>
        <v>93642.837032823925</v>
      </c>
      <c r="V27" s="286">
        <f t="shared" si="6"/>
        <v>95277.524636416812</v>
      </c>
      <c r="W27" s="286">
        <f t="shared" si="6"/>
        <v>97182.770729646218</v>
      </c>
      <c r="X27" s="286">
        <f t="shared" si="6"/>
        <v>99126.115657722752</v>
      </c>
      <c r="Y27" s="286">
        <f t="shared" si="6"/>
        <v>101360.74840833519</v>
      </c>
      <c r="Z27" s="286">
        <f t="shared" si="6"/>
        <v>103130.16467298685</v>
      </c>
      <c r="AA27" s="286">
        <f t="shared" si="6"/>
        <v>105192.43847876761</v>
      </c>
      <c r="AB27" s="286">
        <f t="shared" si="6"/>
        <v>107295.95117196307</v>
      </c>
      <c r="AC27" s="286">
        <f t="shared" si="6"/>
        <v>109714.75922174971</v>
      </c>
      <c r="AD27" s="286">
        <f t="shared" si="6"/>
        <v>111630.0082948647</v>
      </c>
      <c r="AE27" s="286">
        <f t="shared" si="6"/>
        <v>113862.25181717033</v>
      </c>
      <c r="AF27" s="286">
        <f t="shared" si="6"/>
        <v>116139.13307818967</v>
      </c>
      <c r="AG27" s="286">
        <f t="shared" si="6"/>
        <v>118757.29589716258</v>
      </c>
      <c r="AH27" s="286">
        <f t="shared" si="6"/>
        <v>120830.39711441057</v>
      </c>
      <c r="AI27" s="286">
        <f t="shared" si="6"/>
        <v>123246.61901904219</v>
      </c>
      <c r="AJ27" s="286">
        <f t="shared" si="6"/>
        <v>125711.15764224663</v>
      </c>
      <c r="AK27" s="286">
        <f t="shared" si="6"/>
        <v>128545.10577106028</v>
      </c>
      <c r="AL27" s="286">
        <f t="shared" si="6"/>
        <v>130789.06908491024</v>
      </c>
      <c r="AM27" s="286">
        <f t="shared" si="6"/>
        <v>133404.43261226927</v>
      </c>
      <c r="AN27" s="286">
        <f t="shared" si="6"/>
        <v>136072.0950544237</v>
      </c>
      <c r="AO27" s="286">
        <f t="shared" si="6"/>
        <v>139139.61321586368</v>
      </c>
      <c r="AP27" s="286">
        <f t="shared" si="6"/>
        <v>141568.52084083189</v>
      </c>
      <c r="AQ27" s="286">
        <f t="shared" si="6"/>
        <v>144399.43896434037</v>
      </c>
      <c r="AR27" s="286">
        <f t="shared" si="6"/>
        <v>147286.9664058979</v>
      </c>
      <c r="AS27" s="286">
        <f t="shared" si="6"/>
        <v>150607.30511467424</v>
      </c>
      <c r="AT27" s="286">
        <f t="shared" si="6"/>
        <v>153236.39990165929</v>
      </c>
      <c r="AU27" s="286">
        <f t="shared" si="6"/>
        <v>156300.63832900385</v>
      </c>
      <c r="AV27" s="286">
        <f t="shared" si="6"/>
        <v>159426.15173504563</v>
      </c>
      <c r="AW27" s="286">
        <f t="shared" si="6"/>
        <v>163020.14810630851</v>
      </c>
      <c r="AX27" s="286">
        <f t="shared" si="6"/>
        <v>165865.92920061524</v>
      </c>
      <c r="AY27" s="286">
        <f t="shared" si="6"/>
        <v>169182.71786420894</v>
      </c>
      <c r="AZ27" s="286">
        <f t="shared" si="6"/>
        <v>172565.83170435918</v>
      </c>
      <c r="BA27" s="286">
        <f t="shared" si="6"/>
        <v>176456.04021908363</v>
      </c>
      <c r="BB27" s="286">
        <f t="shared" si="6"/>
        <v>179536.36660244723</v>
      </c>
      <c r="BC27" s="286">
        <f t="shared" si="6"/>
        <v>183126.52033877946</v>
      </c>
      <c r="BD27" s="286">
        <f t="shared" si="6"/>
        <v>186788.46567975648</v>
      </c>
      <c r="BE27" s="286">
        <f t="shared" si="6"/>
        <v>190999.29972762644</v>
      </c>
      <c r="BF27" s="286">
        <f t="shared" si="6"/>
        <v>194333.50229402489</v>
      </c>
      <c r="BG27" s="286">
        <f t="shared" si="6"/>
        <v>198219.55146923364</v>
      </c>
      <c r="BH27" s="286">
        <f t="shared" si="6"/>
        <v>202183.30921251673</v>
      </c>
      <c r="BI27" s="286">
        <f t="shared" si="6"/>
        <v>206741.19430057521</v>
      </c>
      <c r="BJ27" s="286">
        <f t="shared" si="6"/>
        <v>210350.19716917342</v>
      </c>
      <c r="BK27" s="286">
        <f t="shared" si="6"/>
        <v>214556.52907059461</v>
      </c>
      <c r="BL27" s="286">
        <f t="shared" si="6"/>
        <v>218846.97417135205</v>
      </c>
      <c r="BM27" s="286">
        <f t="shared" si="6"/>
        <v>223780.51375989374</v>
      </c>
      <c r="BN27" s="286">
        <f t="shared" si="6"/>
        <v>227686.96558643036</v>
      </c>
      <c r="BO27" s="286">
        <f t="shared" si="6"/>
        <v>232239.9774674401</v>
      </c>
      <c r="BP27" s="286">
        <f t="shared" si="6"/>
        <v>236884.03503977973</v>
      </c>
      <c r="BQ27" s="286">
        <f t="shared" si="6"/>
        <v>242224.19004620542</v>
      </c>
      <c r="BR27" s="286">
        <f t="shared" si="6"/>
        <v>246452.60615687989</v>
      </c>
      <c r="BS27" s="286">
        <f t="shared" si="6"/>
        <v>251380.87089547838</v>
      </c>
      <c r="BT27" s="286">
        <f t="shared" si="6"/>
        <v>256407.68518367366</v>
      </c>
      <c r="BU27" s="286">
        <f t="shared" si="6"/>
        <v>262187.96828080039</v>
      </c>
      <c r="BV27" s="286">
        <f t="shared" si="6"/>
        <v>266764.88452063617</v>
      </c>
      <c r="BW27" s="286">
        <f t="shared" si="6"/>
        <v>272099.32993137965</v>
      </c>
      <c r="BX27" s="286">
        <f t="shared" ref="BX27:CO27" si="7">SUM(BX25:BX26)</f>
        <v>277540.44720746757</v>
      </c>
      <c r="BY27" s="286">
        <f t="shared" si="7"/>
        <v>283797.13313563354</v>
      </c>
      <c r="BZ27" s="286">
        <f t="shared" si="7"/>
        <v>288751.27239680744</v>
      </c>
      <c r="CA27" s="286">
        <f t="shared" si="7"/>
        <v>294525.37532137858</v>
      </c>
      <c r="CB27" s="286">
        <f t="shared" si="7"/>
        <v>300414.94185692124</v>
      </c>
      <c r="CC27" s="286">
        <f t="shared" si="7"/>
        <v>307187.29506971966</v>
      </c>
      <c r="CD27" s="286">
        <f t="shared" si="7"/>
        <v>312549.74754492269</v>
      </c>
      <c r="CE27" s="286">
        <f t="shared" si="7"/>
        <v>318799.74393937347</v>
      </c>
      <c r="CF27" s="286">
        <f t="shared" si="7"/>
        <v>325174.72029377456</v>
      </c>
      <c r="CG27" s="286">
        <f t="shared" si="7"/>
        <v>332505.24136602943</v>
      </c>
      <c r="CH27" s="286">
        <f t="shared" si="7"/>
        <v>338309.65965805732</v>
      </c>
      <c r="CI27" s="286">
        <f t="shared" si="7"/>
        <v>345074.77199514798</v>
      </c>
      <c r="CJ27" s="286">
        <f t="shared" si="7"/>
        <v>351975.16496531223</v>
      </c>
      <c r="CK27" s="286">
        <f t="shared" si="7"/>
        <v>359013.54374900728</v>
      </c>
      <c r="CL27" s="286">
        <f t="shared" si="7"/>
        <v>366192.66762165673</v>
      </c>
      <c r="CM27" s="286">
        <f t="shared" si="7"/>
        <v>373515.35103537701</v>
      </c>
      <c r="CN27" s="286">
        <f t="shared" si="7"/>
        <v>380984.46472233522</v>
      </c>
      <c r="CO27" s="286">
        <f t="shared" si="7"/>
        <v>389573.12328818464</v>
      </c>
    </row>
    <row r="28" spans="2:93" outlineLevel="2" x14ac:dyDescent="0.2">
      <c r="B28" s="59"/>
      <c r="D28" s="39"/>
      <c r="H28" s="151"/>
      <c r="I28" s="75"/>
    </row>
    <row r="29" spans="2:93" outlineLevel="1" x14ac:dyDescent="0.2">
      <c r="B29" s="59"/>
      <c r="D29" s="39" t="s">
        <v>80</v>
      </c>
      <c r="H29" s="151"/>
      <c r="I29" s="75"/>
    </row>
    <row r="30" spans="2:93" outlineLevel="2" x14ac:dyDescent="0.2">
      <c r="B30" s="59"/>
      <c r="D30" s="39"/>
      <c r="E30" s="18" t="str">
        <f>InpS!E53</f>
        <v>Meter size 15 mm</v>
      </c>
      <c r="F30" s="18">
        <f>InpS!F53</f>
        <v>0</v>
      </c>
      <c r="G30" s="19">
        <f xml:space="preserve"> UserInput!G32</f>
        <v>0</v>
      </c>
      <c r="H30" s="330" t="str">
        <f>InpS!H53</f>
        <v>£</v>
      </c>
      <c r="I30" s="75" t="s">
        <v>81</v>
      </c>
      <c r="K30" s="80">
        <f xml:space="preserve"> IF( InpS!K53 &lt;&gt; "", InpS!K53, J30 * ( 1 + K$6 ) )</f>
        <v>10.119999999999999</v>
      </c>
      <c r="L30" s="80">
        <f xml:space="preserve"> IF( InpS!L53 &lt;&gt; "", InpS!L53, K30 * ( 1 + L$6 ) )</f>
        <v>11.48</v>
      </c>
      <c r="M30" s="80">
        <f xml:space="preserve"> IF( InpS!M53 &lt;&gt; "", InpS!M53, L30 * ( 1 + M$6 ) )</f>
        <v>13.03</v>
      </c>
      <c r="N30" s="80">
        <f xml:space="preserve"> IF( InpS!N53 &lt;&gt; "", InpS!N53, M30 * ( 1 + N$6 ) )</f>
        <v>14.79</v>
      </c>
      <c r="O30" s="80">
        <f xml:space="preserve"> IF( InpS!O53 &lt;&gt; "", InpS!O53, N30 * ( 1 + O$6 ) )</f>
        <v>15.07</v>
      </c>
      <c r="P30" s="80">
        <f xml:space="preserve"> IF( InpS!P53 &lt;&gt; "", InpS!P53, O30 * ( 1 + P$6 ) )</f>
        <v>15.35</v>
      </c>
      <c r="Q30" s="80">
        <f xml:space="preserve"> IF( InpS!Q53 &lt;&gt; "", InpS!Q53, P30 * ( 1 + Q$6 ) )</f>
        <v>15.64</v>
      </c>
      <c r="R30" s="80">
        <f xml:space="preserve"> IF( InpS!R53 &lt;&gt; "", InpS!R53, Q30 * ( 1 + R$6 ) )</f>
        <v>15.94</v>
      </c>
      <c r="S30" s="80">
        <f xml:space="preserve"> IF( InpS!S53 &lt;&gt; "", InpS!S53, R30 * ( 1 + S$6 ) )</f>
        <v>16.260000000000002</v>
      </c>
      <c r="T30" s="80">
        <f xml:space="preserve"> IF( InpS!T53 &lt;&gt; "", InpS!T53, S30 * ( 1 + T$6 ) )</f>
        <v>16.585148051380727</v>
      </c>
      <c r="U30" s="80">
        <f xml:space="preserve"> IF( InpS!U53 &lt;&gt; "", InpS!U53, T30 * ( 1 + U$6 ) )</f>
        <v>16.916798024982654</v>
      </c>
      <c r="V30" s="80">
        <f xml:space="preserve"> IF( InpS!V53 &lt;&gt; "", InpS!V53, U30 * ( 1 + V$6 ) )</f>
        <v>17.25507993847739</v>
      </c>
      <c r="W30" s="80">
        <f xml:space="preserve"> IF( InpS!W53 &lt;&gt; "", InpS!W53, V30 * ( 1 + W$6 ) )</f>
        <v>17.600126409474598</v>
      </c>
      <c r="X30" s="80">
        <f xml:space="preserve"> IF( InpS!X53 &lt;&gt; "", InpS!X53, W30 * ( 1 + X$6 ) )</f>
        <v>17.952072707512428</v>
      </c>
      <c r="Y30" s="80">
        <f xml:space="preserve"> IF( InpS!Y53 &lt;&gt; "", InpS!Y53, X30 * ( 1 + Y$6 ) )</f>
        <v>18.311056807087631</v>
      </c>
      <c r="Z30" s="80">
        <f xml:space="preserve"> IF( InpS!Z53 &lt;&gt; "", InpS!Z53, Y30 * ( 1 + Z$6 ) )</f>
        <v>18.677219441746079</v>
      </c>
      <c r="AA30" s="80">
        <f xml:space="preserve"> IF( InpS!AA53 &lt;&gt; "", InpS!AA53, Z30 * ( 1 + AA$6 ) )</f>
        <v>19.050704159254934</v>
      </c>
      <c r="AB30" s="80">
        <f xml:space="preserve"> IF( InpS!AB53 &lt;&gt; "", InpS!AB53, AA30 * ( 1 + AB$6 ) )</f>
        <v>19.431657377878086</v>
      </c>
      <c r="AC30" s="80">
        <f xml:space="preserve"> IF( InpS!AC53 &lt;&gt; "", InpS!AC53, AB30 * ( 1 + AC$6 ) )</f>
        <v>19.820228443776916</v>
      </c>
      <c r="AD30" s="80">
        <f xml:space="preserve"> IF( InpS!AD53 &lt;&gt; "", InpS!AD53, AC30 * ( 1 + AD$6 ) )</f>
        <v>20.216569689558892</v>
      </c>
      <c r="AE30" s="80">
        <f xml:space="preserve"> IF( InpS!AE53 &lt;&gt; "", InpS!AE53, AD30 * ( 1 + AE$6 ) )</f>
        <v>20.620836493996944</v>
      </c>
      <c r="AF30" s="80">
        <f xml:space="preserve"> IF( InpS!AF53 &lt;&gt; "", InpS!AF53, AE30 * ( 1 + AF$6 ) )</f>
        <v>21.033187342943048</v>
      </c>
      <c r="AG30" s="80">
        <f xml:space="preserve"> IF( InpS!AG53 &lt;&gt; "", InpS!AG53, AF30 * ( 1 + AG$6 ) )</f>
        <v>21.453783891459882</v>
      </c>
      <c r="AH30" s="80">
        <f xml:space="preserve"> IF( InpS!AH53 &lt;&gt; "", InpS!AH53, AG30 * ( 1 + AH$6 ) )</f>
        <v>21.882791027194902</v>
      </c>
      <c r="AI30" s="80">
        <f xml:space="preserve"> IF( InpS!AI53 &lt;&gt; "", InpS!AI53, AH30 * ( 1 + AI$6 ) )</f>
        <v>22.32037693502172</v>
      </c>
      <c r="AJ30" s="80">
        <f xml:space="preserve"> IF( InpS!AJ53 &lt;&gt; "", InpS!AJ53, AI30 * ( 1 + AJ$6 ) )</f>
        <v>22.766713162974096</v>
      </c>
      <c r="AK30" s="80">
        <f xml:space="preserve"> IF( InpS!AK53 &lt;&gt; "", InpS!AK53, AJ30 * ( 1 + AK$6 ) )</f>
        <v>23.221974689498385</v>
      </c>
      <c r="AL30" s="80">
        <f xml:space="preserve"> IF( InpS!AL53 &lt;&gt; "", InpS!AL53, AK30 * ( 1 + AL$6 ) )</f>
        <v>23.686339992050844</v>
      </c>
      <c r="AM30" s="80">
        <f xml:space="preserve"> IF( InpS!AM53 &lt;&gt; "", InpS!AM53, AL30 * ( 1 + AM$6 ) )</f>
        <v>24.159991117066632</v>
      </c>
      <c r="AN30" s="80">
        <f xml:space="preserve"> IF( InpS!AN53 &lt;&gt; "", InpS!AN53, AM30 * ( 1 + AN$6 ) )</f>
        <v>24.643113751328002</v>
      </c>
      <c r="AO30" s="80">
        <f xml:space="preserve"> IF( InpS!AO53 &lt;&gt; "", InpS!AO53, AN30 * ( 1 + AO$6 ) )</f>
        <v>25.135897294759605</v>
      </c>
      <c r="AP30" s="80">
        <f xml:space="preserve"> IF( InpS!AP53 &lt;&gt; "", InpS!AP53, AO30 * ( 1 + AP$6 ) )</f>
        <v>25.63853493467948</v>
      </c>
      <c r="AQ30" s="80">
        <f xml:space="preserve"> IF( InpS!AQ53 &lt;&gt; "", InpS!AQ53, AP30 * ( 1 + AQ$6 ) )</f>
        <v>26.151223721534812</v>
      </c>
      <c r="AR30" s="80">
        <f xml:space="preserve"> IF( InpS!AR53 &lt;&gt; "", InpS!AR53, AQ30 * ( 1 + AR$6 ) )</f>
        <v>26.674164646152185</v>
      </c>
      <c r="AS30" s="80">
        <f xml:space="preserve"> IF( InpS!AS53 &lt;&gt; "", InpS!AS53, AR30 * ( 1 + AS$6 ) )</f>
        <v>27.207562718532571</v>
      </c>
      <c r="AT30" s="80">
        <f xml:space="preserve"> IF( InpS!AT53 &lt;&gt; "", InpS!AT53, AS30 * ( 1 + AT$6 ) )</f>
        <v>27.75162704822198</v>
      </c>
      <c r="AU30" s="80">
        <f xml:space="preserve"> IF( InpS!AU53 &lt;&gt; "", InpS!AU53, AT30 * ( 1 + AU$6 ) )</f>
        <v>28.306570926289265</v>
      </c>
      <c r="AV30" s="80">
        <f xml:space="preserve"> IF( InpS!AV53 &lt;&gt; "", InpS!AV53, AU30 * ( 1 + AV$6 ) )</f>
        <v>28.872611908943217</v>
      </c>
      <c r="AW30" s="80">
        <f xml:space="preserve"> IF( InpS!AW53 &lt;&gt; "", InpS!AW53, AV30 * ( 1 + AW$6 ) )</f>
        <v>29.449971902821744</v>
      </c>
      <c r="AX30" s="80">
        <f xml:space="preserve"> IF( InpS!AX53 &lt;&gt; "", InpS!AX53, AW30 * ( 1 + AX$6 ) )</f>
        <v>30.038877251986545</v>
      </c>
      <c r="AY30" s="80">
        <f xml:space="preserve"> IF( InpS!AY53 &lt;&gt; "", InpS!AY53, AX30 * ( 1 + AY$6 ) )</f>
        <v>30.63955882665741</v>
      </c>
      <c r="AZ30" s="80">
        <f xml:space="preserve"> IF( InpS!AZ53 &lt;&gt; "", InpS!AZ53, AY30 * ( 1 + AZ$6 ) )</f>
        <v>31.252252113720928</v>
      </c>
      <c r="BA30" s="80">
        <f xml:space="preserve"> IF( InpS!BA53 &lt;&gt; "", InpS!BA53, AZ30 * ( 1 + BA$6 ) )</f>
        <v>31.87719730904907</v>
      </c>
      <c r="BB30" s="80">
        <f xml:space="preserve"> IF( InpS!BB53 &lt;&gt; "", InpS!BB53, BA30 * ( 1 + BB$6 ) )</f>
        <v>32.514639411663843</v>
      </c>
      <c r="BC30" s="80">
        <f xml:space="preserve"> IF( InpS!BC53 &lt;&gt; "", InpS!BC53, BB30 * ( 1 + BC$6 ) )</f>
        <v>33.164828319784966</v>
      </c>
      <c r="BD30" s="80">
        <f xml:space="preserve"> IF( InpS!BD53 &lt;&gt; "", InpS!BD53, BC30 * ( 1 + BD$6 ) )</f>
        <v>33.828018928798151</v>
      </c>
      <c r="BE30" s="80">
        <f xml:space="preserve"> IF( InpS!BE53 &lt;&gt; "", InpS!BE53, BD30 * ( 1 + BE$6 ) )</f>
        <v>34.504471231182471</v>
      </c>
      <c r="BF30" s="80">
        <f xml:space="preserve"> IF( InpS!BF53 &lt;&gt; "", InpS!BF53, BE30 * ( 1 + BF$6 ) )</f>
        <v>35.194450418435935</v>
      </c>
      <c r="BG30" s="80">
        <f xml:space="preserve"> IF( InpS!BG53 &lt;&gt; "", InpS!BG53, BF30 * ( 1 + BG$6 ) )</f>
        <v>35.898226985039258</v>
      </c>
      <c r="BH30" s="80">
        <f xml:space="preserve"> IF( InpS!BH53 &lt;&gt; "", InpS!BH53, BG30 * ( 1 + BH$6 ) )</f>
        <v>36.616076834498578</v>
      </c>
      <c r="BI30" s="80">
        <f xml:space="preserve"> IF( InpS!BI53 &lt;&gt; "", InpS!BI53, BH30 * ( 1 + BI$6 ) )</f>
        <v>37.348281387508678</v>
      </c>
      <c r="BJ30" s="80">
        <f xml:space="preserve"> IF( InpS!BJ53 &lt;&gt; "", InpS!BJ53, BI30 * ( 1 + BJ$6 ) )</f>
        <v>38.095127692279128</v>
      </c>
      <c r="BK30" s="80">
        <f xml:space="preserve"> IF( InpS!BK53 &lt;&gt; "", InpS!BK53, BJ30 * ( 1 + BK$6 ) )</f>
        <v>38.856908537066616</v>
      </c>
      <c r="BL30" s="80">
        <f xml:space="preserve"> IF( InpS!BL53 &lt;&gt; "", InpS!BL53, BK30 * ( 1 + BL$6 ) )</f>
        <v>39.633922564957537</v>
      </c>
      <c r="BM30" s="80">
        <f xml:space="preserve"> IF( InpS!BM53 &lt;&gt; "", InpS!BM53, BL30 * ( 1 + BM$6 ) )</f>
        <v>40.426474390945884</v>
      </c>
      <c r="BN30" s="80">
        <f xml:space="preserve"> IF( InpS!BN53 &lt;&gt; "", InpS!BN53, BM30 * ( 1 + BN$6 ) )</f>
        <v>41.234874721352334</v>
      </c>
      <c r="BO30" s="80">
        <f xml:space="preserve"> IF( InpS!BO53 &lt;&gt; "", InpS!BO53, BN30 * ( 1 + BO$6 ) )</f>
        <v>42.059440475631305</v>
      </c>
      <c r="BP30" s="80">
        <f xml:space="preserve"> IF( InpS!BP53 &lt;&gt; "", InpS!BP53, BO30 * ( 1 + BP$6 ) )</f>
        <v>42.900494910613787</v>
      </c>
      <c r="BQ30" s="80">
        <f xml:space="preserve"> IF( InpS!BQ53 &lt;&gt; "", InpS!BQ53, BP30 * ( 1 + BQ$6 ) )</f>
        <v>43.75836774723463</v>
      </c>
      <c r="BR30" s="80">
        <f xml:space="preserve"> IF( InpS!BR53 &lt;&gt; "", InpS!BR53, BQ30 * ( 1 + BR$6 ) )</f>
        <v>44.633395299793953</v>
      </c>
      <c r="BS30" s="80">
        <f xml:space="preserve"> IF( InpS!BS53 &lt;&gt; "", InpS!BS53, BR30 * ( 1 + BS$6 ) )</f>
        <v>45.525920607803407</v>
      </c>
      <c r="BT30" s="80">
        <f xml:space="preserve"> IF( InpS!BT53 &lt;&gt; "", InpS!BT53, BS30 * ( 1 + BT$6 ) )</f>
        <v>46.436293570468905</v>
      </c>
      <c r="BU30" s="80">
        <f xml:space="preserve"> IF( InpS!BU53 &lt;&gt; "", InpS!BU53, BT30 * ( 1 + BU$6 ) )</f>
        <v>47.364871083862589</v>
      </c>
      <c r="BV30" s="80">
        <f xml:space="preserve"> IF( InpS!BV53 &lt;&gt; "", InpS!BV53, BU30 * ( 1 + BV$6 ) )</f>
        <v>48.31201718083782</v>
      </c>
      <c r="BW30" s="80">
        <f xml:space="preserve"> IF( InpS!BW53 &lt;&gt; "", InpS!BW53, BV30 * ( 1 + BW$6 ) )</f>
        <v>49.278103173741975</v>
      </c>
      <c r="BX30" s="80">
        <f xml:space="preserve"> IF( InpS!BX53 &lt;&gt; "", InpS!BX53, BW30 * ( 1 + BX$6 ) )</f>
        <v>50.263507799983095</v>
      </c>
      <c r="BY30" s="80">
        <f xml:space="preserve"> IF( InpS!BY53 &lt;&gt; "", InpS!BY53, BX30 * ( 1 + BY$6 ) )</f>
        <v>51.268617370507357</v>
      </c>
      <c r="BZ30" s="80">
        <f xml:space="preserve"> IF( InpS!BZ53 &lt;&gt; "", InpS!BZ53, BY30 * ( 1 + BZ$6 ) )</f>
        <v>52.293825921245642</v>
      </c>
      <c r="CA30" s="80">
        <f xml:space="preserve"> IF( InpS!CA53 &lt;&gt; "", InpS!CA53, BZ30 * ( 1 + CA$6 ) )</f>
        <v>53.339535367588567</v>
      </c>
      <c r="CB30" s="80">
        <f xml:space="preserve"> IF( InpS!CB53 &lt;&gt; "", InpS!CB53, CA30 * ( 1 + CB$6 ) )</f>
        <v>54.406155661950486</v>
      </c>
      <c r="CC30" s="80">
        <f xml:space="preserve"> IF( InpS!CC53 &lt;&gt; "", InpS!CC53, CB30 * ( 1 + CC$6 ) )</f>
        <v>55.494104954484293</v>
      </c>
      <c r="CD30" s="80">
        <f xml:space="preserve"> IF( InpS!CD53 &lt;&gt; "", InpS!CD53, CC30 * ( 1 + CD$6 ) )</f>
        <v>56.603809757010005</v>
      </c>
      <c r="CE30" s="80">
        <f xml:space="preserve"> IF( InpS!CE53 &lt;&gt; "", InpS!CE53, CD30 * ( 1 + CE$6 ) )</f>
        <v>57.735705110221396</v>
      </c>
      <c r="CF30" s="80">
        <f xml:space="preserve"> IF( InpS!CF53 &lt;&gt; "", InpS!CF53, CE30 * ( 1 + CF$6 ) )</f>
        <v>58.890234754236204</v>
      </c>
      <c r="CG30" s="80">
        <f xml:space="preserve"> IF( InpS!CG53 &lt;&gt; "", InpS!CG53, CF30 * ( 1 + CG$6 ) )</f>
        <v>60.067851302556832</v>
      </c>
      <c r="CH30" s="80">
        <f xml:space="preserve"> IF( InpS!CH53 &lt;&gt; "", InpS!CH53, CG30 * ( 1 + CH$6 ) )</f>
        <v>61.269016419509697</v>
      </c>
      <c r="CI30" s="80">
        <f xml:space="preserve"> IF( InpS!CI53 &lt;&gt; "", InpS!CI53, CH30 * ( 1 + CI$6 ) )</f>
        <v>62.494201001232781</v>
      </c>
      <c r="CJ30" s="80">
        <f xml:space="preserve"> IF( InpS!CJ53 &lt;&gt; "", InpS!CJ53, CI30 * ( 1 + CJ$6 ) )</f>
        <v>63.74388536028237</v>
      </c>
      <c r="CK30" s="80">
        <f xml:space="preserve"> IF( InpS!CK53 &lt;&gt; "", InpS!CK53, CJ30 * ( 1 + CK$6 ) )</f>
        <v>65.018559413931342</v>
      </c>
      <c r="CL30" s="80">
        <f xml:space="preserve"> IF( InpS!CL53 &lt;&gt; "", InpS!CL53, CK30 * ( 1 + CL$6 ) )</f>
        <v>66.318722876232812</v>
      </c>
      <c r="CM30" s="80">
        <f xml:space="preserve"> IF( InpS!CM53 &lt;&gt; "", InpS!CM53, CL30 * ( 1 + CM$6 ) )</f>
        <v>67.644885453924417</v>
      </c>
      <c r="CN30" s="80">
        <f xml:space="preserve"> IF( InpS!CN53 &lt;&gt; "", InpS!CN53, CM30 * ( 1 + CN$6 ) )</f>
        <v>68.997567046250126</v>
      </c>
      <c r="CO30" s="80">
        <f xml:space="preserve"> IF( InpS!CO53 &lt;&gt; "", InpS!CO53, CN30 * ( 1 + CO$6 ) )</f>
        <v>70.377297948777752</v>
      </c>
    </row>
    <row r="31" spans="2:93" outlineLevel="2" x14ac:dyDescent="0.2">
      <c r="B31" s="59"/>
      <c r="D31" s="39"/>
      <c r="E31" s="18" t="str">
        <f>InpS!E54</f>
        <v>Meter size 22 mm</v>
      </c>
      <c r="F31" s="18">
        <f>InpS!F54</f>
        <v>0</v>
      </c>
      <c r="G31" s="19">
        <f xml:space="preserve"> UserInput!G33</f>
        <v>0</v>
      </c>
      <c r="H31" s="330" t="str">
        <f>InpS!H54</f>
        <v>£</v>
      </c>
      <c r="I31" s="75" t="s">
        <v>83</v>
      </c>
      <c r="K31" s="80">
        <f xml:space="preserve"> IF( InpS!K54 &lt;&gt; "", InpS!K54, J31 * ( 1 + K$6 ) )</f>
        <v>10.119999999999999</v>
      </c>
      <c r="L31" s="80">
        <f xml:space="preserve"> IF( InpS!L54 &lt;&gt; "", InpS!L54, K31 * ( 1 + L$6 ) )</f>
        <v>11.48</v>
      </c>
      <c r="M31" s="80">
        <f xml:space="preserve"> IF( InpS!M54 &lt;&gt; "", InpS!M54, L31 * ( 1 + M$6 ) )</f>
        <v>13.03</v>
      </c>
      <c r="N31" s="80">
        <f xml:space="preserve"> IF( InpS!N54 &lt;&gt; "", InpS!N54, M31 * ( 1 + N$6 ) )</f>
        <v>14.79</v>
      </c>
      <c r="O31" s="80">
        <f xml:space="preserve"> IF( InpS!O54 &lt;&gt; "", InpS!O54, N31 * ( 1 + O$6 ) )</f>
        <v>15.07</v>
      </c>
      <c r="P31" s="80">
        <f xml:space="preserve"> IF( InpS!P54 &lt;&gt; "", InpS!P54, O31 * ( 1 + P$6 ) )</f>
        <v>15.35</v>
      </c>
      <c r="Q31" s="80">
        <f xml:space="preserve"> IF( InpS!Q54 &lt;&gt; "", InpS!Q54, P31 * ( 1 + Q$6 ) )</f>
        <v>15.64</v>
      </c>
      <c r="R31" s="80">
        <f xml:space="preserve"> IF( InpS!R54 &lt;&gt; "", InpS!R54, Q31 * ( 1 + R$6 ) )</f>
        <v>15.94</v>
      </c>
      <c r="S31" s="80">
        <f xml:space="preserve"> IF( InpS!S54 &lt;&gt; "", InpS!S54, R31 * ( 1 + S$6 ) )</f>
        <v>16.260000000000002</v>
      </c>
      <c r="T31" s="80">
        <f xml:space="preserve"> IF( InpS!T54 &lt;&gt; "", InpS!T54, S31 * ( 1 + T$6 ) )</f>
        <v>16.585148051380727</v>
      </c>
      <c r="U31" s="80">
        <f xml:space="preserve"> IF( InpS!U54 &lt;&gt; "", InpS!U54, T31 * ( 1 + U$6 ) )</f>
        <v>16.916798024982654</v>
      </c>
      <c r="V31" s="80">
        <f xml:space="preserve"> IF( InpS!V54 &lt;&gt; "", InpS!V54, U31 * ( 1 + V$6 ) )</f>
        <v>17.25507993847739</v>
      </c>
      <c r="W31" s="80">
        <f xml:space="preserve"> IF( InpS!W54 &lt;&gt; "", InpS!W54, V31 * ( 1 + W$6 ) )</f>
        <v>17.600126409474598</v>
      </c>
      <c r="X31" s="80">
        <f xml:space="preserve"> IF( InpS!X54 &lt;&gt; "", InpS!X54, W31 * ( 1 + X$6 ) )</f>
        <v>17.952072707512428</v>
      </c>
      <c r="Y31" s="80">
        <f xml:space="preserve"> IF( InpS!Y54 &lt;&gt; "", InpS!Y54, X31 * ( 1 + Y$6 ) )</f>
        <v>18.311056807087631</v>
      </c>
      <c r="Z31" s="80">
        <f xml:space="preserve"> IF( InpS!Z54 &lt;&gt; "", InpS!Z54, Y31 * ( 1 + Z$6 ) )</f>
        <v>18.677219441746079</v>
      </c>
      <c r="AA31" s="80">
        <f xml:space="preserve"> IF( InpS!AA54 &lt;&gt; "", InpS!AA54, Z31 * ( 1 + AA$6 ) )</f>
        <v>19.050704159254934</v>
      </c>
      <c r="AB31" s="80">
        <f xml:space="preserve"> IF( InpS!AB54 &lt;&gt; "", InpS!AB54, AA31 * ( 1 + AB$6 ) )</f>
        <v>19.431657377878086</v>
      </c>
      <c r="AC31" s="80">
        <f xml:space="preserve"> IF( InpS!AC54 &lt;&gt; "", InpS!AC54, AB31 * ( 1 + AC$6 ) )</f>
        <v>19.820228443776916</v>
      </c>
      <c r="AD31" s="80">
        <f xml:space="preserve"> IF( InpS!AD54 &lt;&gt; "", InpS!AD54, AC31 * ( 1 + AD$6 ) )</f>
        <v>20.216569689558892</v>
      </c>
      <c r="AE31" s="80">
        <f xml:space="preserve"> IF( InpS!AE54 &lt;&gt; "", InpS!AE54, AD31 * ( 1 + AE$6 ) )</f>
        <v>20.620836493996944</v>
      </c>
      <c r="AF31" s="80">
        <f xml:space="preserve"> IF( InpS!AF54 &lt;&gt; "", InpS!AF54, AE31 * ( 1 + AF$6 ) )</f>
        <v>21.033187342943048</v>
      </c>
      <c r="AG31" s="80">
        <f xml:space="preserve"> IF( InpS!AG54 &lt;&gt; "", InpS!AG54, AF31 * ( 1 + AG$6 ) )</f>
        <v>21.453783891459882</v>
      </c>
      <c r="AH31" s="80">
        <f xml:space="preserve"> IF( InpS!AH54 &lt;&gt; "", InpS!AH54, AG31 * ( 1 + AH$6 ) )</f>
        <v>21.882791027194902</v>
      </c>
      <c r="AI31" s="80">
        <f xml:space="preserve"> IF( InpS!AI54 &lt;&gt; "", InpS!AI54, AH31 * ( 1 + AI$6 ) )</f>
        <v>22.32037693502172</v>
      </c>
      <c r="AJ31" s="80">
        <f xml:space="preserve"> IF( InpS!AJ54 &lt;&gt; "", InpS!AJ54, AI31 * ( 1 + AJ$6 ) )</f>
        <v>22.766713162974096</v>
      </c>
      <c r="AK31" s="80">
        <f xml:space="preserve"> IF( InpS!AK54 &lt;&gt; "", InpS!AK54, AJ31 * ( 1 + AK$6 ) )</f>
        <v>23.221974689498385</v>
      </c>
      <c r="AL31" s="80">
        <f xml:space="preserve"> IF( InpS!AL54 &lt;&gt; "", InpS!AL54, AK31 * ( 1 + AL$6 ) )</f>
        <v>23.686339992050844</v>
      </c>
      <c r="AM31" s="80">
        <f xml:space="preserve"> IF( InpS!AM54 &lt;&gt; "", InpS!AM54, AL31 * ( 1 + AM$6 ) )</f>
        <v>24.159991117066632</v>
      </c>
      <c r="AN31" s="80">
        <f xml:space="preserve"> IF( InpS!AN54 &lt;&gt; "", InpS!AN54, AM31 * ( 1 + AN$6 ) )</f>
        <v>24.643113751328002</v>
      </c>
      <c r="AO31" s="80">
        <f xml:space="preserve"> IF( InpS!AO54 &lt;&gt; "", InpS!AO54, AN31 * ( 1 + AO$6 ) )</f>
        <v>25.135897294759605</v>
      </c>
      <c r="AP31" s="80">
        <f xml:space="preserve"> IF( InpS!AP54 &lt;&gt; "", InpS!AP54, AO31 * ( 1 + AP$6 ) )</f>
        <v>25.63853493467948</v>
      </c>
      <c r="AQ31" s="80">
        <f xml:space="preserve"> IF( InpS!AQ54 &lt;&gt; "", InpS!AQ54, AP31 * ( 1 + AQ$6 ) )</f>
        <v>26.151223721534812</v>
      </c>
      <c r="AR31" s="80">
        <f xml:space="preserve"> IF( InpS!AR54 &lt;&gt; "", InpS!AR54, AQ31 * ( 1 + AR$6 ) )</f>
        <v>26.674164646152185</v>
      </c>
      <c r="AS31" s="80">
        <f xml:space="preserve"> IF( InpS!AS54 &lt;&gt; "", InpS!AS54, AR31 * ( 1 + AS$6 ) )</f>
        <v>27.207562718532571</v>
      </c>
      <c r="AT31" s="80">
        <f xml:space="preserve"> IF( InpS!AT54 &lt;&gt; "", InpS!AT54, AS31 * ( 1 + AT$6 ) )</f>
        <v>27.75162704822198</v>
      </c>
      <c r="AU31" s="80">
        <f xml:space="preserve"> IF( InpS!AU54 &lt;&gt; "", InpS!AU54, AT31 * ( 1 + AU$6 ) )</f>
        <v>28.306570926289265</v>
      </c>
      <c r="AV31" s="80">
        <f xml:space="preserve"> IF( InpS!AV54 &lt;&gt; "", InpS!AV54, AU31 * ( 1 + AV$6 ) )</f>
        <v>28.872611908943217</v>
      </c>
      <c r="AW31" s="80">
        <f xml:space="preserve"> IF( InpS!AW54 &lt;&gt; "", InpS!AW54, AV31 * ( 1 + AW$6 ) )</f>
        <v>29.449971902821744</v>
      </c>
      <c r="AX31" s="80">
        <f xml:space="preserve"> IF( InpS!AX54 &lt;&gt; "", InpS!AX54, AW31 * ( 1 + AX$6 ) )</f>
        <v>30.038877251986545</v>
      </c>
      <c r="AY31" s="80">
        <f xml:space="preserve"> IF( InpS!AY54 &lt;&gt; "", InpS!AY54, AX31 * ( 1 + AY$6 ) )</f>
        <v>30.63955882665741</v>
      </c>
      <c r="AZ31" s="80">
        <f xml:space="preserve"> IF( InpS!AZ54 &lt;&gt; "", InpS!AZ54, AY31 * ( 1 + AZ$6 ) )</f>
        <v>31.252252113720928</v>
      </c>
      <c r="BA31" s="80">
        <f xml:space="preserve"> IF( InpS!BA54 &lt;&gt; "", InpS!BA54, AZ31 * ( 1 + BA$6 ) )</f>
        <v>31.87719730904907</v>
      </c>
      <c r="BB31" s="80">
        <f xml:space="preserve"> IF( InpS!BB54 &lt;&gt; "", InpS!BB54, BA31 * ( 1 + BB$6 ) )</f>
        <v>32.514639411663843</v>
      </c>
      <c r="BC31" s="80">
        <f xml:space="preserve"> IF( InpS!BC54 &lt;&gt; "", InpS!BC54, BB31 * ( 1 + BC$6 ) )</f>
        <v>33.164828319784966</v>
      </c>
      <c r="BD31" s="80">
        <f xml:space="preserve"> IF( InpS!BD54 &lt;&gt; "", InpS!BD54, BC31 * ( 1 + BD$6 ) )</f>
        <v>33.828018928798151</v>
      </c>
      <c r="BE31" s="80">
        <f xml:space="preserve"> IF( InpS!BE54 &lt;&gt; "", InpS!BE54, BD31 * ( 1 + BE$6 ) )</f>
        <v>34.504471231182471</v>
      </c>
      <c r="BF31" s="80">
        <f xml:space="preserve"> IF( InpS!BF54 &lt;&gt; "", InpS!BF54, BE31 * ( 1 + BF$6 ) )</f>
        <v>35.194450418435935</v>
      </c>
      <c r="BG31" s="80">
        <f xml:space="preserve"> IF( InpS!BG54 &lt;&gt; "", InpS!BG54, BF31 * ( 1 + BG$6 ) )</f>
        <v>35.898226985039258</v>
      </c>
      <c r="BH31" s="80">
        <f xml:space="preserve"> IF( InpS!BH54 &lt;&gt; "", InpS!BH54, BG31 * ( 1 + BH$6 ) )</f>
        <v>36.616076834498578</v>
      </c>
      <c r="BI31" s="80">
        <f xml:space="preserve"> IF( InpS!BI54 &lt;&gt; "", InpS!BI54, BH31 * ( 1 + BI$6 ) )</f>
        <v>37.348281387508678</v>
      </c>
      <c r="BJ31" s="80">
        <f xml:space="preserve"> IF( InpS!BJ54 &lt;&gt; "", InpS!BJ54, BI31 * ( 1 + BJ$6 ) )</f>
        <v>38.095127692279128</v>
      </c>
      <c r="BK31" s="80">
        <f xml:space="preserve"> IF( InpS!BK54 &lt;&gt; "", InpS!BK54, BJ31 * ( 1 + BK$6 ) )</f>
        <v>38.856908537066616</v>
      </c>
      <c r="BL31" s="80">
        <f xml:space="preserve"> IF( InpS!BL54 &lt;&gt; "", InpS!BL54, BK31 * ( 1 + BL$6 ) )</f>
        <v>39.633922564957537</v>
      </c>
      <c r="BM31" s="80">
        <f xml:space="preserve"> IF( InpS!BM54 &lt;&gt; "", InpS!BM54, BL31 * ( 1 + BM$6 ) )</f>
        <v>40.426474390945884</v>
      </c>
      <c r="BN31" s="80">
        <f xml:space="preserve"> IF( InpS!BN54 &lt;&gt; "", InpS!BN54, BM31 * ( 1 + BN$6 ) )</f>
        <v>41.234874721352334</v>
      </c>
      <c r="BO31" s="80">
        <f xml:space="preserve"> IF( InpS!BO54 &lt;&gt; "", InpS!BO54, BN31 * ( 1 + BO$6 ) )</f>
        <v>42.059440475631305</v>
      </c>
      <c r="BP31" s="80">
        <f xml:space="preserve"> IF( InpS!BP54 &lt;&gt; "", InpS!BP54, BO31 * ( 1 + BP$6 ) )</f>
        <v>42.900494910613787</v>
      </c>
      <c r="BQ31" s="80">
        <f xml:space="preserve"> IF( InpS!BQ54 &lt;&gt; "", InpS!BQ54, BP31 * ( 1 + BQ$6 ) )</f>
        <v>43.75836774723463</v>
      </c>
      <c r="BR31" s="80">
        <f xml:space="preserve"> IF( InpS!BR54 &lt;&gt; "", InpS!BR54, BQ31 * ( 1 + BR$6 ) )</f>
        <v>44.633395299793953</v>
      </c>
      <c r="BS31" s="80">
        <f xml:space="preserve"> IF( InpS!BS54 &lt;&gt; "", InpS!BS54, BR31 * ( 1 + BS$6 ) )</f>
        <v>45.525920607803407</v>
      </c>
      <c r="BT31" s="80">
        <f xml:space="preserve"> IF( InpS!BT54 &lt;&gt; "", InpS!BT54, BS31 * ( 1 + BT$6 ) )</f>
        <v>46.436293570468905</v>
      </c>
      <c r="BU31" s="80">
        <f xml:space="preserve"> IF( InpS!BU54 &lt;&gt; "", InpS!BU54, BT31 * ( 1 + BU$6 ) )</f>
        <v>47.364871083862589</v>
      </c>
      <c r="BV31" s="80">
        <f xml:space="preserve"> IF( InpS!BV54 &lt;&gt; "", InpS!BV54, BU31 * ( 1 + BV$6 ) )</f>
        <v>48.31201718083782</v>
      </c>
      <c r="BW31" s="80">
        <f xml:space="preserve"> IF( InpS!BW54 &lt;&gt; "", InpS!BW54, BV31 * ( 1 + BW$6 ) )</f>
        <v>49.278103173741975</v>
      </c>
      <c r="BX31" s="80">
        <f xml:space="preserve"> IF( InpS!BX54 &lt;&gt; "", InpS!BX54, BW31 * ( 1 + BX$6 ) )</f>
        <v>50.263507799983095</v>
      </c>
      <c r="BY31" s="80">
        <f xml:space="preserve"> IF( InpS!BY54 &lt;&gt; "", InpS!BY54, BX31 * ( 1 + BY$6 ) )</f>
        <v>51.268617370507357</v>
      </c>
      <c r="BZ31" s="80">
        <f xml:space="preserve"> IF( InpS!BZ54 &lt;&gt; "", InpS!BZ54, BY31 * ( 1 + BZ$6 ) )</f>
        <v>52.293825921245642</v>
      </c>
      <c r="CA31" s="80">
        <f xml:space="preserve"> IF( InpS!CA54 &lt;&gt; "", InpS!CA54, BZ31 * ( 1 + CA$6 ) )</f>
        <v>53.339535367588567</v>
      </c>
      <c r="CB31" s="80">
        <f xml:space="preserve"> IF( InpS!CB54 &lt;&gt; "", InpS!CB54, CA31 * ( 1 + CB$6 ) )</f>
        <v>54.406155661950486</v>
      </c>
      <c r="CC31" s="80">
        <f xml:space="preserve"> IF( InpS!CC54 &lt;&gt; "", InpS!CC54, CB31 * ( 1 + CC$6 ) )</f>
        <v>55.494104954484293</v>
      </c>
      <c r="CD31" s="80">
        <f xml:space="preserve"> IF( InpS!CD54 &lt;&gt; "", InpS!CD54, CC31 * ( 1 + CD$6 ) )</f>
        <v>56.603809757010005</v>
      </c>
      <c r="CE31" s="80">
        <f xml:space="preserve"> IF( InpS!CE54 &lt;&gt; "", InpS!CE54, CD31 * ( 1 + CE$6 ) )</f>
        <v>57.735705110221396</v>
      </c>
      <c r="CF31" s="80">
        <f xml:space="preserve"> IF( InpS!CF54 &lt;&gt; "", InpS!CF54, CE31 * ( 1 + CF$6 ) )</f>
        <v>58.890234754236204</v>
      </c>
      <c r="CG31" s="80">
        <f xml:space="preserve"> IF( InpS!CG54 &lt;&gt; "", InpS!CG54, CF31 * ( 1 + CG$6 ) )</f>
        <v>60.067851302556832</v>
      </c>
      <c r="CH31" s="80">
        <f xml:space="preserve"> IF( InpS!CH54 &lt;&gt; "", InpS!CH54, CG31 * ( 1 + CH$6 ) )</f>
        <v>61.269016419509697</v>
      </c>
      <c r="CI31" s="80">
        <f xml:space="preserve"> IF( InpS!CI54 &lt;&gt; "", InpS!CI54, CH31 * ( 1 + CI$6 ) )</f>
        <v>62.494201001232781</v>
      </c>
      <c r="CJ31" s="80">
        <f xml:space="preserve"> IF( InpS!CJ54 &lt;&gt; "", InpS!CJ54, CI31 * ( 1 + CJ$6 ) )</f>
        <v>63.74388536028237</v>
      </c>
      <c r="CK31" s="80">
        <f xml:space="preserve"> IF( InpS!CK54 &lt;&gt; "", InpS!CK54, CJ31 * ( 1 + CK$6 ) )</f>
        <v>65.018559413931342</v>
      </c>
      <c r="CL31" s="80">
        <f xml:space="preserve"> IF( InpS!CL54 &lt;&gt; "", InpS!CL54, CK31 * ( 1 + CL$6 ) )</f>
        <v>66.318722876232812</v>
      </c>
      <c r="CM31" s="80">
        <f xml:space="preserve"> IF( InpS!CM54 &lt;&gt; "", InpS!CM54, CL31 * ( 1 + CM$6 ) )</f>
        <v>67.644885453924417</v>
      </c>
      <c r="CN31" s="80">
        <f xml:space="preserve"> IF( InpS!CN54 &lt;&gt; "", InpS!CN54, CM31 * ( 1 + CN$6 ) )</f>
        <v>68.997567046250126</v>
      </c>
      <c r="CO31" s="80">
        <f xml:space="preserve"> IF( InpS!CO54 &lt;&gt; "", InpS!CO54, CN31 * ( 1 + CO$6 ) )</f>
        <v>70.377297948777752</v>
      </c>
    </row>
    <row r="32" spans="2:93" outlineLevel="2" x14ac:dyDescent="0.2">
      <c r="B32" s="59"/>
      <c r="D32" s="39"/>
      <c r="E32" s="18" t="str">
        <f>InpS!E55</f>
        <v>Meter size 28 mm</v>
      </c>
      <c r="F32" s="18">
        <f>InpS!F55</f>
        <v>0</v>
      </c>
      <c r="G32" s="19">
        <f xml:space="preserve"> UserInput!G34</f>
        <v>0</v>
      </c>
      <c r="H32" s="330" t="str">
        <f>InpS!H55</f>
        <v>£</v>
      </c>
      <c r="I32" s="75" t="s">
        <v>84</v>
      </c>
      <c r="K32" s="80">
        <f xml:space="preserve"> IF( InpS!K55 &lt;&gt; "", InpS!K55, J32 * ( 1 + K$6 ) )</f>
        <v>14.75</v>
      </c>
      <c r="L32" s="80">
        <f xml:space="preserve"> IF( InpS!L55 &lt;&gt; "", InpS!L55, K32 * ( 1 + L$6 ) )</f>
        <v>14.76</v>
      </c>
      <c r="M32" s="80">
        <f xml:space="preserve"> IF( InpS!M55 &lt;&gt; "", InpS!M55, L32 * ( 1 + M$6 ) )</f>
        <v>14.77</v>
      </c>
      <c r="N32" s="80">
        <f xml:space="preserve"> IF( InpS!N55 &lt;&gt; "", InpS!N55, M32 * ( 1 + N$6 ) )</f>
        <v>14.79</v>
      </c>
      <c r="O32" s="80">
        <f xml:space="preserve"> IF( InpS!O55 &lt;&gt; "", InpS!O55, N32 * ( 1 + O$6 ) )</f>
        <v>15.07</v>
      </c>
      <c r="P32" s="80">
        <f xml:space="preserve"> IF( InpS!P55 &lt;&gt; "", InpS!P55, O32 * ( 1 + P$6 ) )</f>
        <v>15.35</v>
      </c>
      <c r="Q32" s="80">
        <f xml:space="preserve"> IF( InpS!Q55 &lt;&gt; "", InpS!Q55, P32 * ( 1 + Q$6 ) )</f>
        <v>15.64</v>
      </c>
      <c r="R32" s="80">
        <f xml:space="preserve"> IF( InpS!R55 &lt;&gt; "", InpS!R55, Q32 * ( 1 + R$6 ) )</f>
        <v>15.94</v>
      </c>
      <c r="S32" s="80">
        <f xml:space="preserve"> IF( InpS!S55 &lt;&gt; "", InpS!S55, R32 * ( 1 + S$6 ) )</f>
        <v>16.260000000000002</v>
      </c>
      <c r="T32" s="80">
        <f xml:space="preserve"> IF( InpS!T55 &lt;&gt; "", InpS!T55, S32 * ( 1 + T$6 ) )</f>
        <v>16.585148051380727</v>
      </c>
      <c r="U32" s="80">
        <f xml:space="preserve"> IF( InpS!U55 &lt;&gt; "", InpS!U55, T32 * ( 1 + U$6 ) )</f>
        <v>16.916798024982654</v>
      </c>
      <c r="V32" s="80">
        <f xml:space="preserve"> IF( InpS!V55 &lt;&gt; "", InpS!V55, U32 * ( 1 + V$6 ) )</f>
        <v>17.25507993847739</v>
      </c>
      <c r="W32" s="80">
        <f xml:space="preserve"> IF( InpS!W55 &lt;&gt; "", InpS!W55, V32 * ( 1 + W$6 ) )</f>
        <v>17.600126409474598</v>
      </c>
      <c r="X32" s="80">
        <f xml:space="preserve"> IF( InpS!X55 &lt;&gt; "", InpS!X55, W32 * ( 1 + X$6 ) )</f>
        <v>17.952072707512428</v>
      </c>
      <c r="Y32" s="80">
        <f xml:space="preserve"> IF( InpS!Y55 &lt;&gt; "", InpS!Y55, X32 * ( 1 + Y$6 ) )</f>
        <v>18.311056807087631</v>
      </c>
      <c r="Z32" s="80">
        <f xml:space="preserve"> IF( InpS!Z55 &lt;&gt; "", InpS!Z55, Y32 * ( 1 + Z$6 ) )</f>
        <v>18.677219441746079</v>
      </c>
      <c r="AA32" s="80">
        <f xml:space="preserve"> IF( InpS!AA55 &lt;&gt; "", InpS!AA55, Z32 * ( 1 + AA$6 ) )</f>
        <v>19.050704159254934</v>
      </c>
      <c r="AB32" s="80">
        <f xml:space="preserve"> IF( InpS!AB55 &lt;&gt; "", InpS!AB55, AA32 * ( 1 + AB$6 ) )</f>
        <v>19.431657377878086</v>
      </c>
      <c r="AC32" s="80">
        <f xml:space="preserve"> IF( InpS!AC55 &lt;&gt; "", InpS!AC55, AB32 * ( 1 + AC$6 ) )</f>
        <v>19.820228443776916</v>
      </c>
      <c r="AD32" s="80">
        <f xml:space="preserve"> IF( InpS!AD55 &lt;&gt; "", InpS!AD55, AC32 * ( 1 + AD$6 ) )</f>
        <v>20.216569689558892</v>
      </c>
      <c r="AE32" s="80">
        <f xml:space="preserve"> IF( InpS!AE55 &lt;&gt; "", InpS!AE55, AD32 * ( 1 + AE$6 ) )</f>
        <v>20.620836493996944</v>
      </c>
      <c r="AF32" s="80">
        <f xml:space="preserve"> IF( InpS!AF55 &lt;&gt; "", InpS!AF55, AE32 * ( 1 + AF$6 ) )</f>
        <v>21.033187342943048</v>
      </c>
      <c r="AG32" s="80">
        <f xml:space="preserve"> IF( InpS!AG55 &lt;&gt; "", InpS!AG55, AF32 * ( 1 + AG$6 ) )</f>
        <v>21.453783891459882</v>
      </c>
      <c r="AH32" s="80">
        <f xml:space="preserve"> IF( InpS!AH55 &lt;&gt; "", InpS!AH55, AG32 * ( 1 + AH$6 ) )</f>
        <v>21.882791027194902</v>
      </c>
      <c r="AI32" s="80">
        <f xml:space="preserve"> IF( InpS!AI55 &lt;&gt; "", InpS!AI55, AH32 * ( 1 + AI$6 ) )</f>
        <v>22.32037693502172</v>
      </c>
      <c r="AJ32" s="80">
        <f xml:space="preserve"> IF( InpS!AJ55 &lt;&gt; "", InpS!AJ55, AI32 * ( 1 + AJ$6 ) )</f>
        <v>22.766713162974096</v>
      </c>
      <c r="AK32" s="80">
        <f xml:space="preserve"> IF( InpS!AK55 &lt;&gt; "", InpS!AK55, AJ32 * ( 1 + AK$6 ) )</f>
        <v>23.221974689498385</v>
      </c>
      <c r="AL32" s="80">
        <f xml:space="preserve"> IF( InpS!AL55 &lt;&gt; "", InpS!AL55, AK32 * ( 1 + AL$6 ) )</f>
        <v>23.686339992050844</v>
      </c>
      <c r="AM32" s="80">
        <f xml:space="preserve"> IF( InpS!AM55 &lt;&gt; "", InpS!AM55, AL32 * ( 1 + AM$6 ) )</f>
        <v>24.159991117066632</v>
      </c>
      <c r="AN32" s="80">
        <f xml:space="preserve"> IF( InpS!AN55 &lt;&gt; "", InpS!AN55, AM32 * ( 1 + AN$6 ) )</f>
        <v>24.643113751328002</v>
      </c>
      <c r="AO32" s="80">
        <f xml:space="preserve"> IF( InpS!AO55 &lt;&gt; "", InpS!AO55, AN32 * ( 1 + AO$6 ) )</f>
        <v>25.135897294759605</v>
      </c>
      <c r="AP32" s="80">
        <f xml:space="preserve"> IF( InpS!AP55 &lt;&gt; "", InpS!AP55, AO32 * ( 1 + AP$6 ) )</f>
        <v>25.63853493467948</v>
      </c>
      <c r="AQ32" s="80">
        <f xml:space="preserve"> IF( InpS!AQ55 &lt;&gt; "", InpS!AQ55, AP32 * ( 1 + AQ$6 ) )</f>
        <v>26.151223721534812</v>
      </c>
      <c r="AR32" s="80">
        <f xml:space="preserve"> IF( InpS!AR55 &lt;&gt; "", InpS!AR55, AQ32 * ( 1 + AR$6 ) )</f>
        <v>26.674164646152185</v>
      </c>
      <c r="AS32" s="80">
        <f xml:space="preserve"> IF( InpS!AS55 &lt;&gt; "", InpS!AS55, AR32 * ( 1 + AS$6 ) )</f>
        <v>27.207562718532571</v>
      </c>
      <c r="AT32" s="80">
        <f xml:space="preserve"> IF( InpS!AT55 &lt;&gt; "", InpS!AT55, AS32 * ( 1 + AT$6 ) )</f>
        <v>27.75162704822198</v>
      </c>
      <c r="AU32" s="80">
        <f xml:space="preserve"> IF( InpS!AU55 &lt;&gt; "", InpS!AU55, AT32 * ( 1 + AU$6 ) )</f>
        <v>28.306570926289265</v>
      </c>
      <c r="AV32" s="80">
        <f xml:space="preserve"> IF( InpS!AV55 &lt;&gt; "", InpS!AV55, AU32 * ( 1 + AV$6 ) )</f>
        <v>28.872611908943217</v>
      </c>
      <c r="AW32" s="80">
        <f xml:space="preserve"> IF( InpS!AW55 &lt;&gt; "", InpS!AW55, AV32 * ( 1 + AW$6 ) )</f>
        <v>29.449971902821744</v>
      </c>
      <c r="AX32" s="80">
        <f xml:space="preserve"> IF( InpS!AX55 &lt;&gt; "", InpS!AX55, AW32 * ( 1 + AX$6 ) )</f>
        <v>30.038877251986545</v>
      </c>
      <c r="AY32" s="80">
        <f xml:space="preserve"> IF( InpS!AY55 &lt;&gt; "", InpS!AY55, AX32 * ( 1 + AY$6 ) )</f>
        <v>30.63955882665741</v>
      </c>
      <c r="AZ32" s="80">
        <f xml:space="preserve"> IF( InpS!AZ55 &lt;&gt; "", InpS!AZ55, AY32 * ( 1 + AZ$6 ) )</f>
        <v>31.252252113720928</v>
      </c>
      <c r="BA32" s="80">
        <f xml:space="preserve"> IF( InpS!BA55 &lt;&gt; "", InpS!BA55, AZ32 * ( 1 + BA$6 ) )</f>
        <v>31.87719730904907</v>
      </c>
      <c r="BB32" s="80">
        <f xml:space="preserve"> IF( InpS!BB55 &lt;&gt; "", InpS!BB55, BA32 * ( 1 + BB$6 ) )</f>
        <v>32.514639411663843</v>
      </c>
      <c r="BC32" s="80">
        <f xml:space="preserve"> IF( InpS!BC55 &lt;&gt; "", InpS!BC55, BB32 * ( 1 + BC$6 ) )</f>
        <v>33.164828319784966</v>
      </c>
      <c r="BD32" s="80">
        <f xml:space="preserve"> IF( InpS!BD55 &lt;&gt; "", InpS!BD55, BC32 * ( 1 + BD$6 ) )</f>
        <v>33.828018928798151</v>
      </c>
      <c r="BE32" s="80">
        <f xml:space="preserve"> IF( InpS!BE55 &lt;&gt; "", InpS!BE55, BD32 * ( 1 + BE$6 ) )</f>
        <v>34.504471231182471</v>
      </c>
      <c r="BF32" s="80">
        <f xml:space="preserve"> IF( InpS!BF55 &lt;&gt; "", InpS!BF55, BE32 * ( 1 + BF$6 ) )</f>
        <v>35.194450418435935</v>
      </c>
      <c r="BG32" s="80">
        <f xml:space="preserve"> IF( InpS!BG55 &lt;&gt; "", InpS!BG55, BF32 * ( 1 + BG$6 ) )</f>
        <v>35.898226985039258</v>
      </c>
      <c r="BH32" s="80">
        <f xml:space="preserve"> IF( InpS!BH55 &lt;&gt; "", InpS!BH55, BG32 * ( 1 + BH$6 ) )</f>
        <v>36.616076834498578</v>
      </c>
      <c r="BI32" s="80">
        <f xml:space="preserve"> IF( InpS!BI55 &lt;&gt; "", InpS!BI55, BH32 * ( 1 + BI$6 ) )</f>
        <v>37.348281387508678</v>
      </c>
      <c r="BJ32" s="80">
        <f xml:space="preserve"> IF( InpS!BJ55 &lt;&gt; "", InpS!BJ55, BI32 * ( 1 + BJ$6 ) )</f>
        <v>38.095127692279128</v>
      </c>
      <c r="BK32" s="80">
        <f xml:space="preserve"> IF( InpS!BK55 &lt;&gt; "", InpS!BK55, BJ32 * ( 1 + BK$6 ) )</f>
        <v>38.856908537066616</v>
      </c>
      <c r="BL32" s="80">
        <f xml:space="preserve"> IF( InpS!BL55 &lt;&gt; "", InpS!BL55, BK32 * ( 1 + BL$6 ) )</f>
        <v>39.633922564957537</v>
      </c>
      <c r="BM32" s="80">
        <f xml:space="preserve"> IF( InpS!BM55 &lt;&gt; "", InpS!BM55, BL32 * ( 1 + BM$6 ) )</f>
        <v>40.426474390945884</v>
      </c>
      <c r="BN32" s="80">
        <f xml:space="preserve"> IF( InpS!BN55 &lt;&gt; "", InpS!BN55, BM32 * ( 1 + BN$6 ) )</f>
        <v>41.234874721352334</v>
      </c>
      <c r="BO32" s="80">
        <f xml:space="preserve"> IF( InpS!BO55 &lt;&gt; "", InpS!BO55, BN32 * ( 1 + BO$6 ) )</f>
        <v>42.059440475631305</v>
      </c>
      <c r="BP32" s="80">
        <f xml:space="preserve"> IF( InpS!BP55 &lt;&gt; "", InpS!BP55, BO32 * ( 1 + BP$6 ) )</f>
        <v>42.900494910613787</v>
      </c>
      <c r="BQ32" s="80">
        <f xml:space="preserve"> IF( InpS!BQ55 &lt;&gt; "", InpS!BQ55, BP32 * ( 1 + BQ$6 ) )</f>
        <v>43.75836774723463</v>
      </c>
      <c r="BR32" s="80">
        <f xml:space="preserve"> IF( InpS!BR55 &lt;&gt; "", InpS!BR55, BQ32 * ( 1 + BR$6 ) )</f>
        <v>44.633395299793953</v>
      </c>
      <c r="BS32" s="80">
        <f xml:space="preserve"> IF( InpS!BS55 &lt;&gt; "", InpS!BS55, BR32 * ( 1 + BS$6 ) )</f>
        <v>45.525920607803407</v>
      </c>
      <c r="BT32" s="80">
        <f xml:space="preserve"> IF( InpS!BT55 &lt;&gt; "", InpS!BT55, BS32 * ( 1 + BT$6 ) )</f>
        <v>46.436293570468905</v>
      </c>
      <c r="BU32" s="80">
        <f xml:space="preserve"> IF( InpS!BU55 &lt;&gt; "", InpS!BU55, BT32 * ( 1 + BU$6 ) )</f>
        <v>47.364871083862589</v>
      </c>
      <c r="BV32" s="80">
        <f xml:space="preserve"> IF( InpS!BV55 &lt;&gt; "", InpS!BV55, BU32 * ( 1 + BV$6 ) )</f>
        <v>48.31201718083782</v>
      </c>
      <c r="BW32" s="80">
        <f xml:space="preserve"> IF( InpS!BW55 &lt;&gt; "", InpS!BW55, BV32 * ( 1 + BW$6 ) )</f>
        <v>49.278103173741975</v>
      </c>
      <c r="BX32" s="80">
        <f xml:space="preserve"> IF( InpS!BX55 &lt;&gt; "", InpS!BX55, BW32 * ( 1 + BX$6 ) )</f>
        <v>50.263507799983095</v>
      </c>
      <c r="BY32" s="80">
        <f xml:space="preserve"> IF( InpS!BY55 &lt;&gt; "", InpS!BY55, BX32 * ( 1 + BY$6 ) )</f>
        <v>51.268617370507357</v>
      </c>
      <c r="BZ32" s="80">
        <f xml:space="preserve"> IF( InpS!BZ55 &lt;&gt; "", InpS!BZ55, BY32 * ( 1 + BZ$6 ) )</f>
        <v>52.293825921245642</v>
      </c>
      <c r="CA32" s="80">
        <f xml:space="preserve"> IF( InpS!CA55 &lt;&gt; "", InpS!CA55, BZ32 * ( 1 + CA$6 ) )</f>
        <v>53.339535367588567</v>
      </c>
      <c r="CB32" s="80">
        <f xml:space="preserve"> IF( InpS!CB55 &lt;&gt; "", InpS!CB55, CA32 * ( 1 + CB$6 ) )</f>
        <v>54.406155661950486</v>
      </c>
      <c r="CC32" s="80">
        <f xml:space="preserve"> IF( InpS!CC55 &lt;&gt; "", InpS!CC55, CB32 * ( 1 + CC$6 ) )</f>
        <v>55.494104954484293</v>
      </c>
      <c r="CD32" s="80">
        <f xml:space="preserve"> IF( InpS!CD55 &lt;&gt; "", InpS!CD55, CC32 * ( 1 + CD$6 ) )</f>
        <v>56.603809757010005</v>
      </c>
      <c r="CE32" s="80">
        <f xml:space="preserve"> IF( InpS!CE55 &lt;&gt; "", InpS!CE55, CD32 * ( 1 + CE$6 ) )</f>
        <v>57.735705110221396</v>
      </c>
      <c r="CF32" s="80">
        <f xml:space="preserve"> IF( InpS!CF55 &lt;&gt; "", InpS!CF55, CE32 * ( 1 + CF$6 ) )</f>
        <v>58.890234754236204</v>
      </c>
      <c r="CG32" s="80">
        <f xml:space="preserve"> IF( InpS!CG55 &lt;&gt; "", InpS!CG55, CF32 * ( 1 + CG$6 ) )</f>
        <v>60.067851302556832</v>
      </c>
      <c r="CH32" s="80">
        <f xml:space="preserve"> IF( InpS!CH55 &lt;&gt; "", InpS!CH55, CG32 * ( 1 + CH$6 ) )</f>
        <v>61.269016419509697</v>
      </c>
      <c r="CI32" s="80">
        <f xml:space="preserve"> IF( InpS!CI55 &lt;&gt; "", InpS!CI55, CH32 * ( 1 + CI$6 ) )</f>
        <v>62.494201001232781</v>
      </c>
      <c r="CJ32" s="80">
        <f xml:space="preserve"> IF( InpS!CJ55 &lt;&gt; "", InpS!CJ55, CI32 * ( 1 + CJ$6 ) )</f>
        <v>63.74388536028237</v>
      </c>
      <c r="CK32" s="80">
        <f xml:space="preserve"> IF( InpS!CK55 &lt;&gt; "", InpS!CK55, CJ32 * ( 1 + CK$6 ) )</f>
        <v>65.018559413931342</v>
      </c>
      <c r="CL32" s="80">
        <f xml:space="preserve"> IF( InpS!CL55 &lt;&gt; "", InpS!CL55, CK32 * ( 1 + CL$6 ) )</f>
        <v>66.318722876232812</v>
      </c>
      <c r="CM32" s="80">
        <f xml:space="preserve"> IF( InpS!CM55 &lt;&gt; "", InpS!CM55, CL32 * ( 1 + CM$6 ) )</f>
        <v>67.644885453924417</v>
      </c>
      <c r="CN32" s="80">
        <f xml:space="preserve"> IF( InpS!CN55 &lt;&gt; "", InpS!CN55, CM32 * ( 1 + CN$6 ) )</f>
        <v>68.997567046250126</v>
      </c>
      <c r="CO32" s="80">
        <f xml:space="preserve"> IF( InpS!CO55 &lt;&gt; "", InpS!CO55, CN32 * ( 1 + CO$6 ) )</f>
        <v>70.377297948777752</v>
      </c>
    </row>
    <row r="33" spans="2:93" outlineLevel="2" x14ac:dyDescent="0.2">
      <c r="B33" s="59"/>
      <c r="D33" s="39"/>
      <c r="E33" s="18" t="str">
        <f>InpS!E56</f>
        <v>Meter size 42 mm</v>
      </c>
      <c r="F33" s="18">
        <f>InpS!F56</f>
        <v>0</v>
      </c>
      <c r="G33" s="19">
        <f xml:space="preserve"> UserInput!G35</f>
        <v>0</v>
      </c>
      <c r="H33" s="330" t="str">
        <f>InpS!H56</f>
        <v>£</v>
      </c>
      <c r="I33" s="75" t="s">
        <v>85</v>
      </c>
      <c r="K33" s="80">
        <f xml:space="preserve"> IF( InpS!K56 &lt;&gt; "", InpS!K56, J33 * ( 1 + K$6 ) )</f>
        <v>32.979999999999997</v>
      </c>
      <c r="L33" s="80">
        <f xml:space="preserve"> IF( InpS!L56 &lt;&gt; "", InpS!L56, K33 * ( 1 + L$6 ) )</f>
        <v>36.64</v>
      </c>
      <c r="M33" s="80">
        <f xml:space="preserve"> IF( InpS!M56 &lt;&gt; "", InpS!M56, L33 * ( 1 + M$6 ) )</f>
        <v>40.700000000000003</v>
      </c>
      <c r="N33" s="80">
        <f xml:space="preserve"> IF( InpS!N56 &lt;&gt; "", InpS!N56, M33 * ( 1 + N$6 ) )</f>
        <v>45.21</v>
      </c>
      <c r="O33" s="80">
        <f xml:space="preserve"> IF( InpS!O56 &lt;&gt; "", InpS!O56, N33 * ( 1 + O$6 ) )</f>
        <v>46.05</v>
      </c>
      <c r="P33" s="80">
        <f xml:space="preserve"> IF( InpS!P56 &lt;&gt; "", InpS!P56, O33 * ( 1 + P$6 ) )</f>
        <v>46.91</v>
      </c>
      <c r="Q33" s="80">
        <f xml:space="preserve"> IF( InpS!Q56 &lt;&gt; "", InpS!Q56, P33 * ( 1 + Q$6 ) )</f>
        <v>47.81</v>
      </c>
      <c r="R33" s="80">
        <f xml:space="preserve"> IF( InpS!R56 &lt;&gt; "", InpS!R56, Q33 * ( 1 + R$6 ) )</f>
        <v>48.74</v>
      </c>
      <c r="S33" s="80">
        <f xml:space="preserve"> IF( InpS!S56 &lt;&gt; "", InpS!S56, R33 * ( 1 + S$6 ) )</f>
        <v>49.71</v>
      </c>
      <c r="T33" s="80">
        <f xml:space="preserve"> IF( InpS!T56 &lt;&gt; "", InpS!T56, S33 * ( 1 + T$6 ) )</f>
        <v>50.70404118291119</v>
      </c>
      <c r="U33" s="80">
        <f xml:space="preserve"> IF( InpS!U56 &lt;&gt; "", InpS!U56, T33 * ( 1 + U$6 ) )</f>
        <v>51.717960013646227</v>
      </c>
      <c r="V33" s="80">
        <f xml:space="preserve"> IF( InpS!V56 &lt;&gt; "", InpS!V56, U33 * ( 1 + V$6 ) )</f>
        <v>52.752153981655049</v>
      </c>
      <c r="W33" s="80">
        <f xml:space="preserve"> IF( InpS!W56 &lt;&gt; "", InpS!W56, V33 * ( 1 + W$6 ) )</f>
        <v>53.807028524906656</v>
      </c>
      <c r="X33" s="80">
        <f xml:space="preserve"> IF( InpS!X56 &lt;&gt; "", InpS!X56, W33 * ( 1 + X$6 ) )</f>
        <v>54.882997188834118</v>
      </c>
      <c r="Y33" s="80">
        <f xml:space="preserve"> IF( InpS!Y56 &lt;&gt; "", InpS!Y56, X33 * ( 1 + Y$6 ) )</f>
        <v>55.980481788457936</v>
      </c>
      <c r="Z33" s="80">
        <f xml:space="preserve"> IF( InpS!Z56 &lt;&gt; "", InpS!Z56, Y33 * ( 1 + Z$6 ) )</f>
        <v>57.099912573751375</v>
      </c>
      <c r="AA33" s="80">
        <f xml:space="preserve"> IF( InpS!AA56 &lt;&gt; "", InpS!AA56, Z33 * ( 1 + AA$6 ) )</f>
        <v>58.241728398312574</v>
      </c>
      <c r="AB33" s="80">
        <f xml:space="preserve"> IF( InpS!AB56 &lt;&gt; "", InpS!AB56, AA33 * ( 1 + AB$6 ) )</f>
        <v>59.40637689140955</v>
      </c>
      <c r="AC33" s="80">
        <f xml:space="preserve"> IF( InpS!AC56 &lt;&gt; "", InpS!AC56, AB33 * ( 1 + AC$6 ) )</f>
        <v>60.594314633465565</v>
      </c>
      <c r="AD33" s="80">
        <f xml:space="preserve"> IF( InpS!AD56 &lt;&gt; "", InpS!AD56, AC33 * ( 1 + AD$6 ) )</f>
        <v>61.806007335053636</v>
      </c>
      <c r="AE33" s="80">
        <f xml:space="preserve"> IF( InpS!AE56 &lt;&gt; "", InpS!AE56, AD33 * ( 1 + AE$6 ) )</f>
        <v>63.041930019470342</v>
      </c>
      <c r="AF33" s="80">
        <f xml:space="preserve"> IF( InpS!AF56 &lt;&gt; "", InpS!AF56, AE33 * ( 1 + AF$6 ) )</f>
        <v>64.302567208960554</v>
      </c>
      <c r="AG33" s="80">
        <f xml:space="preserve"> IF( InpS!AG56 &lt;&gt; "", InpS!AG56, AF33 * ( 1 + AG$6 ) )</f>
        <v>65.588413114666068</v>
      </c>
      <c r="AH33" s="80">
        <f xml:space="preserve"> IF( InpS!AH56 &lt;&gt; "", InpS!AH56, AG33 * ( 1 + AH$6 ) )</f>
        <v>66.899971830372579</v>
      </c>
      <c r="AI33" s="80">
        <f xml:space="preserve"> IF( InpS!AI56 &lt;&gt; "", InpS!AI56, AH33 * ( 1 + AI$6 ) )</f>
        <v>68.237757530130949</v>
      </c>
      <c r="AJ33" s="80">
        <f xml:space="preserve"> IF( InpS!AJ56 &lt;&gt; "", InpS!AJ56, AI33 * ( 1 + AJ$6 ) )</f>
        <v>69.602294669830371</v>
      </c>
      <c r="AK33" s="80">
        <f xml:space="preserve"> IF( InpS!AK56 &lt;&gt; "", InpS!AK56, AJ33 * ( 1 + AK$6 ) )</f>
        <v>70.994118192802233</v>
      </c>
      <c r="AL33" s="80">
        <f xml:space="preserve"> IF( InpS!AL56 &lt;&gt; "", InpS!AL56, AK33 * ( 1 + AL$6 ) )</f>
        <v>72.413773739535486</v>
      </c>
      <c r="AM33" s="80">
        <f xml:space="preserve"> IF( InpS!AM56 &lt;&gt; "", InpS!AM56, AL33 * ( 1 + AM$6 ) )</f>
        <v>73.861817861585592</v>
      </c>
      <c r="AN33" s="80">
        <f xml:space="preserve"> IF( InpS!AN56 &lt;&gt; "", InpS!AN56, AM33 * ( 1 + AN$6 ) )</f>
        <v>75.338818239761039</v>
      </c>
      <c r="AO33" s="80">
        <f xml:space="preserve"> IF( InpS!AO56 &lt;&gt; "", InpS!AO56, AN33 * ( 1 + AO$6 ) )</f>
        <v>76.845353906672784</v>
      </c>
      <c r="AP33" s="80">
        <f xml:space="preserve"> IF( InpS!AP56 &lt;&gt; "", InpS!AP56, AO33 * ( 1 + AP$6 ) )</f>
        <v>78.3820154737341</v>
      </c>
      <c r="AQ33" s="80">
        <f xml:space="preserve"> IF( InpS!AQ56 &lt;&gt; "", InpS!AQ56, AP33 * ( 1 + AQ$6 ) )</f>
        <v>79.949405362699579</v>
      </c>
      <c r="AR33" s="80">
        <f xml:space="preserve"> IF( InpS!AR56 &lt;&gt; "", InpS!AR56, AQ33 * ( 1 + AR$6 ) )</f>
        <v>81.548138041834235</v>
      </c>
      <c r="AS33" s="80">
        <f xml:space="preserve"> IF( InpS!AS56 &lt;&gt; "", InpS!AS56, AR33 * ( 1 + AS$6 ) )</f>
        <v>83.178840266805267</v>
      </c>
      <c r="AT33" s="80">
        <f xml:space="preserve"> IF( InpS!AT56 &lt;&gt; "", InpS!AT56, AS33 * ( 1 + AT$6 ) )</f>
        <v>84.842151326390777</v>
      </c>
      <c r="AU33" s="80">
        <f xml:space="preserve"> IF( InpS!AU56 &lt;&gt; "", InpS!AU56, AT33 * ( 1 + AU$6 ) )</f>
        <v>86.538723293102009</v>
      </c>
      <c r="AV33" s="80">
        <f xml:space="preserve"> IF( InpS!AV56 &lt;&gt; "", InpS!AV56, AU33 * ( 1 + AV$6 ) )</f>
        <v>88.269221278817142</v>
      </c>
      <c r="AW33" s="80">
        <f xml:space="preserve"> IF( InpS!AW56 &lt;&gt; "", InpS!AW56, AV33 * ( 1 + AW$6 ) )</f>
        <v>90.03432369552695</v>
      </c>
      <c r="AX33" s="80">
        <f xml:space="preserve"> IF( InpS!AX56 &lt;&gt; "", InpS!AX56, AW33 * ( 1 + AX$6 ) )</f>
        <v>91.834722521294609</v>
      </c>
      <c r="AY33" s="80">
        <f xml:space="preserve"> IF( InpS!AY56 &lt;&gt; "", InpS!AY56, AX33 * ( 1 + AY$6 ) )</f>
        <v>93.671123571533769</v>
      </c>
      <c r="AZ33" s="80">
        <f xml:space="preserve"> IF( InpS!AZ56 &lt;&gt; "", InpS!AZ56, AY33 * ( 1 + AZ$6 ) )</f>
        <v>95.544246775711358</v>
      </c>
      <c r="BA33" s="80">
        <f xml:space="preserve"> IF( InpS!BA56 &lt;&gt; "", InpS!BA56, AZ33 * ( 1 + BA$6 ) )</f>
        <v>97.454826459583543</v>
      </c>
      <c r="BB33" s="80">
        <f xml:space="preserve"> IF( InpS!BB56 &lt;&gt; "", InpS!BB56, BA33 * ( 1 + BB$6 ) )</f>
        <v>99.403611633075585</v>
      </c>
      <c r="BC33" s="80">
        <f xml:space="preserve"> IF( InpS!BC56 &lt;&gt; "", InpS!BC56, BB33 * ( 1 + BC$6 ) )</f>
        <v>101.3913662839182</v>
      </c>
      <c r="BD33" s="80">
        <f xml:space="preserve"> IF( InpS!BD56 &lt;&gt; "", InpS!BD56, BC33 * ( 1 + BD$6 ) )</f>
        <v>103.41886967715594</v>
      </c>
      <c r="BE33" s="80">
        <f xml:space="preserve"> IF( InpS!BE56 &lt;&gt; "", InpS!BE56, BD33 * ( 1 + BE$6 ) )</f>
        <v>105.48691666064454</v>
      </c>
      <c r="BF33" s="80">
        <f xml:space="preserve"> IF( InpS!BF56 &lt;&gt; "", InpS!BF56, BE33 * ( 1 + BF$6 ) )</f>
        <v>107.59631797665743</v>
      </c>
      <c r="BG33" s="80">
        <f xml:space="preserve"> IF( InpS!BG56 &lt;&gt; "", InpS!BG56, BF33 * ( 1 + BG$6 ) )</f>
        <v>109.74790057972331</v>
      </c>
      <c r="BH33" s="80">
        <f xml:space="preserve"> IF( InpS!BH56 &lt;&gt; "", InpS!BH56, BG33 * ( 1 + BH$6 ) )</f>
        <v>111.94250796081941</v>
      </c>
      <c r="BI33" s="80">
        <f xml:space="preserve"> IF( InpS!BI56 &lt;&gt; "", InpS!BI56, BH33 * ( 1 + BI$6 ) )</f>
        <v>114.18100047804769</v>
      </c>
      <c r="BJ33" s="80">
        <f xml:space="preserve"> IF( InpS!BJ56 &lt;&gt; "", InpS!BJ56, BI33 * ( 1 + BJ$6 ) )</f>
        <v>116.46425569392341</v>
      </c>
      <c r="BK33" s="80">
        <f xml:space="preserve"> IF( InpS!BK56 &lt;&gt; "", InpS!BK56, BJ33 * ( 1 + BK$6 ) )</f>
        <v>118.7931687194084</v>
      </c>
      <c r="BL33" s="80">
        <f xml:space="preserve"> IF( InpS!BL56 &lt;&gt; "", InpS!BL56, BK33 * ( 1 + BL$6 ) )</f>
        <v>121.16865256482399</v>
      </c>
      <c r="BM33" s="80">
        <f xml:space="preserve"> IF( InpS!BM56 &lt;&gt; "", InpS!BM56, BL33 * ( 1 + BM$6 ) )</f>
        <v>123.59163849778099</v>
      </c>
      <c r="BN33" s="80">
        <f xml:space="preserve"> IF( InpS!BN56 &lt;&gt; "", InpS!BN56, BM33 * ( 1 + BN$6 ) )</f>
        <v>126.06307640826714</v>
      </c>
      <c r="BO33" s="80">
        <f xml:space="preserve"> IF( InpS!BO56 &lt;&gt; "", InpS!BO56, BN33 * ( 1 + BO$6 ) )</f>
        <v>128.58393518103514</v>
      </c>
      <c r="BP33" s="80">
        <f xml:space="preserve"> IF( InpS!BP56 &lt;&gt; "", InpS!BP56, BO33 * ( 1 + BP$6 ) )</f>
        <v>131.1552030754373</v>
      </c>
      <c r="BQ33" s="80">
        <f xml:space="preserve"> IF( InpS!BQ56 &lt;&gt; "", InpS!BQ56, BP33 * ( 1 + BQ$6 ) )</f>
        <v>133.77788811285563</v>
      </c>
      <c r="BR33" s="80">
        <f xml:space="preserve"> IF( InpS!BR56 &lt;&gt; "", InpS!BR56, BQ33 * ( 1 + BR$6 ) )</f>
        <v>136.45301847187923</v>
      </c>
      <c r="BS33" s="80">
        <f xml:space="preserve"> IF( InpS!BS56 &lt;&gt; "", InpS!BS56, BR33 * ( 1 + BS$6 ) )</f>
        <v>139.18164289138414</v>
      </c>
      <c r="BT33" s="80">
        <f xml:space="preserve"> IF( InpS!BT56 &lt;&gt; "", InpS!BT56, BS33 * ( 1 + BT$6 ) )</f>
        <v>141.96483108167331</v>
      </c>
      <c r="BU33" s="80">
        <f xml:space="preserve"> IF( InpS!BU56 &lt;&gt; "", InpS!BU56, BT33 * ( 1 + BU$6 ) )</f>
        <v>144.80367414383815</v>
      </c>
      <c r="BV33" s="80">
        <f xml:space="preserve"> IF( InpS!BV56 &lt;&gt; "", InpS!BV56, BU33 * ( 1 + BV$6 ) )</f>
        <v>147.69928499750597</v>
      </c>
      <c r="BW33" s="80">
        <f xml:space="preserve"> IF( InpS!BW56 &lt;&gt; "", InpS!BW56, BV33 * ( 1 + BW$6 ) )</f>
        <v>150.65279881714102</v>
      </c>
      <c r="BX33" s="80">
        <f xml:space="preserve"> IF( InpS!BX56 &lt;&gt; "", InpS!BX56, BW33 * ( 1 + BX$6 ) )</f>
        <v>153.66537347707006</v>
      </c>
      <c r="BY33" s="80">
        <f xml:space="preserve"> IF( InpS!BY56 &lt;&gt; "", InpS!BY56, BX33 * ( 1 + BY$6 ) )</f>
        <v>156.73819000540715</v>
      </c>
      <c r="BZ33" s="80">
        <f xml:space="preserve"> IF( InpS!BZ56 &lt;&gt; "", InpS!BZ56, BY33 * ( 1 + BZ$6 ) )</f>
        <v>159.87245304705539</v>
      </c>
      <c r="CA33" s="80">
        <f xml:space="preserve"> IF( InpS!CA56 &lt;&gt; "", InpS!CA56, BZ33 * ( 1 + CA$6 ) )</f>
        <v>163.06939133596725</v>
      </c>
      <c r="CB33" s="80">
        <f xml:space="preserve"> IF( InpS!CB56 &lt;&gt; "", InpS!CB56, CA33 * ( 1 + CB$6 ) )</f>
        <v>166.33025817684862</v>
      </c>
      <c r="CC33" s="80">
        <f xml:space="preserve"> IF( InpS!CC56 &lt;&gt; "", InpS!CC56, CB33 * ( 1 + CC$6 ) )</f>
        <v>169.65633193649532</v>
      </c>
      <c r="CD33" s="80">
        <f xml:space="preserve"> IF( InpS!CD56 &lt;&gt; "", InpS!CD56, CC33 * ( 1 + CD$6 ) )</f>
        <v>173.04891654495492</v>
      </c>
      <c r="CE33" s="80">
        <f xml:space="preserve"> IF( InpS!CE56 &lt;&gt; "", InpS!CE56, CD33 * ( 1 + CE$6 ) )</f>
        <v>176.50934200671003</v>
      </c>
      <c r="CF33" s="80">
        <f xml:space="preserve"> IF( InpS!CF56 &lt;&gt; "", InpS!CF56, CE33 * ( 1 + CF$6 ) )</f>
        <v>180.03896492208372</v>
      </c>
      <c r="CG33" s="80">
        <f xml:space="preserve"> IF( InpS!CG56 &lt;&gt; "", InpS!CG56, CF33 * ( 1 + CG$6 ) )</f>
        <v>183.63916901907132</v>
      </c>
      <c r="CH33" s="80">
        <f xml:space="preserve"> IF( InpS!CH56 &lt;&gt; "", InpS!CH56, CG33 * ( 1 + CH$6 ) )</f>
        <v>187.3113656958073</v>
      </c>
      <c r="CI33" s="80">
        <f xml:space="preserve"> IF( InpS!CI56 &lt;&gt; "", InpS!CI56, CH33 * ( 1 + CI$6 ) )</f>
        <v>191.05699457387954</v>
      </c>
      <c r="CJ33" s="80">
        <f xml:space="preserve"> IF( InpS!CJ56 &lt;&gt; "", InpS!CJ56, CI33 * ( 1 + CJ$6 ) )</f>
        <v>194.87752406270826</v>
      </c>
      <c r="CK33" s="80">
        <f xml:space="preserve"> IF( InpS!CK56 &lt;&gt; "", InpS!CK56, CJ33 * ( 1 + CK$6 ) )</f>
        <v>198.77445193521075</v>
      </c>
      <c r="CL33" s="80">
        <f xml:space="preserve"> IF( InpS!CL56 &lt;&gt; "", InpS!CL56, CK33 * ( 1 + CL$6 ) )</f>
        <v>202.74930591497738</v>
      </c>
      <c r="CM33" s="80">
        <f xml:space="preserve"> IF( InpS!CM56 &lt;&gt; "", InpS!CM56, CL33 * ( 1 + CM$6 ) )</f>
        <v>206.80364427518955</v>
      </c>
      <c r="CN33" s="80">
        <f xml:space="preserve"> IF( InpS!CN56 &lt;&gt; "", InpS!CN56, CM33 * ( 1 + CN$6 ) )</f>
        <v>210.93905644951371</v>
      </c>
      <c r="CO33" s="80">
        <f xml:space="preserve"> IF( InpS!CO56 &lt;&gt; "", InpS!CO56, CN33 * ( 1 + CO$6 ) )</f>
        <v>215.15716365521166</v>
      </c>
    </row>
    <row r="34" spans="2:93" outlineLevel="2" x14ac:dyDescent="0.2">
      <c r="B34" s="59"/>
      <c r="D34" s="39"/>
      <c r="E34" s="18" t="str">
        <f>InpS!E57</f>
        <v>Meter size 50 mm</v>
      </c>
      <c r="F34" s="18">
        <f>InpS!F57</f>
        <v>0</v>
      </c>
      <c r="G34" s="19">
        <f xml:space="preserve"> UserInput!G36</f>
        <v>0</v>
      </c>
      <c r="H34" s="330" t="str">
        <f>InpS!H57</f>
        <v>£</v>
      </c>
      <c r="I34" s="75" t="s">
        <v>86</v>
      </c>
      <c r="K34" s="80">
        <f xml:space="preserve"> IF( InpS!K57 &lt;&gt; "", InpS!K57, J34 * ( 1 + K$6 ) )</f>
        <v>40.880000000000003</v>
      </c>
      <c r="L34" s="80">
        <f xml:space="preserve"> IF( InpS!L57 &lt;&gt; "", InpS!L57, K34 * ( 1 + L$6 ) )</f>
        <v>42.28</v>
      </c>
      <c r="M34" s="80">
        <f xml:space="preserve"> IF( InpS!M57 &lt;&gt; "", InpS!M57, L34 * ( 1 + M$6 ) )</f>
        <v>43.72</v>
      </c>
      <c r="N34" s="80">
        <f xml:space="preserve"> IF( InpS!N57 &lt;&gt; "", InpS!N57, M34 * ( 1 + N$6 ) )</f>
        <v>45.21</v>
      </c>
      <c r="O34" s="80">
        <f xml:space="preserve"> IF( InpS!O57 &lt;&gt; "", InpS!O57, N34 * ( 1 + O$6 ) )</f>
        <v>46.05</v>
      </c>
      <c r="P34" s="80">
        <f xml:space="preserve"> IF( InpS!P57 &lt;&gt; "", InpS!P57, O34 * ( 1 + P$6 ) )</f>
        <v>46.91</v>
      </c>
      <c r="Q34" s="80">
        <f xml:space="preserve"> IF( InpS!Q57 &lt;&gt; "", InpS!Q57, P34 * ( 1 + Q$6 ) )</f>
        <v>47.81</v>
      </c>
      <c r="R34" s="80">
        <f xml:space="preserve"> IF( InpS!R57 &lt;&gt; "", InpS!R57, Q34 * ( 1 + R$6 ) )</f>
        <v>48.74</v>
      </c>
      <c r="S34" s="80">
        <f xml:space="preserve"> IF( InpS!S57 &lt;&gt; "", InpS!S57, R34 * ( 1 + S$6 ) )</f>
        <v>49.71</v>
      </c>
      <c r="T34" s="80">
        <f xml:space="preserve"> IF( InpS!T57 &lt;&gt; "", InpS!T57, S34 * ( 1 + T$6 ) )</f>
        <v>50.70404118291119</v>
      </c>
      <c r="U34" s="80">
        <f xml:space="preserve"> IF( InpS!U57 &lt;&gt; "", InpS!U57, T34 * ( 1 + U$6 ) )</f>
        <v>51.717960013646227</v>
      </c>
      <c r="V34" s="80">
        <f xml:space="preserve"> IF( InpS!V57 &lt;&gt; "", InpS!V57, U34 * ( 1 + V$6 ) )</f>
        <v>52.752153981655049</v>
      </c>
      <c r="W34" s="80">
        <f xml:space="preserve"> IF( InpS!W57 &lt;&gt; "", InpS!W57, V34 * ( 1 + W$6 ) )</f>
        <v>53.807028524906656</v>
      </c>
      <c r="X34" s="80">
        <f xml:space="preserve"> IF( InpS!X57 &lt;&gt; "", InpS!X57, W34 * ( 1 + X$6 ) )</f>
        <v>54.882997188834118</v>
      </c>
      <c r="Y34" s="80">
        <f xml:space="preserve"> IF( InpS!Y57 &lt;&gt; "", InpS!Y57, X34 * ( 1 + Y$6 ) )</f>
        <v>55.980481788457936</v>
      </c>
      <c r="Z34" s="80">
        <f xml:space="preserve"> IF( InpS!Z57 &lt;&gt; "", InpS!Z57, Y34 * ( 1 + Z$6 ) )</f>
        <v>57.099912573751375</v>
      </c>
      <c r="AA34" s="80">
        <f xml:space="preserve"> IF( InpS!AA57 &lt;&gt; "", InpS!AA57, Z34 * ( 1 + AA$6 ) )</f>
        <v>58.241728398312574</v>
      </c>
      <c r="AB34" s="80">
        <f xml:space="preserve"> IF( InpS!AB57 &lt;&gt; "", InpS!AB57, AA34 * ( 1 + AB$6 ) )</f>
        <v>59.40637689140955</v>
      </c>
      <c r="AC34" s="80">
        <f xml:space="preserve"> IF( InpS!AC57 &lt;&gt; "", InpS!AC57, AB34 * ( 1 + AC$6 ) )</f>
        <v>60.594314633465565</v>
      </c>
      <c r="AD34" s="80">
        <f xml:space="preserve"> IF( InpS!AD57 &lt;&gt; "", InpS!AD57, AC34 * ( 1 + AD$6 ) )</f>
        <v>61.806007335053636</v>
      </c>
      <c r="AE34" s="80">
        <f xml:space="preserve"> IF( InpS!AE57 &lt;&gt; "", InpS!AE57, AD34 * ( 1 + AE$6 ) )</f>
        <v>63.041930019470342</v>
      </c>
      <c r="AF34" s="80">
        <f xml:space="preserve"> IF( InpS!AF57 &lt;&gt; "", InpS!AF57, AE34 * ( 1 + AF$6 ) )</f>
        <v>64.302567208960554</v>
      </c>
      <c r="AG34" s="80">
        <f xml:space="preserve"> IF( InpS!AG57 &lt;&gt; "", InpS!AG57, AF34 * ( 1 + AG$6 ) )</f>
        <v>65.588413114666068</v>
      </c>
      <c r="AH34" s="80">
        <f xml:space="preserve"> IF( InpS!AH57 &lt;&gt; "", InpS!AH57, AG34 * ( 1 + AH$6 ) )</f>
        <v>66.899971830372579</v>
      </c>
      <c r="AI34" s="80">
        <f xml:space="preserve"> IF( InpS!AI57 &lt;&gt; "", InpS!AI57, AH34 * ( 1 + AI$6 ) )</f>
        <v>68.237757530130949</v>
      </c>
      <c r="AJ34" s="80">
        <f xml:space="preserve"> IF( InpS!AJ57 &lt;&gt; "", InpS!AJ57, AI34 * ( 1 + AJ$6 ) )</f>
        <v>69.602294669830371</v>
      </c>
      <c r="AK34" s="80">
        <f xml:space="preserve"> IF( InpS!AK57 &lt;&gt; "", InpS!AK57, AJ34 * ( 1 + AK$6 ) )</f>
        <v>70.994118192802233</v>
      </c>
      <c r="AL34" s="80">
        <f xml:space="preserve"> IF( InpS!AL57 &lt;&gt; "", InpS!AL57, AK34 * ( 1 + AL$6 ) )</f>
        <v>72.413773739535486</v>
      </c>
      <c r="AM34" s="80">
        <f xml:space="preserve"> IF( InpS!AM57 &lt;&gt; "", InpS!AM57, AL34 * ( 1 + AM$6 ) )</f>
        <v>73.861817861585592</v>
      </c>
      <c r="AN34" s="80">
        <f xml:space="preserve"> IF( InpS!AN57 &lt;&gt; "", InpS!AN57, AM34 * ( 1 + AN$6 ) )</f>
        <v>75.338818239761039</v>
      </c>
      <c r="AO34" s="80">
        <f xml:space="preserve"> IF( InpS!AO57 &lt;&gt; "", InpS!AO57, AN34 * ( 1 + AO$6 ) )</f>
        <v>76.845353906672784</v>
      </c>
      <c r="AP34" s="80">
        <f xml:space="preserve"> IF( InpS!AP57 &lt;&gt; "", InpS!AP57, AO34 * ( 1 + AP$6 ) )</f>
        <v>78.3820154737341</v>
      </c>
      <c r="AQ34" s="80">
        <f xml:space="preserve"> IF( InpS!AQ57 &lt;&gt; "", InpS!AQ57, AP34 * ( 1 + AQ$6 ) )</f>
        <v>79.949405362699579</v>
      </c>
      <c r="AR34" s="80">
        <f xml:space="preserve"> IF( InpS!AR57 &lt;&gt; "", InpS!AR57, AQ34 * ( 1 + AR$6 ) )</f>
        <v>81.548138041834235</v>
      </c>
      <c r="AS34" s="80">
        <f xml:space="preserve"> IF( InpS!AS57 &lt;&gt; "", InpS!AS57, AR34 * ( 1 + AS$6 ) )</f>
        <v>83.178840266805267</v>
      </c>
      <c r="AT34" s="80">
        <f xml:space="preserve"> IF( InpS!AT57 &lt;&gt; "", InpS!AT57, AS34 * ( 1 + AT$6 ) )</f>
        <v>84.842151326390777</v>
      </c>
      <c r="AU34" s="80">
        <f xml:space="preserve"> IF( InpS!AU57 &lt;&gt; "", InpS!AU57, AT34 * ( 1 + AU$6 ) )</f>
        <v>86.538723293102009</v>
      </c>
      <c r="AV34" s="80">
        <f xml:space="preserve"> IF( InpS!AV57 &lt;&gt; "", InpS!AV57, AU34 * ( 1 + AV$6 ) )</f>
        <v>88.269221278817142</v>
      </c>
      <c r="AW34" s="80">
        <f xml:space="preserve"> IF( InpS!AW57 &lt;&gt; "", InpS!AW57, AV34 * ( 1 + AW$6 ) )</f>
        <v>90.03432369552695</v>
      </c>
      <c r="AX34" s="80">
        <f xml:space="preserve"> IF( InpS!AX57 &lt;&gt; "", InpS!AX57, AW34 * ( 1 + AX$6 ) )</f>
        <v>91.834722521294609</v>
      </c>
      <c r="AY34" s="80">
        <f xml:space="preserve"> IF( InpS!AY57 &lt;&gt; "", InpS!AY57, AX34 * ( 1 + AY$6 ) )</f>
        <v>93.671123571533769</v>
      </c>
      <c r="AZ34" s="80">
        <f xml:space="preserve"> IF( InpS!AZ57 &lt;&gt; "", InpS!AZ57, AY34 * ( 1 + AZ$6 ) )</f>
        <v>95.544246775711358</v>
      </c>
      <c r="BA34" s="80">
        <f xml:space="preserve"> IF( InpS!BA57 &lt;&gt; "", InpS!BA57, AZ34 * ( 1 + BA$6 ) )</f>
        <v>97.454826459583543</v>
      </c>
      <c r="BB34" s="80">
        <f xml:space="preserve"> IF( InpS!BB57 &lt;&gt; "", InpS!BB57, BA34 * ( 1 + BB$6 ) )</f>
        <v>99.403611633075585</v>
      </c>
      <c r="BC34" s="80">
        <f xml:space="preserve"> IF( InpS!BC57 &lt;&gt; "", InpS!BC57, BB34 * ( 1 + BC$6 ) )</f>
        <v>101.3913662839182</v>
      </c>
      <c r="BD34" s="80">
        <f xml:space="preserve"> IF( InpS!BD57 &lt;&gt; "", InpS!BD57, BC34 * ( 1 + BD$6 ) )</f>
        <v>103.41886967715594</v>
      </c>
      <c r="BE34" s="80">
        <f xml:space="preserve"> IF( InpS!BE57 &lt;&gt; "", InpS!BE57, BD34 * ( 1 + BE$6 ) )</f>
        <v>105.48691666064454</v>
      </c>
      <c r="BF34" s="80">
        <f xml:space="preserve"> IF( InpS!BF57 &lt;&gt; "", InpS!BF57, BE34 * ( 1 + BF$6 ) )</f>
        <v>107.59631797665743</v>
      </c>
      <c r="BG34" s="80">
        <f xml:space="preserve"> IF( InpS!BG57 &lt;&gt; "", InpS!BG57, BF34 * ( 1 + BG$6 ) )</f>
        <v>109.74790057972331</v>
      </c>
      <c r="BH34" s="80">
        <f xml:space="preserve"> IF( InpS!BH57 &lt;&gt; "", InpS!BH57, BG34 * ( 1 + BH$6 ) )</f>
        <v>111.94250796081941</v>
      </c>
      <c r="BI34" s="80">
        <f xml:space="preserve"> IF( InpS!BI57 &lt;&gt; "", InpS!BI57, BH34 * ( 1 + BI$6 ) )</f>
        <v>114.18100047804769</v>
      </c>
      <c r="BJ34" s="80">
        <f xml:space="preserve"> IF( InpS!BJ57 &lt;&gt; "", InpS!BJ57, BI34 * ( 1 + BJ$6 ) )</f>
        <v>116.46425569392341</v>
      </c>
      <c r="BK34" s="80">
        <f xml:space="preserve"> IF( InpS!BK57 &lt;&gt; "", InpS!BK57, BJ34 * ( 1 + BK$6 ) )</f>
        <v>118.7931687194084</v>
      </c>
      <c r="BL34" s="80">
        <f xml:space="preserve"> IF( InpS!BL57 &lt;&gt; "", InpS!BL57, BK34 * ( 1 + BL$6 ) )</f>
        <v>121.16865256482399</v>
      </c>
      <c r="BM34" s="80">
        <f xml:space="preserve"> IF( InpS!BM57 &lt;&gt; "", InpS!BM57, BL34 * ( 1 + BM$6 ) )</f>
        <v>123.59163849778099</v>
      </c>
      <c r="BN34" s="80">
        <f xml:space="preserve"> IF( InpS!BN57 &lt;&gt; "", InpS!BN57, BM34 * ( 1 + BN$6 ) )</f>
        <v>126.06307640826714</v>
      </c>
      <c r="BO34" s="80">
        <f xml:space="preserve"> IF( InpS!BO57 &lt;&gt; "", InpS!BO57, BN34 * ( 1 + BO$6 ) )</f>
        <v>128.58393518103514</v>
      </c>
      <c r="BP34" s="80">
        <f xml:space="preserve"> IF( InpS!BP57 &lt;&gt; "", InpS!BP57, BO34 * ( 1 + BP$6 ) )</f>
        <v>131.1552030754373</v>
      </c>
      <c r="BQ34" s="80">
        <f xml:space="preserve"> IF( InpS!BQ57 &lt;&gt; "", InpS!BQ57, BP34 * ( 1 + BQ$6 ) )</f>
        <v>133.77788811285563</v>
      </c>
      <c r="BR34" s="80">
        <f xml:space="preserve"> IF( InpS!BR57 &lt;&gt; "", InpS!BR57, BQ34 * ( 1 + BR$6 ) )</f>
        <v>136.45301847187923</v>
      </c>
      <c r="BS34" s="80">
        <f xml:space="preserve"> IF( InpS!BS57 &lt;&gt; "", InpS!BS57, BR34 * ( 1 + BS$6 ) )</f>
        <v>139.18164289138414</v>
      </c>
      <c r="BT34" s="80">
        <f xml:space="preserve"> IF( InpS!BT57 &lt;&gt; "", InpS!BT57, BS34 * ( 1 + BT$6 ) )</f>
        <v>141.96483108167331</v>
      </c>
      <c r="BU34" s="80">
        <f xml:space="preserve"> IF( InpS!BU57 &lt;&gt; "", InpS!BU57, BT34 * ( 1 + BU$6 ) )</f>
        <v>144.80367414383815</v>
      </c>
      <c r="BV34" s="80">
        <f xml:space="preserve"> IF( InpS!BV57 &lt;&gt; "", InpS!BV57, BU34 * ( 1 + BV$6 ) )</f>
        <v>147.69928499750597</v>
      </c>
      <c r="BW34" s="80">
        <f xml:space="preserve"> IF( InpS!BW57 &lt;&gt; "", InpS!BW57, BV34 * ( 1 + BW$6 ) )</f>
        <v>150.65279881714102</v>
      </c>
      <c r="BX34" s="80">
        <f xml:space="preserve"> IF( InpS!BX57 &lt;&gt; "", InpS!BX57, BW34 * ( 1 + BX$6 ) )</f>
        <v>153.66537347707006</v>
      </c>
      <c r="BY34" s="80">
        <f xml:space="preserve"> IF( InpS!BY57 &lt;&gt; "", InpS!BY57, BX34 * ( 1 + BY$6 ) )</f>
        <v>156.73819000540715</v>
      </c>
      <c r="BZ34" s="80">
        <f xml:space="preserve"> IF( InpS!BZ57 &lt;&gt; "", InpS!BZ57, BY34 * ( 1 + BZ$6 ) )</f>
        <v>159.87245304705539</v>
      </c>
      <c r="CA34" s="80">
        <f xml:space="preserve"> IF( InpS!CA57 &lt;&gt; "", InpS!CA57, BZ34 * ( 1 + CA$6 ) )</f>
        <v>163.06939133596725</v>
      </c>
      <c r="CB34" s="80">
        <f xml:space="preserve"> IF( InpS!CB57 &lt;&gt; "", InpS!CB57, CA34 * ( 1 + CB$6 ) )</f>
        <v>166.33025817684862</v>
      </c>
      <c r="CC34" s="80">
        <f xml:space="preserve"> IF( InpS!CC57 &lt;&gt; "", InpS!CC57, CB34 * ( 1 + CC$6 ) )</f>
        <v>169.65633193649532</v>
      </c>
      <c r="CD34" s="80">
        <f xml:space="preserve"> IF( InpS!CD57 &lt;&gt; "", InpS!CD57, CC34 * ( 1 + CD$6 ) )</f>
        <v>173.04891654495492</v>
      </c>
      <c r="CE34" s="80">
        <f xml:space="preserve"> IF( InpS!CE57 &lt;&gt; "", InpS!CE57, CD34 * ( 1 + CE$6 ) )</f>
        <v>176.50934200671003</v>
      </c>
      <c r="CF34" s="80">
        <f xml:space="preserve"> IF( InpS!CF57 &lt;&gt; "", InpS!CF57, CE34 * ( 1 + CF$6 ) )</f>
        <v>180.03896492208372</v>
      </c>
      <c r="CG34" s="80">
        <f xml:space="preserve"> IF( InpS!CG57 &lt;&gt; "", InpS!CG57, CF34 * ( 1 + CG$6 ) )</f>
        <v>183.63916901907132</v>
      </c>
      <c r="CH34" s="80">
        <f xml:space="preserve"> IF( InpS!CH57 &lt;&gt; "", InpS!CH57, CG34 * ( 1 + CH$6 ) )</f>
        <v>187.3113656958073</v>
      </c>
      <c r="CI34" s="80">
        <f xml:space="preserve"> IF( InpS!CI57 &lt;&gt; "", InpS!CI57, CH34 * ( 1 + CI$6 ) )</f>
        <v>191.05699457387954</v>
      </c>
      <c r="CJ34" s="80">
        <f xml:space="preserve"> IF( InpS!CJ57 &lt;&gt; "", InpS!CJ57, CI34 * ( 1 + CJ$6 ) )</f>
        <v>194.87752406270826</v>
      </c>
      <c r="CK34" s="80">
        <f xml:space="preserve"> IF( InpS!CK57 &lt;&gt; "", InpS!CK57, CJ34 * ( 1 + CK$6 ) )</f>
        <v>198.77445193521075</v>
      </c>
      <c r="CL34" s="80">
        <f xml:space="preserve"> IF( InpS!CL57 &lt;&gt; "", InpS!CL57, CK34 * ( 1 + CL$6 ) )</f>
        <v>202.74930591497738</v>
      </c>
      <c r="CM34" s="80">
        <f xml:space="preserve"> IF( InpS!CM57 &lt;&gt; "", InpS!CM57, CL34 * ( 1 + CM$6 ) )</f>
        <v>206.80364427518955</v>
      </c>
      <c r="CN34" s="80">
        <f xml:space="preserve"> IF( InpS!CN57 &lt;&gt; "", InpS!CN57, CM34 * ( 1 + CN$6 ) )</f>
        <v>210.93905644951371</v>
      </c>
      <c r="CO34" s="80">
        <f xml:space="preserve"> IF( InpS!CO57 &lt;&gt; "", InpS!CO57, CN34 * ( 1 + CO$6 ) )</f>
        <v>215.15716365521166</v>
      </c>
    </row>
    <row r="35" spans="2:93" outlineLevel="2" x14ac:dyDescent="0.2">
      <c r="B35" s="59"/>
      <c r="D35" s="39"/>
      <c r="E35" s="18" t="str">
        <f>InpS!E58</f>
        <v>Meter size 80 mm</v>
      </c>
      <c r="F35" s="18">
        <f>InpS!F58</f>
        <v>0</v>
      </c>
      <c r="G35" s="19">
        <f xml:space="preserve"> UserInput!G37</f>
        <v>0</v>
      </c>
      <c r="H35" s="330" t="str">
        <f>InpS!H58</f>
        <v>£</v>
      </c>
      <c r="I35" s="75" t="s">
        <v>87</v>
      </c>
      <c r="K35" s="80">
        <f xml:space="preserve"> IF( InpS!K58 &lt;&gt; "", InpS!K58, J35 * ( 1 + K$6 ) )</f>
        <v>58.72</v>
      </c>
      <c r="L35" s="80">
        <f xml:space="preserve"> IF( InpS!L58 &lt;&gt; "", InpS!L58, K35 * ( 1 + L$6 ) )</f>
        <v>53.82</v>
      </c>
      <c r="M35" s="80">
        <f xml:space="preserve"> IF( InpS!M58 &lt;&gt; "", InpS!M58, L35 * ( 1 + M$6 ) )</f>
        <v>49.33</v>
      </c>
      <c r="N35" s="80">
        <f xml:space="preserve"> IF( InpS!N58 &lt;&gt; "", InpS!N58, M35 * ( 1 + N$6 ) )</f>
        <v>45.21</v>
      </c>
      <c r="O35" s="80">
        <f xml:space="preserve"> IF( InpS!O58 &lt;&gt; "", InpS!O58, N35 * ( 1 + O$6 ) )</f>
        <v>46.05</v>
      </c>
      <c r="P35" s="80">
        <f xml:space="preserve"> IF( InpS!P58 &lt;&gt; "", InpS!P58, O35 * ( 1 + P$6 ) )</f>
        <v>46.91</v>
      </c>
      <c r="Q35" s="80">
        <f xml:space="preserve"> IF( InpS!Q58 &lt;&gt; "", InpS!Q58, P35 * ( 1 + Q$6 ) )</f>
        <v>47.81</v>
      </c>
      <c r="R35" s="80">
        <f xml:space="preserve"> IF( InpS!R58 &lt;&gt; "", InpS!R58, Q35 * ( 1 + R$6 ) )</f>
        <v>48.74</v>
      </c>
      <c r="S35" s="80">
        <f xml:space="preserve"> IF( InpS!S58 &lt;&gt; "", InpS!S58, R35 * ( 1 + S$6 ) )</f>
        <v>49.71</v>
      </c>
      <c r="T35" s="80">
        <f xml:space="preserve"> IF( InpS!T58 &lt;&gt; "", InpS!T58, S35 * ( 1 + T$6 ) )</f>
        <v>50.70404118291119</v>
      </c>
      <c r="U35" s="80">
        <f xml:space="preserve"> IF( InpS!U58 &lt;&gt; "", InpS!U58, T35 * ( 1 + U$6 ) )</f>
        <v>51.717960013646227</v>
      </c>
      <c r="V35" s="80">
        <f xml:space="preserve"> IF( InpS!V58 &lt;&gt; "", InpS!V58, U35 * ( 1 + V$6 ) )</f>
        <v>52.752153981655049</v>
      </c>
      <c r="W35" s="80">
        <f xml:space="preserve"> IF( InpS!W58 &lt;&gt; "", InpS!W58, V35 * ( 1 + W$6 ) )</f>
        <v>53.807028524906656</v>
      </c>
      <c r="X35" s="80">
        <f xml:space="preserve"> IF( InpS!X58 &lt;&gt; "", InpS!X58, W35 * ( 1 + X$6 ) )</f>
        <v>54.882997188834118</v>
      </c>
      <c r="Y35" s="80">
        <f xml:space="preserve"> IF( InpS!Y58 &lt;&gt; "", InpS!Y58, X35 * ( 1 + Y$6 ) )</f>
        <v>55.980481788457936</v>
      </c>
      <c r="Z35" s="80">
        <f xml:space="preserve"> IF( InpS!Z58 &lt;&gt; "", InpS!Z58, Y35 * ( 1 + Z$6 ) )</f>
        <v>57.099912573751375</v>
      </c>
      <c r="AA35" s="80">
        <f xml:space="preserve"> IF( InpS!AA58 &lt;&gt; "", InpS!AA58, Z35 * ( 1 + AA$6 ) )</f>
        <v>58.241728398312574</v>
      </c>
      <c r="AB35" s="80">
        <f xml:space="preserve"> IF( InpS!AB58 &lt;&gt; "", InpS!AB58, AA35 * ( 1 + AB$6 ) )</f>
        <v>59.40637689140955</v>
      </c>
      <c r="AC35" s="80">
        <f xml:space="preserve"> IF( InpS!AC58 &lt;&gt; "", InpS!AC58, AB35 * ( 1 + AC$6 ) )</f>
        <v>60.594314633465565</v>
      </c>
      <c r="AD35" s="80">
        <f xml:space="preserve"> IF( InpS!AD58 &lt;&gt; "", InpS!AD58, AC35 * ( 1 + AD$6 ) )</f>
        <v>61.806007335053636</v>
      </c>
      <c r="AE35" s="80">
        <f xml:space="preserve"> IF( InpS!AE58 &lt;&gt; "", InpS!AE58, AD35 * ( 1 + AE$6 ) )</f>
        <v>63.041930019470342</v>
      </c>
      <c r="AF35" s="80">
        <f xml:space="preserve"> IF( InpS!AF58 &lt;&gt; "", InpS!AF58, AE35 * ( 1 + AF$6 ) )</f>
        <v>64.302567208960554</v>
      </c>
      <c r="AG35" s="80">
        <f xml:space="preserve"> IF( InpS!AG58 &lt;&gt; "", InpS!AG58, AF35 * ( 1 + AG$6 ) )</f>
        <v>65.588413114666068</v>
      </c>
      <c r="AH35" s="80">
        <f xml:space="preserve"> IF( InpS!AH58 &lt;&gt; "", InpS!AH58, AG35 * ( 1 + AH$6 ) )</f>
        <v>66.899971830372579</v>
      </c>
      <c r="AI35" s="80">
        <f xml:space="preserve"> IF( InpS!AI58 &lt;&gt; "", InpS!AI58, AH35 * ( 1 + AI$6 ) )</f>
        <v>68.237757530130949</v>
      </c>
      <c r="AJ35" s="80">
        <f xml:space="preserve"> IF( InpS!AJ58 &lt;&gt; "", InpS!AJ58, AI35 * ( 1 + AJ$6 ) )</f>
        <v>69.602294669830371</v>
      </c>
      <c r="AK35" s="80">
        <f xml:space="preserve"> IF( InpS!AK58 &lt;&gt; "", InpS!AK58, AJ35 * ( 1 + AK$6 ) )</f>
        <v>70.994118192802233</v>
      </c>
      <c r="AL35" s="80">
        <f xml:space="preserve"> IF( InpS!AL58 &lt;&gt; "", InpS!AL58, AK35 * ( 1 + AL$6 ) )</f>
        <v>72.413773739535486</v>
      </c>
      <c r="AM35" s="80">
        <f xml:space="preserve"> IF( InpS!AM58 &lt;&gt; "", InpS!AM58, AL35 * ( 1 + AM$6 ) )</f>
        <v>73.861817861585592</v>
      </c>
      <c r="AN35" s="80">
        <f xml:space="preserve"> IF( InpS!AN58 &lt;&gt; "", InpS!AN58, AM35 * ( 1 + AN$6 ) )</f>
        <v>75.338818239761039</v>
      </c>
      <c r="AO35" s="80">
        <f xml:space="preserve"> IF( InpS!AO58 &lt;&gt; "", InpS!AO58, AN35 * ( 1 + AO$6 ) )</f>
        <v>76.845353906672784</v>
      </c>
      <c r="AP35" s="80">
        <f xml:space="preserve"> IF( InpS!AP58 &lt;&gt; "", InpS!AP58, AO35 * ( 1 + AP$6 ) )</f>
        <v>78.3820154737341</v>
      </c>
      <c r="AQ35" s="80">
        <f xml:space="preserve"> IF( InpS!AQ58 &lt;&gt; "", InpS!AQ58, AP35 * ( 1 + AQ$6 ) )</f>
        <v>79.949405362699579</v>
      </c>
      <c r="AR35" s="80">
        <f xml:space="preserve"> IF( InpS!AR58 &lt;&gt; "", InpS!AR58, AQ35 * ( 1 + AR$6 ) )</f>
        <v>81.548138041834235</v>
      </c>
      <c r="AS35" s="80">
        <f xml:space="preserve"> IF( InpS!AS58 &lt;&gt; "", InpS!AS58, AR35 * ( 1 + AS$6 ) )</f>
        <v>83.178840266805267</v>
      </c>
      <c r="AT35" s="80">
        <f xml:space="preserve"> IF( InpS!AT58 &lt;&gt; "", InpS!AT58, AS35 * ( 1 + AT$6 ) )</f>
        <v>84.842151326390777</v>
      </c>
      <c r="AU35" s="80">
        <f xml:space="preserve"> IF( InpS!AU58 &lt;&gt; "", InpS!AU58, AT35 * ( 1 + AU$6 ) )</f>
        <v>86.538723293102009</v>
      </c>
      <c r="AV35" s="80">
        <f xml:space="preserve"> IF( InpS!AV58 &lt;&gt; "", InpS!AV58, AU35 * ( 1 + AV$6 ) )</f>
        <v>88.269221278817142</v>
      </c>
      <c r="AW35" s="80">
        <f xml:space="preserve"> IF( InpS!AW58 &lt;&gt; "", InpS!AW58, AV35 * ( 1 + AW$6 ) )</f>
        <v>90.03432369552695</v>
      </c>
      <c r="AX35" s="80">
        <f xml:space="preserve"> IF( InpS!AX58 &lt;&gt; "", InpS!AX58, AW35 * ( 1 + AX$6 ) )</f>
        <v>91.834722521294609</v>
      </c>
      <c r="AY35" s="80">
        <f xml:space="preserve"> IF( InpS!AY58 &lt;&gt; "", InpS!AY58, AX35 * ( 1 + AY$6 ) )</f>
        <v>93.671123571533769</v>
      </c>
      <c r="AZ35" s="80">
        <f xml:space="preserve"> IF( InpS!AZ58 &lt;&gt; "", InpS!AZ58, AY35 * ( 1 + AZ$6 ) )</f>
        <v>95.544246775711358</v>
      </c>
      <c r="BA35" s="80">
        <f xml:space="preserve"> IF( InpS!BA58 &lt;&gt; "", InpS!BA58, AZ35 * ( 1 + BA$6 ) )</f>
        <v>97.454826459583543</v>
      </c>
      <c r="BB35" s="80">
        <f xml:space="preserve"> IF( InpS!BB58 &lt;&gt; "", InpS!BB58, BA35 * ( 1 + BB$6 ) )</f>
        <v>99.403611633075585</v>
      </c>
      <c r="BC35" s="80">
        <f xml:space="preserve"> IF( InpS!BC58 &lt;&gt; "", InpS!BC58, BB35 * ( 1 + BC$6 ) )</f>
        <v>101.3913662839182</v>
      </c>
      <c r="BD35" s="80">
        <f xml:space="preserve"> IF( InpS!BD58 &lt;&gt; "", InpS!BD58, BC35 * ( 1 + BD$6 ) )</f>
        <v>103.41886967715594</v>
      </c>
      <c r="BE35" s="80">
        <f xml:space="preserve"> IF( InpS!BE58 &lt;&gt; "", InpS!BE58, BD35 * ( 1 + BE$6 ) )</f>
        <v>105.48691666064454</v>
      </c>
      <c r="BF35" s="80">
        <f xml:space="preserve"> IF( InpS!BF58 &lt;&gt; "", InpS!BF58, BE35 * ( 1 + BF$6 ) )</f>
        <v>107.59631797665743</v>
      </c>
      <c r="BG35" s="80">
        <f xml:space="preserve"> IF( InpS!BG58 &lt;&gt; "", InpS!BG58, BF35 * ( 1 + BG$6 ) )</f>
        <v>109.74790057972331</v>
      </c>
      <c r="BH35" s="80">
        <f xml:space="preserve"> IF( InpS!BH58 &lt;&gt; "", InpS!BH58, BG35 * ( 1 + BH$6 ) )</f>
        <v>111.94250796081941</v>
      </c>
      <c r="BI35" s="80">
        <f xml:space="preserve"> IF( InpS!BI58 &lt;&gt; "", InpS!BI58, BH35 * ( 1 + BI$6 ) )</f>
        <v>114.18100047804769</v>
      </c>
      <c r="BJ35" s="80">
        <f xml:space="preserve"> IF( InpS!BJ58 &lt;&gt; "", InpS!BJ58, BI35 * ( 1 + BJ$6 ) )</f>
        <v>116.46425569392341</v>
      </c>
      <c r="BK35" s="80">
        <f xml:space="preserve"> IF( InpS!BK58 &lt;&gt; "", InpS!BK58, BJ35 * ( 1 + BK$6 ) )</f>
        <v>118.7931687194084</v>
      </c>
      <c r="BL35" s="80">
        <f xml:space="preserve"> IF( InpS!BL58 &lt;&gt; "", InpS!BL58, BK35 * ( 1 + BL$6 ) )</f>
        <v>121.16865256482399</v>
      </c>
      <c r="BM35" s="80">
        <f xml:space="preserve"> IF( InpS!BM58 &lt;&gt; "", InpS!BM58, BL35 * ( 1 + BM$6 ) )</f>
        <v>123.59163849778099</v>
      </c>
      <c r="BN35" s="80">
        <f xml:space="preserve"> IF( InpS!BN58 &lt;&gt; "", InpS!BN58, BM35 * ( 1 + BN$6 ) )</f>
        <v>126.06307640826714</v>
      </c>
      <c r="BO35" s="80">
        <f xml:space="preserve"> IF( InpS!BO58 &lt;&gt; "", InpS!BO58, BN35 * ( 1 + BO$6 ) )</f>
        <v>128.58393518103514</v>
      </c>
      <c r="BP35" s="80">
        <f xml:space="preserve"> IF( InpS!BP58 &lt;&gt; "", InpS!BP58, BO35 * ( 1 + BP$6 ) )</f>
        <v>131.1552030754373</v>
      </c>
      <c r="BQ35" s="80">
        <f xml:space="preserve"> IF( InpS!BQ58 &lt;&gt; "", InpS!BQ58, BP35 * ( 1 + BQ$6 ) )</f>
        <v>133.77788811285563</v>
      </c>
      <c r="BR35" s="80">
        <f xml:space="preserve"> IF( InpS!BR58 &lt;&gt; "", InpS!BR58, BQ35 * ( 1 + BR$6 ) )</f>
        <v>136.45301847187923</v>
      </c>
      <c r="BS35" s="80">
        <f xml:space="preserve"> IF( InpS!BS58 &lt;&gt; "", InpS!BS58, BR35 * ( 1 + BS$6 ) )</f>
        <v>139.18164289138414</v>
      </c>
      <c r="BT35" s="80">
        <f xml:space="preserve"> IF( InpS!BT58 &lt;&gt; "", InpS!BT58, BS35 * ( 1 + BT$6 ) )</f>
        <v>141.96483108167331</v>
      </c>
      <c r="BU35" s="80">
        <f xml:space="preserve"> IF( InpS!BU58 &lt;&gt; "", InpS!BU58, BT35 * ( 1 + BU$6 ) )</f>
        <v>144.80367414383815</v>
      </c>
      <c r="BV35" s="80">
        <f xml:space="preserve"> IF( InpS!BV58 &lt;&gt; "", InpS!BV58, BU35 * ( 1 + BV$6 ) )</f>
        <v>147.69928499750597</v>
      </c>
      <c r="BW35" s="80">
        <f xml:space="preserve"> IF( InpS!BW58 &lt;&gt; "", InpS!BW58, BV35 * ( 1 + BW$6 ) )</f>
        <v>150.65279881714102</v>
      </c>
      <c r="BX35" s="80">
        <f xml:space="preserve"> IF( InpS!BX58 &lt;&gt; "", InpS!BX58, BW35 * ( 1 + BX$6 ) )</f>
        <v>153.66537347707006</v>
      </c>
      <c r="BY35" s="80">
        <f xml:space="preserve"> IF( InpS!BY58 &lt;&gt; "", InpS!BY58, BX35 * ( 1 + BY$6 ) )</f>
        <v>156.73819000540715</v>
      </c>
      <c r="BZ35" s="80">
        <f xml:space="preserve"> IF( InpS!BZ58 &lt;&gt; "", InpS!BZ58, BY35 * ( 1 + BZ$6 ) )</f>
        <v>159.87245304705539</v>
      </c>
      <c r="CA35" s="80">
        <f xml:space="preserve"> IF( InpS!CA58 &lt;&gt; "", InpS!CA58, BZ35 * ( 1 + CA$6 ) )</f>
        <v>163.06939133596725</v>
      </c>
      <c r="CB35" s="80">
        <f xml:space="preserve"> IF( InpS!CB58 &lt;&gt; "", InpS!CB58, CA35 * ( 1 + CB$6 ) )</f>
        <v>166.33025817684862</v>
      </c>
      <c r="CC35" s="80">
        <f xml:space="preserve"> IF( InpS!CC58 &lt;&gt; "", InpS!CC58, CB35 * ( 1 + CC$6 ) )</f>
        <v>169.65633193649532</v>
      </c>
      <c r="CD35" s="80">
        <f xml:space="preserve"> IF( InpS!CD58 &lt;&gt; "", InpS!CD58, CC35 * ( 1 + CD$6 ) )</f>
        <v>173.04891654495492</v>
      </c>
      <c r="CE35" s="80">
        <f xml:space="preserve"> IF( InpS!CE58 &lt;&gt; "", InpS!CE58, CD35 * ( 1 + CE$6 ) )</f>
        <v>176.50934200671003</v>
      </c>
      <c r="CF35" s="80">
        <f xml:space="preserve"> IF( InpS!CF58 &lt;&gt; "", InpS!CF58, CE35 * ( 1 + CF$6 ) )</f>
        <v>180.03896492208372</v>
      </c>
      <c r="CG35" s="80">
        <f xml:space="preserve"> IF( InpS!CG58 &lt;&gt; "", InpS!CG58, CF35 * ( 1 + CG$6 ) )</f>
        <v>183.63916901907132</v>
      </c>
      <c r="CH35" s="80">
        <f xml:space="preserve"> IF( InpS!CH58 &lt;&gt; "", InpS!CH58, CG35 * ( 1 + CH$6 ) )</f>
        <v>187.3113656958073</v>
      </c>
      <c r="CI35" s="80">
        <f xml:space="preserve"> IF( InpS!CI58 &lt;&gt; "", InpS!CI58, CH35 * ( 1 + CI$6 ) )</f>
        <v>191.05699457387954</v>
      </c>
      <c r="CJ35" s="80">
        <f xml:space="preserve"> IF( InpS!CJ58 &lt;&gt; "", InpS!CJ58, CI35 * ( 1 + CJ$6 ) )</f>
        <v>194.87752406270826</v>
      </c>
      <c r="CK35" s="80">
        <f xml:space="preserve"> IF( InpS!CK58 &lt;&gt; "", InpS!CK58, CJ35 * ( 1 + CK$6 ) )</f>
        <v>198.77445193521075</v>
      </c>
      <c r="CL35" s="80">
        <f xml:space="preserve"> IF( InpS!CL58 &lt;&gt; "", InpS!CL58, CK35 * ( 1 + CL$6 ) )</f>
        <v>202.74930591497738</v>
      </c>
      <c r="CM35" s="80">
        <f xml:space="preserve"> IF( InpS!CM58 &lt;&gt; "", InpS!CM58, CL35 * ( 1 + CM$6 ) )</f>
        <v>206.80364427518955</v>
      </c>
      <c r="CN35" s="80">
        <f xml:space="preserve"> IF( InpS!CN58 &lt;&gt; "", InpS!CN58, CM35 * ( 1 + CN$6 ) )</f>
        <v>210.93905644951371</v>
      </c>
      <c r="CO35" s="80">
        <f xml:space="preserve"> IF( InpS!CO58 &lt;&gt; "", InpS!CO58, CN35 * ( 1 + CO$6 ) )</f>
        <v>215.15716365521166</v>
      </c>
    </row>
    <row r="36" spans="2:93" outlineLevel="2" x14ac:dyDescent="0.2">
      <c r="B36" s="59"/>
      <c r="D36" s="39"/>
      <c r="E36" s="18" t="str">
        <f>InpS!E59</f>
        <v>Meter size 100 mm</v>
      </c>
      <c r="F36" s="18">
        <f>InpS!F59</f>
        <v>0</v>
      </c>
      <c r="G36" s="19">
        <f xml:space="preserve"> UserInput!G38</f>
        <v>0</v>
      </c>
      <c r="H36" s="330" t="str">
        <f>InpS!H59</f>
        <v>£</v>
      </c>
      <c r="I36" s="75" t="s">
        <v>88</v>
      </c>
      <c r="K36" s="80">
        <f xml:space="preserve"> IF( InpS!K59 &lt;&gt; "", InpS!K59, J36 * ( 1 + K$6 ) )</f>
        <v>63.51</v>
      </c>
      <c r="L36" s="80">
        <f xml:space="preserve"> IF( InpS!L59 &lt;&gt; "", InpS!L59, K36 * ( 1 + L$6 ) )</f>
        <v>56.71</v>
      </c>
      <c r="M36" s="80">
        <f xml:space="preserve"> IF( InpS!M59 &lt;&gt; "", InpS!M59, L36 * ( 1 + M$6 ) )</f>
        <v>50.63</v>
      </c>
      <c r="N36" s="80">
        <f xml:space="preserve"> IF( InpS!N59 &lt;&gt; "", InpS!N59, M36 * ( 1 + N$6 ) )</f>
        <v>45.21</v>
      </c>
      <c r="O36" s="80">
        <f xml:space="preserve"> IF( InpS!O59 &lt;&gt; "", InpS!O59, N36 * ( 1 + O$6 ) )</f>
        <v>46.05</v>
      </c>
      <c r="P36" s="80">
        <f xml:space="preserve"> IF( InpS!P59 &lt;&gt; "", InpS!P59, O36 * ( 1 + P$6 ) )</f>
        <v>46.91</v>
      </c>
      <c r="Q36" s="80">
        <f xml:space="preserve"> IF( InpS!Q59 &lt;&gt; "", InpS!Q59, P36 * ( 1 + Q$6 ) )</f>
        <v>47.81</v>
      </c>
      <c r="R36" s="80">
        <f xml:space="preserve"> IF( InpS!R59 &lt;&gt; "", InpS!R59, Q36 * ( 1 + R$6 ) )</f>
        <v>48.74</v>
      </c>
      <c r="S36" s="80">
        <f xml:space="preserve"> IF( InpS!S59 &lt;&gt; "", InpS!S59, R36 * ( 1 + S$6 ) )</f>
        <v>49.71</v>
      </c>
      <c r="T36" s="80">
        <f xml:space="preserve"> IF( InpS!T59 &lt;&gt; "", InpS!T59, S36 * ( 1 + T$6 ) )</f>
        <v>50.70404118291119</v>
      </c>
      <c r="U36" s="80">
        <f xml:space="preserve"> IF( InpS!U59 &lt;&gt; "", InpS!U59, T36 * ( 1 + U$6 ) )</f>
        <v>51.717960013646227</v>
      </c>
      <c r="V36" s="80">
        <f xml:space="preserve"> IF( InpS!V59 &lt;&gt; "", InpS!V59, U36 * ( 1 + V$6 ) )</f>
        <v>52.752153981655049</v>
      </c>
      <c r="W36" s="80">
        <f xml:space="preserve"> IF( InpS!W59 &lt;&gt; "", InpS!W59, V36 * ( 1 + W$6 ) )</f>
        <v>53.807028524906656</v>
      </c>
      <c r="X36" s="80">
        <f xml:space="preserve"> IF( InpS!X59 &lt;&gt; "", InpS!X59, W36 * ( 1 + X$6 ) )</f>
        <v>54.882997188834118</v>
      </c>
      <c r="Y36" s="80">
        <f xml:space="preserve"> IF( InpS!Y59 &lt;&gt; "", InpS!Y59, X36 * ( 1 + Y$6 ) )</f>
        <v>55.980481788457936</v>
      </c>
      <c r="Z36" s="80">
        <f xml:space="preserve"> IF( InpS!Z59 &lt;&gt; "", InpS!Z59, Y36 * ( 1 + Z$6 ) )</f>
        <v>57.099912573751375</v>
      </c>
      <c r="AA36" s="80">
        <f xml:space="preserve"> IF( InpS!AA59 &lt;&gt; "", InpS!AA59, Z36 * ( 1 + AA$6 ) )</f>
        <v>58.241728398312574</v>
      </c>
      <c r="AB36" s="80">
        <f xml:space="preserve"> IF( InpS!AB59 &lt;&gt; "", InpS!AB59, AA36 * ( 1 + AB$6 ) )</f>
        <v>59.40637689140955</v>
      </c>
      <c r="AC36" s="80">
        <f xml:space="preserve"> IF( InpS!AC59 &lt;&gt; "", InpS!AC59, AB36 * ( 1 + AC$6 ) )</f>
        <v>60.594314633465565</v>
      </c>
      <c r="AD36" s="80">
        <f xml:space="preserve"> IF( InpS!AD59 &lt;&gt; "", InpS!AD59, AC36 * ( 1 + AD$6 ) )</f>
        <v>61.806007335053636</v>
      </c>
      <c r="AE36" s="80">
        <f xml:space="preserve"> IF( InpS!AE59 &lt;&gt; "", InpS!AE59, AD36 * ( 1 + AE$6 ) )</f>
        <v>63.041930019470342</v>
      </c>
      <c r="AF36" s="80">
        <f xml:space="preserve"> IF( InpS!AF59 &lt;&gt; "", InpS!AF59, AE36 * ( 1 + AF$6 ) )</f>
        <v>64.302567208960554</v>
      </c>
      <c r="AG36" s="80">
        <f xml:space="preserve"> IF( InpS!AG59 &lt;&gt; "", InpS!AG59, AF36 * ( 1 + AG$6 ) )</f>
        <v>65.588413114666068</v>
      </c>
      <c r="AH36" s="80">
        <f xml:space="preserve"> IF( InpS!AH59 &lt;&gt; "", InpS!AH59, AG36 * ( 1 + AH$6 ) )</f>
        <v>66.899971830372579</v>
      </c>
      <c r="AI36" s="80">
        <f xml:space="preserve"> IF( InpS!AI59 &lt;&gt; "", InpS!AI59, AH36 * ( 1 + AI$6 ) )</f>
        <v>68.237757530130949</v>
      </c>
      <c r="AJ36" s="80">
        <f xml:space="preserve"> IF( InpS!AJ59 &lt;&gt; "", InpS!AJ59, AI36 * ( 1 + AJ$6 ) )</f>
        <v>69.602294669830371</v>
      </c>
      <c r="AK36" s="80">
        <f xml:space="preserve"> IF( InpS!AK59 &lt;&gt; "", InpS!AK59, AJ36 * ( 1 + AK$6 ) )</f>
        <v>70.994118192802233</v>
      </c>
      <c r="AL36" s="80">
        <f xml:space="preserve"> IF( InpS!AL59 &lt;&gt; "", InpS!AL59, AK36 * ( 1 + AL$6 ) )</f>
        <v>72.413773739535486</v>
      </c>
      <c r="AM36" s="80">
        <f xml:space="preserve"> IF( InpS!AM59 &lt;&gt; "", InpS!AM59, AL36 * ( 1 + AM$6 ) )</f>
        <v>73.861817861585592</v>
      </c>
      <c r="AN36" s="80">
        <f xml:space="preserve"> IF( InpS!AN59 &lt;&gt; "", InpS!AN59, AM36 * ( 1 + AN$6 ) )</f>
        <v>75.338818239761039</v>
      </c>
      <c r="AO36" s="80">
        <f xml:space="preserve"> IF( InpS!AO59 &lt;&gt; "", InpS!AO59, AN36 * ( 1 + AO$6 ) )</f>
        <v>76.845353906672784</v>
      </c>
      <c r="AP36" s="80">
        <f xml:space="preserve"> IF( InpS!AP59 &lt;&gt; "", InpS!AP59, AO36 * ( 1 + AP$6 ) )</f>
        <v>78.3820154737341</v>
      </c>
      <c r="AQ36" s="80">
        <f xml:space="preserve"> IF( InpS!AQ59 &lt;&gt; "", InpS!AQ59, AP36 * ( 1 + AQ$6 ) )</f>
        <v>79.949405362699579</v>
      </c>
      <c r="AR36" s="80">
        <f xml:space="preserve"> IF( InpS!AR59 &lt;&gt; "", InpS!AR59, AQ36 * ( 1 + AR$6 ) )</f>
        <v>81.548138041834235</v>
      </c>
      <c r="AS36" s="80">
        <f xml:space="preserve"> IF( InpS!AS59 &lt;&gt; "", InpS!AS59, AR36 * ( 1 + AS$6 ) )</f>
        <v>83.178840266805267</v>
      </c>
      <c r="AT36" s="80">
        <f xml:space="preserve"> IF( InpS!AT59 &lt;&gt; "", InpS!AT59, AS36 * ( 1 + AT$6 ) )</f>
        <v>84.842151326390777</v>
      </c>
      <c r="AU36" s="80">
        <f xml:space="preserve"> IF( InpS!AU59 &lt;&gt; "", InpS!AU59, AT36 * ( 1 + AU$6 ) )</f>
        <v>86.538723293102009</v>
      </c>
      <c r="AV36" s="80">
        <f xml:space="preserve"> IF( InpS!AV59 &lt;&gt; "", InpS!AV59, AU36 * ( 1 + AV$6 ) )</f>
        <v>88.269221278817142</v>
      </c>
      <c r="AW36" s="80">
        <f xml:space="preserve"> IF( InpS!AW59 &lt;&gt; "", InpS!AW59, AV36 * ( 1 + AW$6 ) )</f>
        <v>90.03432369552695</v>
      </c>
      <c r="AX36" s="80">
        <f xml:space="preserve"> IF( InpS!AX59 &lt;&gt; "", InpS!AX59, AW36 * ( 1 + AX$6 ) )</f>
        <v>91.834722521294609</v>
      </c>
      <c r="AY36" s="80">
        <f xml:space="preserve"> IF( InpS!AY59 &lt;&gt; "", InpS!AY59, AX36 * ( 1 + AY$6 ) )</f>
        <v>93.671123571533769</v>
      </c>
      <c r="AZ36" s="80">
        <f xml:space="preserve"> IF( InpS!AZ59 &lt;&gt; "", InpS!AZ59, AY36 * ( 1 + AZ$6 ) )</f>
        <v>95.544246775711358</v>
      </c>
      <c r="BA36" s="80">
        <f xml:space="preserve"> IF( InpS!BA59 &lt;&gt; "", InpS!BA59, AZ36 * ( 1 + BA$6 ) )</f>
        <v>97.454826459583543</v>
      </c>
      <c r="BB36" s="80">
        <f xml:space="preserve"> IF( InpS!BB59 &lt;&gt; "", InpS!BB59, BA36 * ( 1 + BB$6 ) )</f>
        <v>99.403611633075585</v>
      </c>
      <c r="BC36" s="80">
        <f xml:space="preserve"> IF( InpS!BC59 &lt;&gt; "", InpS!BC59, BB36 * ( 1 + BC$6 ) )</f>
        <v>101.3913662839182</v>
      </c>
      <c r="BD36" s="80">
        <f xml:space="preserve"> IF( InpS!BD59 &lt;&gt; "", InpS!BD59, BC36 * ( 1 + BD$6 ) )</f>
        <v>103.41886967715594</v>
      </c>
      <c r="BE36" s="80">
        <f xml:space="preserve"> IF( InpS!BE59 &lt;&gt; "", InpS!BE59, BD36 * ( 1 + BE$6 ) )</f>
        <v>105.48691666064454</v>
      </c>
      <c r="BF36" s="80">
        <f xml:space="preserve"> IF( InpS!BF59 &lt;&gt; "", InpS!BF59, BE36 * ( 1 + BF$6 ) )</f>
        <v>107.59631797665743</v>
      </c>
      <c r="BG36" s="80">
        <f xml:space="preserve"> IF( InpS!BG59 &lt;&gt; "", InpS!BG59, BF36 * ( 1 + BG$6 ) )</f>
        <v>109.74790057972331</v>
      </c>
      <c r="BH36" s="80">
        <f xml:space="preserve"> IF( InpS!BH59 &lt;&gt; "", InpS!BH59, BG36 * ( 1 + BH$6 ) )</f>
        <v>111.94250796081941</v>
      </c>
      <c r="BI36" s="80">
        <f xml:space="preserve"> IF( InpS!BI59 &lt;&gt; "", InpS!BI59, BH36 * ( 1 + BI$6 ) )</f>
        <v>114.18100047804769</v>
      </c>
      <c r="BJ36" s="80">
        <f xml:space="preserve"> IF( InpS!BJ59 &lt;&gt; "", InpS!BJ59, BI36 * ( 1 + BJ$6 ) )</f>
        <v>116.46425569392341</v>
      </c>
      <c r="BK36" s="80">
        <f xml:space="preserve"> IF( InpS!BK59 &lt;&gt; "", InpS!BK59, BJ36 * ( 1 + BK$6 ) )</f>
        <v>118.7931687194084</v>
      </c>
      <c r="BL36" s="80">
        <f xml:space="preserve"> IF( InpS!BL59 &lt;&gt; "", InpS!BL59, BK36 * ( 1 + BL$6 ) )</f>
        <v>121.16865256482399</v>
      </c>
      <c r="BM36" s="80">
        <f xml:space="preserve"> IF( InpS!BM59 &lt;&gt; "", InpS!BM59, BL36 * ( 1 + BM$6 ) )</f>
        <v>123.59163849778099</v>
      </c>
      <c r="BN36" s="80">
        <f xml:space="preserve"> IF( InpS!BN59 &lt;&gt; "", InpS!BN59, BM36 * ( 1 + BN$6 ) )</f>
        <v>126.06307640826714</v>
      </c>
      <c r="BO36" s="80">
        <f xml:space="preserve"> IF( InpS!BO59 &lt;&gt; "", InpS!BO59, BN36 * ( 1 + BO$6 ) )</f>
        <v>128.58393518103514</v>
      </c>
      <c r="BP36" s="80">
        <f xml:space="preserve"> IF( InpS!BP59 &lt;&gt; "", InpS!BP59, BO36 * ( 1 + BP$6 ) )</f>
        <v>131.1552030754373</v>
      </c>
      <c r="BQ36" s="80">
        <f xml:space="preserve"> IF( InpS!BQ59 &lt;&gt; "", InpS!BQ59, BP36 * ( 1 + BQ$6 ) )</f>
        <v>133.77788811285563</v>
      </c>
      <c r="BR36" s="80">
        <f xml:space="preserve"> IF( InpS!BR59 &lt;&gt; "", InpS!BR59, BQ36 * ( 1 + BR$6 ) )</f>
        <v>136.45301847187923</v>
      </c>
      <c r="BS36" s="80">
        <f xml:space="preserve"> IF( InpS!BS59 &lt;&gt; "", InpS!BS59, BR36 * ( 1 + BS$6 ) )</f>
        <v>139.18164289138414</v>
      </c>
      <c r="BT36" s="80">
        <f xml:space="preserve"> IF( InpS!BT59 &lt;&gt; "", InpS!BT59, BS36 * ( 1 + BT$6 ) )</f>
        <v>141.96483108167331</v>
      </c>
      <c r="BU36" s="80">
        <f xml:space="preserve"> IF( InpS!BU59 &lt;&gt; "", InpS!BU59, BT36 * ( 1 + BU$6 ) )</f>
        <v>144.80367414383815</v>
      </c>
      <c r="BV36" s="80">
        <f xml:space="preserve"> IF( InpS!BV59 &lt;&gt; "", InpS!BV59, BU36 * ( 1 + BV$6 ) )</f>
        <v>147.69928499750597</v>
      </c>
      <c r="BW36" s="80">
        <f xml:space="preserve"> IF( InpS!BW59 &lt;&gt; "", InpS!BW59, BV36 * ( 1 + BW$6 ) )</f>
        <v>150.65279881714102</v>
      </c>
      <c r="BX36" s="80">
        <f xml:space="preserve"> IF( InpS!BX59 &lt;&gt; "", InpS!BX59, BW36 * ( 1 + BX$6 ) )</f>
        <v>153.66537347707006</v>
      </c>
      <c r="BY36" s="80">
        <f xml:space="preserve"> IF( InpS!BY59 &lt;&gt; "", InpS!BY59, BX36 * ( 1 + BY$6 ) )</f>
        <v>156.73819000540715</v>
      </c>
      <c r="BZ36" s="80">
        <f xml:space="preserve"> IF( InpS!BZ59 &lt;&gt; "", InpS!BZ59, BY36 * ( 1 + BZ$6 ) )</f>
        <v>159.87245304705539</v>
      </c>
      <c r="CA36" s="80">
        <f xml:space="preserve"> IF( InpS!CA59 &lt;&gt; "", InpS!CA59, BZ36 * ( 1 + CA$6 ) )</f>
        <v>163.06939133596725</v>
      </c>
      <c r="CB36" s="80">
        <f xml:space="preserve"> IF( InpS!CB59 &lt;&gt; "", InpS!CB59, CA36 * ( 1 + CB$6 ) )</f>
        <v>166.33025817684862</v>
      </c>
      <c r="CC36" s="80">
        <f xml:space="preserve"> IF( InpS!CC59 &lt;&gt; "", InpS!CC59, CB36 * ( 1 + CC$6 ) )</f>
        <v>169.65633193649532</v>
      </c>
      <c r="CD36" s="80">
        <f xml:space="preserve"> IF( InpS!CD59 &lt;&gt; "", InpS!CD59, CC36 * ( 1 + CD$6 ) )</f>
        <v>173.04891654495492</v>
      </c>
      <c r="CE36" s="80">
        <f xml:space="preserve"> IF( InpS!CE59 &lt;&gt; "", InpS!CE59, CD36 * ( 1 + CE$6 ) )</f>
        <v>176.50934200671003</v>
      </c>
      <c r="CF36" s="80">
        <f xml:space="preserve"> IF( InpS!CF59 &lt;&gt; "", InpS!CF59, CE36 * ( 1 + CF$6 ) )</f>
        <v>180.03896492208372</v>
      </c>
      <c r="CG36" s="80">
        <f xml:space="preserve"> IF( InpS!CG59 &lt;&gt; "", InpS!CG59, CF36 * ( 1 + CG$6 ) )</f>
        <v>183.63916901907132</v>
      </c>
      <c r="CH36" s="80">
        <f xml:space="preserve"> IF( InpS!CH59 &lt;&gt; "", InpS!CH59, CG36 * ( 1 + CH$6 ) )</f>
        <v>187.3113656958073</v>
      </c>
      <c r="CI36" s="80">
        <f xml:space="preserve"> IF( InpS!CI59 &lt;&gt; "", InpS!CI59, CH36 * ( 1 + CI$6 ) )</f>
        <v>191.05699457387954</v>
      </c>
      <c r="CJ36" s="80">
        <f xml:space="preserve"> IF( InpS!CJ59 &lt;&gt; "", InpS!CJ59, CI36 * ( 1 + CJ$6 ) )</f>
        <v>194.87752406270826</v>
      </c>
      <c r="CK36" s="80">
        <f xml:space="preserve"> IF( InpS!CK59 &lt;&gt; "", InpS!CK59, CJ36 * ( 1 + CK$6 ) )</f>
        <v>198.77445193521075</v>
      </c>
      <c r="CL36" s="80">
        <f xml:space="preserve"> IF( InpS!CL59 &lt;&gt; "", InpS!CL59, CK36 * ( 1 + CL$6 ) )</f>
        <v>202.74930591497738</v>
      </c>
      <c r="CM36" s="80">
        <f xml:space="preserve"> IF( InpS!CM59 &lt;&gt; "", InpS!CM59, CL36 * ( 1 + CM$6 ) )</f>
        <v>206.80364427518955</v>
      </c>
      <c r="CN36" s="80">
        <f xml:space="preserve"> IF( InpS!CN59 &lt;&gt; "", InpS!CN59, CM36 * ( 1 + CN$6 ) )</f>
        <v>210.93905644951371</v>
      </c>
      <c r="CO36" s="80">
        <f xml:space="preserve"> IF( InpS!CO59 &lt;&gt; "", InpS!CO59, CN36 * ( 1 + CO$6 ) )</f>
        <v>215.15716365521166</v>
      </c>
    </row>
    <row r="37" spans="2:93" outlineLevel="2" x14ac:dyDescent="0.2">
      <c r="B37" s="59"/>
      <c r="D37" s="39"/>
      <c r="E37" s="18" t="str">
        <f>InpS!E60</f>
        <v>Meter size 150 mm</v>
      </c>
      <c r="F37" s="18">
        <f>InpS!F60</f>
        <v>0</v>
      </c>
      <c r="G37" s="19">
        <f xml:space="preserve"> UserInput!G39</f>
        <v>0</v>
      </c>
      <c r="H37" s="330" t="str">
        <f>InpS!H60</f>
        <v>£</v>
      </c>
      <c r="I37" s="75" t="s">
        <v>89</v>
      </c>
      <c r="K37" s="80">
        <f xml:space="preserve"> IF( InpS!K60 &lt;&gt; "", InpS!K60, J37 * ( 1 + K$6 ) )</f>
        <v>120.97</v>
      </c>
      <c r="L37" s="80">
        <f xml:space="preserve"> IF( InpS!L60 &lt;&gt; "", InpS!L60, K37 * ( 1 + L$6 ) )</f>
        <v>99</v>
      </c>
      <c r="M37" s="80">
        <f xml:space="preserve"> IF( InpS!M60 &lt;&gt; "", InpS!M60, L37 * ( 1 + M$6 ) )</f>
        <v>81.02</v>
      </c>
      <c r="N37" s="80">
        <f xml:space="preserve"> IF( InpS!N60 &lt;&gt; "", InpS!N60, M37 * ( 1 + N$6 ) )</f>
        <v>66.31</v>
      </c>
      <c r="O37" s="80">
        <f xml:space="preserve"> IF( InpS!O60 &lt;&gt; "", InpS!O60, N37 * ( 1 + O$6 ) )</f>
        <v>67.55</v>
      </c>
      <c r="P37" s="80">
        <f xml:space="preserve"> IF( InpS!P60 &lt;&gt; "", InpS!P60, O37 * ( 1 + P$6 ) )</f>
        <v>68.81</v>
      </c>
      <c r="Q37" s="80">
        <f xml:space="preserve"> IF( InpS!Q60 &lt;&gt; "", InpS!Q60, P37 * ( 1 + Q$6 ) )</f>
        <v>70.13</v>
      </c>
      <c r="R37" s="80">
        <f xml:space="preserve"> IF( InpS!R60 &lt;&gt; "", InpS!R60, Q37 * ( 1 + R$6 ) )</f>
        <v>71.489999999999995</v>
      </c>
      <c r="S37" s="80">
        <f xml:space="preserve"> IF( InpS!S60 &lt;&gt; "", InpS!S60, R37 * ( 1 + S$6 ) )</f>
        <v>72.92</v>
      </c>
      <c r="T37" s="80">
        <f xml:space="preserve"> IF( InpS!T60 &lt;&gt; "", InpS!T60, S37 * ( 1 + T$6 ) )</f>
        <v>74.378167029931276</v>
      </c>
      <c r="U37" s="80">
        <f xml:space="preserve"> IF( InpS!U60 &lt;&gt; "", InpS!U60, T37 * ( 1 + U$6 ) )</f>
        <v>75.865492741804118</v>
      </c>
      <c r="V37" s="80">
        <f xml:space="preserve"> IF( InpS!V60 &lt;&gt; "", InpS!V60, U37 * ( 1 + V$6 ) )</f>
        <v>77.382560216099094</v>
      </c>
      <c r="W37" s="80">
        <f xml:space="preserve"> IF( InpS!W60 &lt;&gt; "", InpS!W60, V37 * ( 1 + W$6 ) )</f>
        <v>78.929964193043517</v>
      </c>
      <c r="X37" s="80">
        <f xml:space="preserve"> IF( InpS!X60 &lt;&gt; "", InpS!X60, W37 * ( 1 + X$6 ) )</f>
        <v>80.508311305769141</v>
      </c>
      <c r="Y37" s="80">
        <f xml:space="preserve"> IF( InpS!Y60 &lt;&gt; "", InpS!Y60, X37 * ( 1 + Y$6 ) )</f>
        <v>82.118220318132231</v>
      </c>
      <c r="Z37" s="80">
        <f xml:space="preserve"> IF( InpS!Z60 &lt;&gt; "", InpS!Z60, Y37 * ( 1 + Z$6 ) )</f>
        <v>83.760322367289291</v>
      </c>
      <c r="AA37" s="80">
        <f xml:space="preserve"> IF( InpS!AA60 &lt;&gt; "", InpS!AA60, Z37 * ( 1 + AA$6 ) )</f>
        <v>85.435261211123589</v>
      </c>
      <c r="AB37" s="80">
        <f xml:space="preserve"> IF( InpS!AB60 &lt;&gt; "", InpS!AB60, AA37 * ( 1 + AB$6 ) )</f>
        <v>87.143693480619291</v>
      </c>
      <c r="AC37" s="80">
        <f xml:space="preserve"> IF( InpS!AC60 &lt;&gt; "", InpS!AC60, AB37 * ( 1 + AC$6 ) )</f>
        <v>88.88628893728243</v>
      </c>
      <c r="AD37" s="80">
        <f xml:space="preserve"> IF( InpS!AD60 &lt;&gt; "", InpS!AD60, AC37 * ( 1 + AD$6 ) )</f>
        <v>90.66373073570935</v>
      </c>
      <c r="AE37" s="80">
        <f xml:space="preserve"> IF( InpS!AE60 &lt;&gt; "", InpS!AE60, AD37 * ( 1 + AE$6 ) )</f>
        <v>92.476715691405715</v>
      </c>
      <c r="AF37" s="80">
        <f xml:space="preserve"> IF( InpS!AF60 &lt;&gt; "", InpS!AF60, AE37 * ( 1 + AF$6 ) )</f>
        <v>94.325954553961068</v>
      </c>
      <c r="AG37" s="80">
        <f xml:space="preserve"> IF( InpS!AG60 &lt;&gt; "", InpS!AG60, AF37 * ( 1 + AG$6 ) )</f>
        <v>96.212172285686009</v>
      </c>
      <c r="AH37" s="80">
        <f xml:space="preserve"> IF( InpS!AH60 &lt;&gt; "", InpS!AH60, AG37 * ( 1 + AH$6 ) )</f>
        <v>98.136108345821157</v>
      </c>
      <c r="AI37" s="80">
        <f xml:space="preserve"> IF( InpS!AI60 &lt;&gt; "", InpS!AI60, AH37 * ( 1 + AI$6 ) )</f>
        <v>100.09851698042949</v>
      </c>
      <c r="AJ37" s="80">
        <f xml:space="preserve"> IF( InpS!AJ60 &lt;&gt; "", InpS!AJ60, AI37 * ( 1 + AJ$6 ) )</f>
        <v>102.10016751808554</v>
      </c>
      <c r="AK37" s="80">
        <f xml:space="preserve"> IF( InpS!AK60 &lt;&gt; "", InpS!AK60, AJ37 * ( 1 + AK$6 ) )</f>
        <v>104.14184467147739</v>
      </c>
      <c r="AL37" s="80">
        <f xml:space="preserve"> IF( InpS!AL60 &lt;&gt; "", InpS!AL60, AK37 * ( 1 + AL$6 ) )</f>
        <v>106.22434884503983</v>
      </c>
      <c r="AM37" s="80">
        <f xml:space="preserve"> IF( InpS!AM60 &lt;&gt; "", InpS!AM60, AL37 * ( 1 + AM$6 ) )</f>
        <v>108.34849644873917</v>
      </c>
      <c r="AN37" s="80">
        <f xml:space="preserve"> IF( InpS!AN60 &lt;&gt; "", InpS!AN60, AM37 * ( 1 + AN$6 ) )</f>
        <v>110.51512021813272</v>
      </c>
      <c r="AO37" s="80">
        <f xml:space="preserve"> IF( InpS!AO60 &lt;&gt; "", InpS!AO60, AN37 * ( 1 + AO$6 ) )</f>
        <v>112.72506954082846</v>
      </c>
      <c r="AP37" s="80">
        <f xml:space="preserve"> IF( InpS!AP60 &lt;&gt; "", InpS!AP60, AO37 * ( 1 + AP$6 ) )</f>
        <v>114.97921078947282</v>
      </c>
      <c r="AQ37" s="80">
        <f xml:space="preserve"> IF( InpS!AQ60 &lt;&gt; "", InpS!AQ60, AP37 * ( 1 + AQ$6 ) )</f>
        <v>117.27842766139723</v>
      </c>
      <c r="AR37" s="80">
        <f xml:space="preserve"> IF( InpS!AR60 &lt;&gt; "", InpS!AR60, AQ37 * ( 1 + AR$6 ) )</f>
        <v>119.62362152505645</v>
      </c>
      <c r="AS37" s="80">
        <f xml:space="preserve"> IF( InpS!AS60 &lt;&gt; "", InpS!AS60, AR37 * ( 1 + AS$6 ) )</f>
        <v>122.01571177339456</v>
      </c>
      <c r="AT37" s="80">
        <f xml:space="preserve"> IF( InpS!AT60 &lt;&gt; "", InpS!AT60, AS37 * ( 1 + AT$6 ) )</f>
        <v>124.4556361842772</v>
      </c>
      <c r="AU37" s="80">
        <f xml:space="preserve"> IF( InpS!AU60 &lt;&gt; "", InpS!AU60, AT37 * ( 1 + AU$6 ) )</f>
        <v>126.94435128813122</v>
      </c>
      <c r="AV37" s="80">
        <f xml:space="preserve"> IF( InpS!AV60 &lt;&gt; "", InpS!AV60, AU37 * ( 1 + AV$6 ) )</f>
        <v>129.48283274293604</v>
      </c>
      <c r="AW37" s="80">
        <f xml:space="preserve"> IF( InpS!AW60 &lt;&gt; "", InpS!AW60, AV37 * ( 1 + AW$6 ) )</f>
        <v>132.07207571671356</v>
      </c>
      <c r="AX37" s="80">
        <f xml:space="preserve"> IF( InpS!AX60 &lt;&gt; "", InpS!AX60, AW37 * ( 1 + AX$6 ) )</f>
        <v>134.71309527766664</v>
      </c>
      <c r="AY37" s="80">
        <f xml:space="preserve"> IF( InpS!AY60 &lt;&gt; "", InpS!AY60, AX37 * ( 1 + AY$6 ) )</f>
        <v>137.40692679211926</v>
      </c>
      <c r="AZ37" s="80">
        <f xml:space="preserve"> IF( InpS!AZ60 &lt;&gt; "", InpS!AZ60, AY37 * ( 1 + AZ$6 ) )</f>
        <v>140.15462633041395</v>
      </c>
      <c r="BA37" s="80">
        <f xml:space="preserve"> IF( InpS!BA60 &lt;&gt; "", InpS!BA60, AZ37 * ( 1 + BA$6 ) )</f>
        <v>142.95727108092612</v>
      </c>
      <c r="BB37" s="80">
        <f xml:space="preserve"> IF( InpS!BB60 &lt;&gt; "", InpS!BB60, BA37 * ( 1 + BB$6 ) )</f>
        <v>145.81595977235722</v>
      </c>
      <c r="BC37" s="80">
        <f xml:space="preserve"> IF( InpS!BC60 &lt;&gt; "", InpS!BC60, BB37 * ( 1 + BC$6 ) )</f>
        <v>148.73181310447237</v>
      </c>
      <c r="BD37" s="80">
        <f xml:space="preserve"> IF( InpS!BD60 &lt;&gt; "", InpS!BD60, BC37 * ( 1 + BD$6 ) )</f>
        <v>151.70597418745155</v>
      </c>
      <c r="BE37" s="80">
        <f xml:space="preserve"> IF( InpS!BE60 &lt;&gt; "", InpS!BE60, BD37 * ( 1 + BE$6 ) )</f>
        <v>154.73960899002626</v>
      </c>
      <c r="BF37" s="80">
        <f xml:space="preserve"> IF( InpS!BF60 &lt;&gt; "", InpS!BF60, BE37 * ( 1 + BF$6 ) )</f>
        <v>157.83390679657745</v>
      </c>
      <c r="BG37" s="80">
        <f xml:space="preserve"> IF( InpS!BG60 &lt;&gt; "", InpS!BG60, BF37 * ( 1 + BG$6 ) )</f>
        <v>160.99008067337417</v>
      </c>
      <c r="BH37" s="80">
        <f xml:space="preserve"> IF( InpS!BH60 &lt;&gt; "", InpS!BH60, BG37 * ( 1 + BH$6 ) )</f>
        <v>164.20936794413515</v>
      </c>
      <c r="BI37" s="80">
        <f xml:space="preserve"> IF( InpS!BI60 &lt;&gt; "", InpS!BI60, BH37 * ( 1 + BI$6 ) )</f>
        <v>167.4930306751005</v>
      </c>
      <c r="BJ37" s="80">
        <f xml:space="preserve"> IF( InpS!BJ60 &lt;&gt; "", InpS!BJ60, BI37 * ( 1 + BJ$6 ) )</f>
        <v>170.84235616980291</v>
      </c>
      <c r="BK37" s="80">
        <f xml:space="preserve"> IF( InpS!BK60 &lt;&gt; "", InpS!BK60, BJ37 * ( 1 + BK$6 ) )</f>
        <v>174.25865747373302</v>
      </c>
      <c r="BL37" s="80">
        <f xml:space="preserve"> IF( InpS!BL60 &lt;&gt; "", InpS!BL60, BK37 * ( 1 + BL$6 ) )</f>
        <v>177.74327388909623</v>
      </c>
      <c r="BM37" s="80">
        <f xml:space="preserve"> IF( InpS!BM60 &lt;&gt; "", InpS!BM60, BL37 * ( 1 + BM$6 ) )</f>
        <v>181.29757149986318</v>
      </c>
      <c r="BN37" s="80">
        <f xml:space="preserve"> IF( InpS!BN60 &lt;&gt; "", InpS!BN60, BM37 * ( 1 + BN$6 ) )</f>
        <v>184.92294370731943</v>
      </c>
      <c r="BO37" s="80">
        <f xml:space="preserve"> IF( InpS!BO60 &lt;&gt; "", InpS!BO60, BN37 * ( 1 + BO$6 ) )</f>
        <v>188.62081177632453</v>
      </c>
      <c r="BP37" s="80">
        <f xml:space="preserve"> IF( InpS!BP60 &lt;&gt; "", InpS!BP60, BO37 * ( 1 + BP$6 ) )</f>
        <v>192.39262539249444</v>
      </c>
      <c r="BQ37" s="80">
        <f xml:space="preserve"> IF( InpS!BQ60 &lt;&gt; "", InpS!BQ60, BP37 * ( 1 + BQ$6 ) )</f>
        <v>196.23986323052591</v>
      </c>
      <c r="BR37" s="80">
        <f xml:space="preserve"> IF( InpS!BR60 &lt;&gt; "", InpS!BR60, BQ37 * ( 1 + BR$6 ) )</f>
        <v>200.16403353388543</v>
      </c>
      <c r="BS37" s="80">
        <f xml:space="preserve"> IF( InpS!BS60 &lt;&gt; "", InpS!BS60, BR37 * ( 1 + BS$6 ) )</f>
        <v>204.16667470609019</v>
      </c>
      <c r="BT37" s="80">
        <f xml:space="preserve"> IF( InpS!BT60 &lt;&gt; "", InpS!BT60, BS37 * ( 1 + BT$6 ) )</f>
        <v>208.24935591381271</v>
      </c>
      <c r="BU37" s="80">
        <f xml:space="preserve"> IF( InpS!BU60 &lt;&gt; "", InpS!BU60, BT37 * ( 1 + BU$6 ) )</f>
        <v>212.41367770204565</v>
      </c>
      <c r="BV37" s="80">
        <f xml:space="preserve"> IF( InpS!BV60 &lt;&gt; "", InpS!BV60, BU37 * ( 1 + BV$6 ) )</f>
        <v>216.66127262156803</v>
      </c>
      <c r="BW37" s="80">
        <f xml:space="preserve"> IF( InpS!BW60 &lt;&gt; "", InpS!BW60, BV37 * ( 1 + BW$6 ) )</f>
        <v>220.99380586895865</v>
      </c>
      <c r="BX37" s="80">
        <f xml:space="preserve"> IF( InpS!BX60 &lt;&gt; "", InpS!BX60, BW37 * ( 1 + BX$6 ) )</f>
        <v>225.41297593940774</v>
      </c>
      <c r="BY37" s="80">
        <f xml:space="preserve"> IF( InpS!BY60 &lt;&gt; "", InpS!BY60, BX37 * ( 1 + BY$6 ) )</f>
        <v>229.92051529258296</v>
      </c>
      <c r="BZ37" s="80">
        <f xml:space="preserve"> IF( InpS!BZ60 &lt;&gt; "", InpS!BZ60, BY37 * ( 1 + BZ$6 ) )</f>
        <v>234.51819103181026</v>
      </c>
      <c r="CA37" s="80">
        <f xml:space="preserve"> IF( InpS!CA60 &lt;&gt; "", InpS!CA60, BZ37 * ( 1 + CA$6 ) )</f>
        <v>239.20780559683647</v>
      </c>
      <c r="CB37" s="80">
        <f xml:space="preserve"> IF( InpS!CB60 &lt;&gt; "", InpS!CB60, CA37 * ( 1 + CB$6 ) )</f>
        <v>243.99119747044477</v>
      </c>
      <c r="CC37" s="80">
        <f xml:space="preserve"> IF( InpS!CC60 &lt;&gt; "", InpS!CC60, CB37 * ( 1 + CC$6 ) )</f>
        <v>248.87024189920032</v>
      </c>
      <c r="CD37" s="80">
        <f xml:space="preserve"> IF( InpS!CD60 &lt;&gt; "", InpS!CD60, CC37 * ( 1 + CD$6 ) )</f>
        <v>253.84685162860839</v>
      </c>
      <c r="CE37" s="80">
        <f xml:space="preserve"> IF( InpS!CE60 &lt;&gt; "", InpS!CE60, CD37 * ( 1 + CE$6 ) )</f>
        <v>258.92297765297337</v>
      </c>
      <c r="CF37" s="80">
        <f xml:space="preserve"> IF( InpS!CF60 &lt;&gt; "", InpS!CF60, CE37 * ( 1 + CF$6 ) )</f>
        <v>264.10060998025256</v>
      </c>
      <c r="CG37" s="80">
        <f xml:space="preserve"> IF( InpS!CG60 &lt;&gt; "", InpS!CG60, CF37 * ( 1 + CG$6 ) )</f>
        <v>269.3817784122046</v>
      </c>
      <c r="CH37" s="80">
        <f xml:space="preserve"> IF( InpS!CH60 &lt;&gt; "", InpS!CH60, CG37 * ( 1 + CH$6 ) )</f>
        <v>274.76855334013834</v>
      </c>
      <c r="CI37" s="80">
        <f xml:space="preserve"> IF( InpS!CI60 &lt;&gt; "", InpS!CI60, CH37 * ( 1 + CI$6 ) )</f>
        <v>280.26304655657424</v>
      </c>
      <c r="CJ37" s="80">
        <f xml:space="preserve"> IF( InpS!CJ60 &lt;&gt; "", InpS!CJ60, CI37 * ( 1 + CJ$6 ) )</f>
        <v>285.86741208313612</v>
      </c>
      <c r="CK37" s="80">
        <f xml:space="preserve"> IF( InpS!CK60 &lt;&gt; "", InpS!CK60, CJ37 * ( 1 + CK$6 ) )</f>
        <v>291.58384701499853</v>
      </c>
      <c r="CL37" s="80">
        <f xml:space="preserve"> IF( InpS!CL60 &lt;&gt; "", InpS!CL60, CK37 * ( 1 + CL$6 ) )</f>
        <v>297.41459238222012</v>
      </c>
      <c r="CM37" s="80">
        <f xml:space="preserve"> IF( InpS!CM60 &lt;&gt; "", InpS!CM60, CL37 * ( 1 + CM$6 ) )</f>
        <v>303.36193402830082</v>
      </c>
      <c r="CN37" s="80">
        <f xml:space="preserve"> IF( InpS!CN60 &lt;&gt; "", InpS!CN60, CM37 * ( 1 + CN$6 ) )</f>
        <v>309.42820350630763</v>
      </c>
      <c r="CO37" s="80">
        <f xml:space="preserve"> IF( InpS!CO60 &lt;&gt; "", InpS!CO60, CN37 * ( 1 + CO$6 ) )</f>
        <v>315.61577899291984</v>
      </c>
    </row>
    <row r="38" spans="2:93" outlineLevel="2" x14ac:dyDescent="0.2">
      <c r="B38" s="59"/>
      <c r="D38" s="39"/>
      <c r="E38" s="18" t="str">
        <f>InpS!E61</f>
        <v>Meter size 200 mm</v>
      </c>
      <c r="F38" s="18">
        <f>InpS!F61</f>
        <v>0</v>
      </c>
      <c r="G38" s="19">
        <f xml:space="preserve"> UserInput!G40</f>
        <v>0</v>
      </c>
      <c r="H38" s="330" t="str">
        <f>InpS!H61</f>
        <v>£</v>
      </c>
      <c r="I38" s="75" t="s">
        <v>90</v>
      </c>
      <c r="K38" s="80">
        <f xml:space="preserve"> IF( InpS!K61 &lt;&gt; "", InpS!K61, J38 * ( 1 + K$6 ) )</f>
        <v>139.30000000000001</v>
      </c>
      <c r="L38" s="80">
        <f xml:space="preserve"> IF( InpS!L61 &lt;&gt; "", InpS!L61, K38 * ( 1 + L$6 ) )</f>
        <v>108.77</v>
      </c>
      <c r="M38" s="80">
        <f xml:space="preserve"> IF( InpS!M61 &lt;&gt; "", InpS!M61, L38 * ( 1 + M$6 ) )</f>
        <v>84.93</v>
      </c>
      <c r="N38" s="80">
        <f xml:space="preserve"> IF( InpS!N61 &lt;&gt; "", InpS!N61, M38 * ( 1 + N$6 ) )</f>
        <v>66.31</v>
      </c>
      <c r="O38" s="80">
        <f xml:space="preserve"> IF( InpS!O61 &lt;&gt; "", InpS!O61, N38 * ( 1 + O$6 ) )</f>
        <v>67.55</v>
      </c>
      <c r="P38" s="80">
        <f xml:space="preserve"> IF( InpS!P61 &lt;&gt; "", InpS!P61, O38 * ( 1 + P$6 ) )</f>
        <v>68.81</v>
      </c>
      <c r="Q38" s="80">
        <f xml:space="preserve"> IF( InpS!Q61 &lt;&gt; "", InpS!Q61, P38 * ( 1 + Q$6 ) )</f>
        <v>70.13</v>
      </c>
      <c r="R38" s="80">
        <f xml:space="preserve"> IF( InpS!R61 &lt;&gt; "", InpS!R61, Q38 * ( 1 + R$6 ) )</f>
        <v>71.489999999999995</v>
      </c>
      <c r="S38" s="80">
        <f xml:space="preserve"> IF( InpS!S61 &lt;&gt; "", InpS!S61, R38 * ( 1 + S$6 ) )</f>
        <v>72.92</v>
      </c>
      <c r="T38" s="80">
        <f xml:space="preserve"> IF( InpS!T61 &lt;&gt; "", InpS!T61, S38 * ( 1 + T$6 ) )</f>
        <v>74.378167029931276</v>
      </c>
      <c r="U38" s="80">
        <f xml:space="preserve"> IF( InpS!U61 &lt;&gt; "", InpS!U61, T38 * ( 1 + U$6 ) )</f>
        <v>75.865492741804118</v>
      </c>
      <c r="V38" s="80">
        <f xml:space="preserve"> IF( InpS!V61 &lt;&gt; "", InpS!V61, U38 * ( 1 + V$6 ) )</f>
        <v>77.382560216099094</v>
      </c>
      <c r="W38" s="80">
        <f xml:space="preserve"> IF( InpS!W61 &lt;&gt; "", InpS!W61, V38 * ( 1 + W$6 ) )</f>
        <v>78.929964193043517</v>
      </c>
      <c r="X38" s="80">
        <f xml:space="preserve"> IF( InpS!X61 &lt;&gt; "", InpS!X61, W38 * ( 1 + X$6 ) )</f>
        <v>80.508311305769141</v>
      </c>
      <c r="Y38" s="80">
        <f xml:space="preserve"> IF( InpS!Y61 &lt;&gt; "", InpS!Y61, X38 * ( 1 + Y$6 ) )</f>
        <v>82.118220318132231</v>
      </c>
      <c r="Z38" s="80">
        <f xml:space="preserve"> IF( InpS!Z61 &lt;&gt; "", InpS!Z61, Y38 * ( 1 + Z$6 ) )</f>
        <v>83.760322367289291</v>
      </c>
      <c r="AA38" s="80">
        <f xml:space="preserve"> IF( InpS!AA61 &lt;&gt; "", InpS!AA61, Z38 * ( 1 + AA$6 ) )</f>
        <v>85.435261211123589</v>
      </c>
      <c r="AB38" s="80">
        <f xml:space="preserve"> IF( InpS!AB61 &lt;&gt; "", InpS!AB61, AA38 * ( 1 + AB$6 ) )</f>
        <v>87.143693480619291</v>
      </c>
      <c r="AC38" s="80">
        <f xml:space="preserve"> IF( InpS!AC61 &lt;&gt; "", InpS!AC61, AB38 * ( 1 + AC$6 ) )</f>
        <v>88.88628893728243</v>
      </c>
      <c r="AD38" s="80">
        <f xml:space="preserve"> IF( InpS!AD61 &lt;&gt; "", InpS!AD61, AC38 * ( 1 + AD$6 ) )</f>
        <v>90.66373073570935</v>
      </c>
      <c r="AE38" s="80">
        <f xml:space="preserve"> IF( InpS!AE61 &lt;&gt; "", InpS!AE61, AD38 * ( 1 + AE$6 ) )</f>
        <v>92.476715691405715</v>
      </c>
      <c r="AF38" s="80">
        <f xml:space="preserve"> IF( InpS!AF61 &lt;&gt; "", InpS!AF61, AE38 * ( 1 + AF$6 ) )</f>
        <v>94.325954553961068</v>
      </c>
      <c r="AG38" s="80">
        <f xml:space="preserve"> IF( InpS!AG61 &lt;&gt; "", InpS!AG61, AF38 * ( 1 + AG$6 ) )</f>
        <v>96.212172285686009</v>
      </c>
      <c r="AH38" s="80">
        <f xml:space="preserve"> IF( InpS!AH61 &lt;&gt; "", InpS!AH61, AG38 * ( 1 + AH$6 ) )</f>
        <v>98.136108345821157</v>
      </c>
      <c r="AI38" s="80">
        <f xml:space="preserve"> IF( InpS!AI61 &lt;&gt; "", InpS!AI61, AH38 * ( 1 + AI$6 ) )</f>
        <v>100.09851698042949</v>
      </c>
      <c r="AJ38" s="80">
        <f xml:space="preserve"> IF( InpS!AJ61 &lt;&gt; "", InpS!AJ61, AI38 * ( 1 + AJ$6 ) )</f>
        <v>102.10016751808554</v>
      </c>
      <c r="AK38" s="80">
        <f xml:space="preserve"> IF( InpS!AK61 &lt;&gt; "", InpS!AK61, AJ38 * ( 1 + AK$6 ) )</f>
        <v>104.14184467147739</v>
      </c>
      <c r="AL38" s="80">
        <f xml:space="preserve"> IF( InpS!AL61 &lt;&gt; "", InpS!AL61, AK38 * ( 1 + AL$6 ) )</f>
        <v>106.22434884503983</v>
      </c>
      <c r="AM38" s="80">
        <f xml:space="preserve"> IF( InpS!AM61 &lt;&gt; "", InpS!AM61, AL38 * ( 1 + AM$6 ) )</f>
        <v>108.34849644873917</v>
      </c>
      <c r="AN38" s="80">
        <f xml:space="preserve"> IF( InpS!AN61 &lt;&gt; "", InpS!AN61, AM38 * ( 1 + AN$6 ) )</f>
        <v>110.51512021813272</v>
      </c>
      <c r="AO38" s="80">
        <f xml:space="preserve"> IF( InpS!AO61 &lt;&gt; "", InpS!AO61, AN38 * ( 1 + AO$6 ) )</f>
        <v>112.72506954082846</v>
      </c>
      <c r="AP38" s="80">
        <f xml:space="preserve"> IF( InpS!AP61 &lt;&gt; "", InpS!AP61, AO38 * ( 1 + AP$6 ) )</f>
        <v>114.97921078947282</v>
      </c>
      <c r="AQ38" s="80">
        <f xml:space="preserve"> IF( InpS!AQ61 &lt;&gt; "", InpS!AQ61, AP38 * ( 1 + AQ$6 ) )</f>
        <v>117.27842766139723</v>
      </c>
      <c r="AR38" s="80">
        <f xml:space="preserve"> IF( InpS!AR61 &lt;&gt; "", InpS!AR61, AQ38 * ( 1 + AR$6 ) )</f>
        <v>119.62362152505645</v>
      </c>
      <c r="AS38" s="80">
        <f xml:space="preserve"> IF( InpS!AS61 &lt;&gt; "", InpS!AS61, AR38 * ( 1 + AS$6 ) )</f>
        <v>122.01571177339456</v>
      </c>
      <c r="AT38" s="80">
        <f xml:space="preserve"> IF( InpS!AT61 &lt;&gt; "", InpS!AT61, AS38 * ( 1 + AT$6 ) )</f>
        <v>124.4556361842772</v>
      </c>
      <c r="AU38" s="80">
        <f xml:space="preserve"> IF( InpS!AU61 &lt;&gt; "", InpS!AU61, AT38 * ( 1 + AU$6 ) )</f>
        <v>126.94435128813122</v>
      </c>
      <c r="AV38" s="80">
        <f xml:space="preserve"> IF( InpS!AV61 &lt;&gt; "", InpS!AV61, AU38 * ( 1 + AV$6 ) )</f>
        <v>129.48283274293604</v>
      </c>
      <c r="AW38" s="80">
        <f xml:space="preserve"> IF( InpS!AW61 &lt;&gt; "", InpS!AW61, AV38 * ( 1 + AW$6 ) )</f>
        <v>132.07207571671356</v>
      </c>
      <c r="AX38" s="80">
        <f xml:space="preserve"> IF( InpS!AX61 &lt;&gt; "", InpS!AX61, AW38 * ( 1 + AX$6 ) )</f>
        <v>134.71309527766664</v>
      </c>
      <c r="AY38" s="80">
        <f xml:space="preserve"> IF( InpS!AY61 &lt;&gt; "", InpS!AY61, AX38 * ( 1 + AY$6 ) )</f>
        <v>137.40692679211926</v>
      </c>
      <c r="AZ38" s="80">
        <f xml:space="preserve"> IF( InpS!AZ61 &lt;&gt; "", InpS!AZ61, AY38 * ( 1 + AZ$6 ) )</f>
        <v>140.15462633041395</v>
      </c>
      <c r="BA38" s="80">
        <f xml:space="preserve"> IF( InpS!BA61 &lt;&gt; "", InpS!BA61, AZ38 * ( 1 + BA$6 ) )</f>
        <v>142.95727108092612</v>
      </c>
      <c r="BB38" s="80">
        <f xml:space="preserve"> IF( InpS!BB61 &lt;&gt; "", InpS!BB61, BA38 * ( 1 + BB$6 ) )</f>
        <v>145.81595977235722</v>
      </c>
      <c r="BC38" s="80">
        <f xml:space="preserve"> IF( InpS!BC61 &lt;&gt; "", InpS!BC61, BB38 * ( 1 + BC$6 ) )</f>
        <v>148.73181310447237</v>
      </c>
      <c r="BD38" s="80">
        <f xml:space="preserve"> IF( InpS!BD61 &lt;&gt; "", InpS!BD61, BC38 * ( 1 + BD$6 ) )</f>
        <v>151.70597418745155</v>
      </c>
      <c r="BE38" s="80">
        <f xml:space="preserve"> IF( InpS!BE61 &lt;&gt; "", InpS!BE61, BD38 * ( 1 + BE$6 ) )</f>
        <v>154.73960899002626</v>
      </c>
      <c r="BF38" s="80">
        <f xml:space="preserve"> IF( InpS!BF61 &lt;&gt; "", InpS!BF61, BE38 * ( 1 + BF$6 ) )</f>
        <v>157.83390679657745</v>
      </c>
      <c r="BG38" s="80">
        <f xml:space="preserve"> IF( InpS!BG61 &lt;&gt; "", InpS!BG61, BF38 * ( 1 + BG$6 ) )</f>
        <v>160.99008067337417</v>
      </c>
      <c r="BH38" s="80">
        <f xml:space="preserve"> IF( InpS!BH61 &lt;&gt; "", InpS!BH61, BG38 * ( 1 + BH$6 ) )</f>
        <v>164.20936794413515</v>
      </c>
      <c r="BI38" s="80">
        <f xml:space="preserve"> IF( InpS!BI61 &lt;&gt; "", InpS!BI61, BH38 * ( 1 + BI$6 ) )</f>
        <v>167.4930306751005</v>
      </c>
      <c r="BJ38" s="80">
        <f xml:space="preserve"> IF( InpS!BJ61 &lt;&gt; "", InpS!BJ61, BI38 * ( 1 + BJ$6 ) )</f>
        <v>170.84235616980291</v>
      </c>
      <c r="BK38" s="80">
        <f xml:space="preserve"> IF( InpS!BK61 &lt;&gt; "", InpS!BK61, BJ38 * ( 1 + BK$6 ) )</f>
        <v>174.25865747373302</v>
      </c>
      <c r="BL38" s="80">
        <f xml:space="preserve"> IF( InpS!BL61 &lt;&gt; "", InpS!BL61, BK38 * ( 1 + BL$6 ) )</f>
        <v>177.74327388909623</v>
      </c>
      <c r="BM38" s="80">
        <f xml:space="preserve"> IF( InpS!BM61 &lt;&gt; "", InpS!BM61, BL38 * ( 1 + BM$6 ) )</f>
        <v>181.29757149986318</v>
      </c>
      <c r="BN38" s="80">
        <f xml:space="preserve"> IF( InpS!BN61 &lt;&gt; "", InpS!BN61, BM38 * ( 1 + BN$6 ) )</f>
        <v>184.92294370731943</v>
      </c>
      <c r="BO38" s="80">
        <f xml:space="preserve"> IF( InpS!BO61 &lt;&gt; "", InpS!BO61, BN38 * ( 1 + BO$6 ) )</f>
        <v>188.62081177632453</v>
      </c>
      <c r="BP38" s="80">
        <f xml:space="preserve"> IF( InpS!BP61 &lt;&gt; "", InpS!BP61, BO38 * ( 1 + BP$6 ) )</f>
        <v>192.39262539249444</v>
      </c>
      <c r="BQ38" s="80">
        <f xml:space="preserve"> IF( InpS!BQ61 &lt;&gt; "", InpS!BQ61, BP38 * ( 1 + BQ$6 ) )</f>
        <v>196.23986323052591</v>
      </c>
      <c r="BR38" s="80">
        <f xml:space="preserve"> IF( InpS!BR61 &lt;&gt; "", InpS!BR61, BQ38 * ( 1 + BR$6 ) )</f>
        <v>200.16403353388543</v>
      </c>
      <c r="BS38" s="80">
        <f xml:space="preserve"> IF( InpS!BS61 &lt;&gt; "", InpS!BS61, BR38 * ( 1 + BS$6 ) )</f>
        <v>204.16667470609019</v>
      </c>
      <c r="BT38" s="80">
        <f xml:space="preserve"> IF( InpS!BT61 &lt;&gt; "", InpS!BT61, BS38 * ( 1 + BT$6 ) )</f>
        <v>208.24935591381271</v>
      </c>
      <c r="BU38" s="80">
        <f xml:space="preserve"> IF( InpS!BU61 &lt;&gt; "", InpS!BU61, BT38 * ( 1 + BU$6 ) )</f>
        <v>212.41367770204565</v>
      </c>
      <c r="BV38" s="80">
        <f xml:space="preserve"> IF( InpS!BV61 &lt;&gt; "", InpS!BV61, BU38 * ( 1 + BV$6 ) )</f>
        <v>216.66127262156803</v>
      </c>
      <c r="BW38" s="80">
        <f xml:space="preserve"> IF( InpS!BW61 &lt;&gt; "", InpS!BW61, BV38 * ( 1 + BW$6 ) )</f>
        <v>220.99380586895865</v>
      </c>
      <c r="BX38" s="80">
        <f xml:space="preserve"> IF( InpS!BX61 &lt;&gt; "", InpS!BX61, BW38 * ( 1 + BX$6 ) )</f>
        <v>225.41297593940774</v>
      </c>
      <c r="BY38" s="80">
        <f xml:space="preserve"> IF( InpS!BY61 &lt;&gt; "", InpS!BY61, BX38 * ( 1 + BY$6 ) )</f>
        <v>229.92051529258296</v>
      </c>
      <c r="BZ38" s="80">
        <f xml:space="preserve"> IF( InpS!BZ61 &lt;&gt; "", InpS!BZ61, BY38 * ( 1 + BZ$6 ) )</f>
        <v>234.51819103181026</v>
      </c>
      <c r="CA38" s="80">
        <f xml:space="preserve"> IF( InpS!CA61 &lt;&gt; "", InpS!CA61, BZ38 * ( 1 + CA$6 ) )</f>
        <v>239.20780559683647</v>
      </c>
      <c r="CB38" s="80">
        <f xml:space="preserve"> IF( InpS!CB61 &lt;&gt; "", InpS!CB61, CA38 * ( 1 + CB$6 ) )</f>
        <v>243.99119747044477</v>
      </c>
      <c r="CC38" s="80">
        <f xml:space="preserve"> IF( InpS!CC61 &lt;&gt; "", InpS!CC61, CB38 * ( 1 + CC$6 ) )</f>
        <v>248.87024189920032</v>
      </c>
      <c r="CD38" s="80">
        <f xml:space="preserve"> IF( InpS!CD61 &lt;&gt; "", InpS!CD61, CC38 * ( 1 + CD$6 ) )</f>
        <v>253.84685162860839</v>
      </c>
      <c r="CE38" s="80">
        <f xml:space="preserve"> IF( InpS!CE61 &lt;&gt; "", InpS!CE61, CD38 * ( 1 + CE$6 ) )</f>
        <v>258.92297765297337</v>
      </c>
      <c r="CF38" s="80">
        <f xml:space="preserve"> IF( InpS!CF61 &lt;&gt; "", InpS!CF61, CE38 * ( 1 + CF$6 ) )</f>
        <v>264.10060998025256</v>
      </c>
      <c r="CG38" s="80">
        <f xml:space="preserve"> IF( InpS!CG61 &lt;&gt; "", InpS!CG61, CF38 * ( 1 + CG$6 ) )</f>
        <v>269.3817784122046</v>
      </c>
      <c r="CH38" s="80">
        <f xml:space="preserve"> IF( InpS!CH61 &lt;&gt; "", InpS!CH61, CG38 * ( 1 + CH$6 ) )</f>
        <v>274.76855334013834</v>
      </c>
      <c r="CI38" s="80">
        <f xml:space="preserve"> IF( InpS!CI61 &lt;&gt; "", InpS!CI61, CH38 * ( 1 + CI$6 ) )</f>
        <v>280.26304655657424</v>
      </c>
      <c r="CJ38" s="80">
        <f xml:space="preserve"> IF( InpS!CJ61 &lt;&gt; "", InpS!CJ61, CI38 * ( 1 + CJ$6 ) )</f>
        <v>285.86741208313612</v>
      </c>
      <c r="CK38" s="80">
        <f xml:space="preserve"> IF( InpS!CK61 &lt;&gt; "", InpS!CK61, CJ38 * ( 1 + CK$6 ) )</f>
        <v>291.58384701499853</v>
      </c>
      <c r="CL38" s="80">
        <f xml:space="preserve"> IF( InpS!CL61 &lt;&gt; "", InpS!CL61, CK38 * ( 1 + CL$6 ) )</f>
        <v>297.41459238222012</v>
      </c>
      <c r="CM38" s="80">
        <f xml:space="preserve"> IF( InpS!CM61 &lt;&gt; "", InpS!CM61, CL38 * ( 1 + CM$6 ) )</f>
        <v>303.36193402830082</v>
      </c>
      <c r="CN38" s="80">
        <f xml:space="preserve"> IF( InpS!CN61 &lt;&gt; "", InpS!CN61, CM38 * ( 1 + CN$6 ) )</f>
        <v>309.42820350630763</v>
      </c>
      <c r="CO38" s="80">
        <f xml:space="preserve"> IF( InpS!CO61 &lt;&gt; "", InpS!CO61, CN38 * ( 1 + CO$6 ) )</f>
        <v>315.61577899291984</v>
      </c>
    </row>
    <row r="39" spans="2:93" outlineLevel="2" x14ac:dyDescent="0.2">
      <c r="B39" s="59"/>
      <c r="D39" s="39"/>
      <c r="E39" s="18" t="str">
        <f>InpS!E62</f>
        <v>Meter size 250 mm</v>
      </c>
      <c r="F39" s="18">
        <f>InpS!F62</f>
        <v>0</v>
      </c>
      <c r="G39" s="19">
        <f xml:space="preserve"> UserInput!G41</f>
        <v>0</v>
      </c>
      <c r="H39" s="330" t="str">
        <f>InpS!H62</f>
        <v>£</v>
      </c>
      <c r="I39" s="75" t="s">
        <v>92</v>
      </c>
      <c r="K39" s="80">
        <f xml:space="preserve"> IF( InpS!K62 &lt;&gt; "", InpS!K62, J39 * ( 1 + K$6 ) )</f>
        <v>156.19999999999999</v>
      </c>
      <c r="L39" s="80">
        <f xml:space="preserve"> IF( InpS!L62 &lt;&gt; "", InpS!L62, K39 * ( 1 + L$6 ) )</f>
        <v>117.39</v>
      </c>
      <c r="M39" s="80">
        <f xml:space="preserve"> IF( InpS!M62 &lt;&gt; "", InpS!M62, L39 * ( 1 + M$6 ) )</f>
        <v>88.23</v>
      </c>
      <c r="N39" s="80">
        <f xml:space="preserve"> IF( InpS!N62 &lt;&gt; "", InpS!N62, M39 * ( 1 + N$6 ) )</f>
        <v>66.31</v>
      </c>
      <c r="O39" s="80">
        <f xml:space="preserve"> IF( InpS!O62 &lt;&gt; "", InpS!O62, N39 * ( 1 + O$6 ) )</f>
        <v>67.55</v>
      </c>
      <c r="P39" s="80">
        <f xml:space="preserve"> IF( InpS!P62 &lt;&gt; "", InpS!P62, O39 * ( 1 + P$6 ) )</f>
        <v>68.81</v>
      </c>
      <c r="Q39" s="80">
        <f xml:space="preserve"> IF( InpS!Q62 &lt;&gt; "", InpS!Q62, P39 * ( 1 + Q$6 ) )</f>
        <v>70.13</v>
      </c>
      <c r="R39" s="80">
        <f xml:space="preserve"> IF( InpS!R62 &lt;&gt; "", InpS!R62, Q39 * ( 1 + R$6 ) )</f>
        <v>71.489999999999995</v>
      </c>
      <c r="S39" s="80">
        <f xml:space="preserve"> IF( InpS!S62 &lt;&gt; "", InpS!S62, R39 * ( 1 + S$6 ) )</f>
        <v>72.92</v>
      </c>
      <c r="T39" s="80">
        <f xml:space="preserve"> IF( InpS!T62 &lt;&gt; "", InpS!T62, S39 * ( 1 + T$6 ) )</f>
        <v>74.378167029931276</v>
      </c>
      <c r="U39" s="80">
        <f xml:space="preserve"> IF( InpS!U62 &lt;&gt; "", InpS!U62, T39 * ( 1 + U$6 ) )</f>
        <v>75.865492741804118</v>
      </c>
      <c r="V39" s="80">
        <f xml:space="preserve"> IF( InpS!V62 &lt;&gt; "", InpS!V62, U39 * ( 1 + V$6 ) )</f>
        <v>77.382560216099094</v>
      </c>
      <c r="W39" s="80">
        <f xml:space="preserve"> IF( InpS!W62 &lt;&gt; "", InpS!W62, V39 * ( 1 + W$6 ) )</f>
        <v>78.929964193043517</v>
      </c>
      <c r="X39" s="80">
        <f xml:space="preserve"> IF( InpS!X62 &lt;&gt; "", InpS!X62, W39 * ( 1 + X$6 ) )</f>
        <v>80.508311305769141</v>
      </c>
      <c r="Y39" s="80">
        <f xml:space="preserve"> IF( InpS!Y62 &lt;&gt; "", InpS!Y62, X39 * ( 1 + Y$6 ) )</f>
        <v>82.118220318132231</v>
      </c>
      <c r="Z39" s="80">
        <f xml:space="preserve"> IF( InpS!Z62 &lt;&gt; "", InpS!Z62, Y39 * ( 1 + Z$6 ) )</f>
        <v>83.760322367289291</v>
      </c>
      <c r="AA39" s="80">
        <f xml:space="preserve"> IF( InpS!AA62 &lt;&gt; "", InpS!AA62, Z39 * ( 1 + AA$6 ) )</f>
        <v>85.435261211123589</v>
      </c>
      <c r="AB39" s="80">
        <f xml:space="preserve"> IF( InpS!AB62 &lt;&gt; "", InpS!AB62, AA39 * ( 1 + AB$6 ) )</f>
        <v>87.143693480619291</v>
      </c>
      <c r="AC39" s="80">
        <f xml:space="preserve"> IF( InpS!AC62 &lt;&gt; "", InpS!AC62, AB39 * ( 1 + AC$6 ) )</f>
        <v>88.88628893728243</v>
      </c>
      <c r="AD39" s="80">
        <f xml:space="preserve"> IF( InpS!AD62 &lt;&gt; "", InpS!AD62, AC39 * ( 1 + AD$6 ) )</f>
        <v>90.66373073570935</v>
      </c>
      <c r="AE39" s="80">
        <f xml:space="preserve"> IF( InpS!AE62 &lt;&gt; "", InpS!AE62, AD39 * ( 1 + AE$6 ) )</f>
        <v>92.476715691405715</v>
      </c>
      <c r="AF39" s="80">
        <f xml:space="preserve"> IF( InpS!AF62 &lt;&gt; "", InpS!AF62, AE39 * ( 1 + AF$6 ) )</f>
        <v>94.325954553961068</v>
      </c>
      <c r="AG39" s="80">
        <f xml:space="preserve"> IF( InpS!AG62 &lt;&gt; "", InpS!AG62, AF39 * ( 1 + AG$6 ) )</f>
        <v>96.212172285686009</v>
      </c>
      <c r="AH39" s="80">
        <f xml:space="preserve"> IF( InpS!AH62 &lt;&gt; "", InpS!AH62, AG39 * ( 1 + AH$6 ) )</f>
        <v>98.136108345821157</v>
      </c>
      <c r="AI39" s="80">
        <f xml:space="preserve"> IF( InpS!AI62 &lt;&gt; "", InpS!AI62, AH39 * ( 1 + AI$6 ) )</f>
        <v>100.09851698042949</v>
      </c>
      <c r="AJ39" s="80">
        <f xml:space="preserve"> IF( InpS!AJ62 &lt;&gt; "", InpS!AJ62, AI39 * ( 1 + AJ$6 ) )</f>
        <v>102.10016751808554</v>
      </c>
      <c r="AK39" s="80">
        <f xml:space="preserve"> IF( InpS!AK62 &lt;&gt; "", InpS!AK62, AJ39 * ( 1 + AK$6 ) )</f>
        <v>104.14184467147739</v>
      </c>
      <c r="AL39" s="80">
        <f xml:space="preserve"> IF( InpS!AL62 &lt;&gt; "", InpS!AL62, AK39 * ( 1 + AL$6 ) )</f>
        <v>106.22434884503983</v>
      </c>
      <c r="AM39" s="80">
        <f xml:space="preserve"> IF( InpS!AM62 &lt;&gt; "", InpS!AM62, AL39 * ( 1 + AM$6 ) )</f>
        <v>108.34849644873917</v>
      </c>
      <c r="AN39" s="80">
        <f xml:space="preserve"> IF( InpS!AN62 &lt;&gt; "", InpS!AN62, AM39 * ( 1 + AN$6 ) )</f>
        <v>110.51512021813272</v>
      </c>
      <c r="AO39" s="80">
        <f xml:space="preserve"> IF( InpS!AO62 &lt;&gt; "", InpS!AO62, AN39 * ( 1 + AO$6 ) )</f>
        <v>112.72506954082846</v>
      </c>
      <c r="AP39" s="80">
        <f xml:space="preserve"> IF( InpS!AP62 &lt;&gt; "", InpS!AP62, AO39 * ( 1 + AP$6 ) )</f>
        <v>114.97921078947282</v>
      </c>
      <c r="AQ39" s="80">
        <f xml:space="preserve"> IF( InpS!AQ62 &lt;&gt; "", InpS!AQ62, AP39 * ( 1 + AQ$6 ) )</f>
        <v>117.27842766139723</v>
      </c>
      <c r="AR39" s="80">
        <f xml:space="preserve"> IF( InpS!AR62 &lt;&gt; "", InpS!AR62, AQ39 * ( 1 + AR$6 ) )</f>
        <v>119.62362152505645</v>
      </c>
      <c r="AS39" s="80">
        <f xml:space="preserve"> IF( InpS!AS62 &lt;&gt; "", InpS!AS62, AR39 * ( 1 + AS$6 ) )</f>
        <v>122.01571177339456</v>
      </c>
      <c r="AT39" s="80">
        <f xml:space="preserve"> IF( InpS!AT62 &lt;&gt; "", InpS!AT62, AS39 * ( 1 + AT$6 ) )</f>
        <v>124.4556361842772</v>
      </c>
      <c r="AU39" s="80">
        <f xml:space="preserve"> IF( InpS!AU62 &lt;&gt; "", InpS!AU62, AT39 * ( 1 + AU$6 ) )</f>
        <v>126.94435128813122</v>
      </c>
      <c r="AV39" s="80">
        <f xml:space="preserve"> IF( InpS!AV62 &lt;&gt; "", InpS!AV62, AU39 * ( 1 + AV$6 ) )</f>
        <v>129.48283274293604</v>
      </c>
      <c r="AW39" s="80">
        <f xml:space="preserve"> IF( InpS!AW62 &lt;&gt; "", InpS!AW62, AV39 * ( 1 + AW$6 ) )</f>
        <v>132.07207571671356</v>
      </c>
      <c r="AX39" s="80">
        <f xml:space="preserve"> IF( InpS!AX62 &lt;&gt; "", InpS!AX62, AW39 * ( 1 + AX$6 ) )</f>
        <v>134.71309527766664</v>
      </c>
      <c r="AY39" s="80">
        <f xml:space="preserve"> IF( InpS!AY62 &lt;&gt; "", InpS!AY62, AX39 * ( 1 + AY$6 ) )</f>
        <v>137.40692679211926</v>
      </c>
      <c r="AZ39" s="80">
        <f xml:space="preserve"> IF( InpS!AZ62 &lt;&gt; "", InpS!AZ62, AY39 * ( 1 + AZ$6 ) )</f>
        <v>140.15462633041395</v>
      </c>
      <c r="BA39" s="80">
        <f xml:space="preserve"> IF( InpS!BA62 &lt;&gt; "", InpS!BA62, AZ39 * ( 1 + BA$6 ) )</f>
        <v>142.95727108092612</v>
      </c>
      <c r="BB39" s="80">
        <f xml:space="preserve"> IF( InpS!BB62 &lt;&gt; "", InpS!BB62, BA39 * ( 1 + BB$6 ) )</f>
        <v>145.81595977235722</v>
      </c>
      <c r="BC39" s="80">
        <f xml:space="preserve"> IF( InpS!BC62 &lt;&gt; "", InpS!BC62, BB39 * ( 1 + BC$6 ) )</f>
        <v>148.73181310447237</v>
      </c>
      <c r="BD39" s="80">
        <f xml:space="preserve"> IF( InpS!BD62 &lt;&gt; "", InpS!BD62, BC39 * ( 1 + BD$6 ) )</f>
        <v>151.70597418745155</v>
      </c>
      <c r="BE39" s="80">
        <f xml:space="preserve"> IF( InpS!BE62 &lt;&gt; "", InpS!BE62, BD39 * ( 1 + BE$6 ) )</f>
        <v>154.73960899002626</v>
      </c>
      <c r="BF39" s="80">
        <f xml:space="preserve"> IF( InpS!BF62 &lt;&gt; "", InpS!BF62, BE39 * ( 1 + BF$6 ) )</f>
        <v>157.83390679657745</v>
      </c>
      <c r="BG39" s="80">
        <f xml:space="preserve"> IF( InpS!BG62 &lt;&gt; "", InpS!BG62, BF39 * ( 1 + BG$6 ) )</f>
        <v>160.99008067337417</v>
      </c>
      <c r="BH39" s="80">
        <f xml:space="preserve"> IF( InpS!BH62 &lt;&gt; "", InpS!BH62, BG39 * ( 1 + BH$6 ) )</f>
        <v>164.20936794413515</v>
      </c>
      <c r="BI39" s="80">
        <f xml:space="preserve"> IF( InpS!BI62 &lt;&gt; "", InpS!BI62, BH39 * ( 1 + BI$6 ) )</f>
        <v>167.4930306751005</v>
      </c>
      <c r="BJ39" s="80">
        <f xml:space="preserve"> IF( InpS!BJ62 &lt;&gt; "", InpS!BJ62, BI39 * ( 1 + BJ$6 ) )</f>
        <v>170.84235616980291</v>
      </c>
      <c r="BK39" s="80">
        <f xml:space="preserve"> IF( InpS!BK62 &lt;&gt; "", InpS!BK62, BJ39 * ( 1 + BK$6 ) )</f>
        <v>174.25865747373302</v>
      </c>
      <c r="BL39" s="80">
        <f xml:space="preserve"> IF( InpS!BL62 &lt;&gt; "", InpS!BL62, BK39 * ( 1 + BL$6 ) )</f>
        <v>177.74327388909623</v>
      </c>
      <c r="BM39" s="80">
        <f xml:space="preserve"> IF( InpS!BM62 &lt;&gt; "", InpS!BM62, BL39 * ( 1 + BM$6 ) )</f>
        <v>181.29757149986318</v>
      </c>
      <c r="BN39" s="80">
        <f xml:space="preserve"> IF( InpS!BN62 &lt;&gt; "", InpS!BN62, BM39 * ( 1 + BN$6 ) )</f>
        <v>184.92294370731943</v>
      </c>
      <c r="BO39" s="80">
        <f xml:space="preserve"> IF( InpS!BO62 &lt;&gt; "", InpS!BO62, BN39 * ( 1 + BO$6 ) )</f>
        <v>188.62081177632453</v>
      </c>
      <c r="BP39" s="80">
        <f xml:space="preserve"> IF( InpS!BP62 &lt;&gt; "", InpS!BP62, BO39 * ( 1 + BP$6 ) )</f>
        <v>192.39262539249444</v>
      </c>
      <c r="BQ39" s="80">
        <f xml:space="preserve"> IF( InpS!BQ62 &lt;&gt; "", InpS!BQ62, BP39 * ( 1 + BQ$6 ) )</f>
        <v>196.23986323052591</v>
      </c>
      <c r="BR39" s="80">
        <f xml:space="preserve"> IF( InpS!BR62 &lt;&gt; "", InpS!BR62, BQ39 * ( 1 + BR$6 ) )</f>
        <v>200.16403353388543</v>
      </c>
      <c r="BS39" s="80">
        <f xml:space="preserve"> IF( InpS!BS62 &lt;&gt; "", InpS!BS62, BR39 * ( 1 + BS$6 ) )</f>
        <v>204.16667470609019</v>
      </c>
      <c r="BT39" s="80">
        <f xml:space="preserve"> IF( InpS!BT62 &lt;&gt; "", InpS!BT62, BS39 * ( 1 + BT$6 ) )</f>
        <v>208.24935591381271</v>
      </c>
      <c r="BU39" s="80">
        <f xml:space="preserve"> IF( InpS!BU62 &lt;&gt; "", InpS!BU62, BT39 * ( 1 + BU$6 ) )</f>
        <v>212.41367770204565</v>
      </c>
      <c r="BV39" s="80">
        <f xml:space="preserve"> IF( InpS!BV62 &lt;&gt; "", InpS!BV62, BU39 * ( 1 + BV$6 ) )</f>
        <v>216.66127262156803</v>
      </c>
      <c r="BW39" s="80">
        <f xml:space="preserve"> IF( InpS!BW62 &lt;&gt; "", InpS!BW62, BV39 * ( 1 + BW$6 ) )</f>
        <v>220.99380586895865</v>
      </c>
      <c r="BX39" s="80">
        <f xml:space="preserve"> IF( InpS!BX62 &lt;&gt; "", InpS!BX62, BW39 * ( 1 + BX$6 ) )</f>
        <v>225.41297593940774</v>
      </c>
      <c r="BY39" s="80">
        <f xml:space="preserve"> IF( InpS!BY62 &lt;&gt; "", InpS!BY62, BX39 * ( 1 + BY$6 ) )</f>
        <v>229.92051529258296</v>
      </c>
      <c r="BZ39" s="80">
        <f xml:space="preserve"> IF( InpS!BZ62 &lt;&gt; "", InpS!BZ62, BY39 * ( 1 + BZ$6 ) )</f>
        <v>234.51819103181026</v>
      </c>
      <c r="CA39" s="80">
        <f xml:space="preserve"> IF( InpS!CA62 &lt;&gt; "", InpS!CA62, BZ39 * ( 1 + CA$6 ) )</f>
        <v>239.20780559683647</v>
      </c>
      <c r="CB39" s="80">
        <f xml:space="preserve"> IF( InpS!CB62 &lt;&gt; "", InpS!CB62, CA39 * ( 1 + CB$6 ) )</f>
        <v>243.99119747044477</v>
      </c>
      <c r="CC39" s="80">
        <f xml:space="preserve"> IF( InpS!CC62 &lt;&gt; "", InpS!CC62, CB39 * ( 1 + CC$6 ) )</f>
        <v>248.87024189920032</v>
      </c>
      <c r="CD39" s="80">
        <f xml:space="preserve"> IF( InpS!CD62 &lt;&gt; "", InpS!CD62, CC39 * ( 1 + CD$6 ) )</f>
        <v>253.84685162860839</v>
      </c>
      <c r="CE39" s="80">
        <f xml:space="preserve"> IF( InpS!CE62 &lt;&gt; "", InpS!CE62, CD39 * ( 1 + CE$6 ) )</f>
        <v>258.92297765297337</v>
      </c>
      <c r="CF39" s="80">
        <f xml:space="preserve"> IF( InpS!CF62 &lt;&gt; "", InpS!CF62, CE39 * ( 1 + CF$6 ) )</f>
        <v>264.10060998025256</v>
      </c>
      <c r="CG39" s="80">
        <f xml:space="preserve"> IF( InpS!CG62 &lt;&gt; "", InpS!CG62, CF39 * ( 1 + CG$6 ) )</f>
        <v>269.3817784122046</v>
      </c>
      <c r="CH39" s="80">
        <f xml:space="preserve"> IF( InpS!CH62 &lt;&gt; "", InpS!CH62, CG39 * ( 1 + CH$6 ) )</f>
        <v>274.76855334013834</v>
      </c>
      <c r="CI39" s="80">
        <f xml:space="preserve"> IF( InpS!CI62 &lt;&gt; "", InpS!CI62, CH39 * ( 1 + CI$6 ) )</f>
        <v>280.26304655657424</v>
      </c>
      <c r="CJ39" s="80">
        <f xml:space="preserve"> IF( InpS!CJ62 &lt;&gt; "", InpS!CJ62, CI39 * ( 1 + CJ$6 ) )</f>
        <v>285.86741208313612</v>
      </c>
      <c r="CK39" s="80">
        <f xml:space="preserve"> IF( InpS!CK62 &lt;&gt; "", InpS!CK62, CJ39 * ( 1 + CK$6 ) )</f>
        <v>291.58384701499853</v>
      </c>
      <c r="CL39" s="80">
        <f xml:space="preserve"> IF( InpS!CL62 &lt;&gt; "", InpS!CL62, CK39 * ( 1 + CL$6 ) )</f>
        <v>297.41459238222012</v>
      </c>
      <c r="CM39" s="80">
        <f xml:space="preserve"> IF( InpS!CM62 &lt;&gt; "", InpS!CM62, CL39 * ( 1 + CM$6 ) )</f>
        <v>303.36193402830082</v>
      </c>
      <c r="CN39" s="80">
        <f xml:space="preserve"> IF( InpS!CN62 &lt;&gt; "", InpS!CN62, CM39 * ( 1 + CN$6 ) )</f>
        <v>309.42820350630763</v>
      </c>
      <c r="CO39" s="80">
        <f xml:space="preserve"> IF( InpS!CO62 &lt;&gt; "", InpS!CO62, CN39 * ( 1 + CO$6 ) )</f>
        <v>315.61577899291984</v>
      </c>
    </row>
    <row r="40" spans="2:93" outlineLevel="2" x14ac:dyDescent="0.2">
      <c r="B40" s="59"/>
      <c r="D40" s="39"/>
      <c r="E40" s="18" t="str">
        <f>InpS!E63</f>
        <v>Meter size 300 mm</v>
      </c>
      <c r="F40" s="18">
        <f>InpS!F63</f>
        <v>0</v>
      </c>
      <c r="G40" s="19">
        <f xml:space="preserve"> UserInput!G42</f>
        <v>0</v>
      </c>
      <c r="H40" s="330" t="str">
        <f>InpS!H63</f>
        <v>£</v>
      </c>
      <c r="I40" s="75"/>
      <c r="K40" s="80">
        <f xml:space="preserve"> IF( InpS!K63 &lt;&gt; "", InpS!K63, J40 * ( 1 + K$6 ) )</f>
        <v>169.48</v>
      </c>
      <c r="L40" s="80">
        <f xml:space="preserve"> IF( InpS!L63 &lt;&gt; "", InpS!L63, K40 * ( 1 + L$6 ) )</f>
        <v>123.96</v>
      </c>
      <c r="M40" s="80">
        <f xml:space="preserve"> IF( InpS!M63 &lt;&gt; "", InpS!M63, L40 * ( 1 + M$6 ) )</f>
        <v>90.66</v>
      </c>
      <c r="N40" s="80">
        <f xml:space="preserve"> IF( InpS!N63 &lt;&gt; "", InpS!N63, M40 * ( 1 + N$6 ) )</f>
        <v>66.31</v>
      </c>
      <c r="O40" s="80">
        <f xml:space="preserve"> IF( InpS!O63 &lt;&gt; "", InpS!O63, N40 * ( 1 + O$6 ) )</f>
        <v>67.55</v>
      </c>
      <c r="P40" s="80">
        <f xml:space="preserve"> IF( InpS!P63 &lt;&gt; "", InpS!P63, O40 * ( 1 + P$6 ) )</f>
        <v>68.81</v>
      </c>
      <c r="Q40" s="80">
        <f xml:space="preserve"> IF( InpS!Q63 &lt;&gt; "", InpS!Q63, P40 * ( 1 + Q$6 ) )</f>
        <v>70.13</v>
      </c>
      <c r="R40" s="80">
        <f xml:space="preserve"> IF( InpS!R63 &lt;&gt; "", InpS!R63, Q40 * ( 1 + R$6 ) )</f>
        <v>71.489999999999995</v>
      </c>
      <c r="S40" s="80">
        <f xml:space="preserve"> IF( InpS!S63 &lt;&gt; "", InpS!S63, R40 * ( 1 + S$6 ) )</f>
        <v>72.92</v>
      </c>
      <c r="T40" s="80">
        <f xml:space="preserve"> IF( InpS!T63 &lt;&gt; "", InpS!T63, S40 * ( 1 + T$6 ) )</f>
        <v>74.378167029931276</v>
      </c>
      <c r="U40" s="80">
        <f xml:space="preserve"> IF( InpS!U63 &lt;&gt; "", InpS!U63, T40 * ( 1 + U$6 ) )</f>
        <v>75.865492741804118</v>
      </c>
      <c r="V40" s="80">
        <f xml:space="preserve"> IF( InpS!V63 &lt;&gt; "", InpS!V63, U40 * ( 1 + V$6 ) )</f>
        <v>77.382560216099094</v>
      </c>
      <c r="W40" s="80">
        <f xml:space="preserve"> IF( InpS!W63 &lt;&gt; "", InpS!W63, V40 * ( 1 + W$6 ) )</f>
        <v>78.929964193043517</v>
      </c>
      <c r="X40" s="80">
        <f xml:space="preserve"> IF( InpS!X63 &lt;&gt; "", InpS!X63, W40 * ( 1 + X$6 ) )</f>
        <v>80.508311305769141</v>
      </c>
      <c r="Y40" s="80">
        <f xml:space="preserve"> IF( InpS!Y63 &lt;&gt; "", InpS!Y63, X40 * ( 1 + Y$6 ) )</f>
        <v>82.118220318132231</v>
      </c>
      <c r="Z40" s="80">
        <f xml:space="preserve"> IF( InpS!Z63 &lt;&gt; "", InpS!Z63, Y40 * ( 1 + Z$6 ) )</f>
        <v>83.760322367289291</v>
      </c>
      <c r="AA40" s="80">
        <f xml:space="preserve"> IF( InpS!AA63 &lt;&gt; "", InpS!AA63, Z40 * ( 1 + AA$6 ) )</f>
        <v>85.435261211123589</v>
      </c>
      <c r="AB40" s="80">
        <f xml:space="preserve"> IF( InpS!AB63 &lt;&gt; "", InpS!AB63, AA40 * ( 1 + AB$6 ) )</f>
        <v>87.143693480619291</v>
      </c>
      <c r="AC40" s="80">
        <f xml:space="preserve"> IF( InpS!AC63 &lt;&gt; "", InpS!AC63, AB40 * ( 1 + AC$6 ) )</f>
        <v>88.88628893728243</v>
      </c>
      <c r="AD40" s="80">
        <f xml:space="preserve"> IF( InpS!AD63 &lt;&gt; "", InpS!AD63, AC40 * ( 1 + AD$6 ) )</f>
        <v>90.66373073570935</v>
      </c>
      <c r="AE40" s="80">
        <f xml:space="preserve"> IF( InpS!AE63 &lt;&gt; "", InpS!AE63, AD40 * ( 1 + AE$6 ) )</f>
        <v>92.476715691405715</v>
      </c>
      <c r="AF40" s="80">
        <f xml:space="preserve"> IF( InpS!AF63 &lt;&gt; "", InpS!AF63, AE40 * ( 1 + AF$6 ) )</f>
        <v>94.325954553961068</v>
      </c>
      <c r="AG40" s="80">
        <f xml:space="preserve"> IF( InpS!AG63 &lt;&gt; "", InpS!AG63, AF40 * ( 1 + AG$6 ) )</f>
        <v>96.212172285686009</v>
      </c>
      <c r="AH40" s="80">
        <f xml:space="preserve"> IF( InpS!AH63 &lt;&gt; "", InpS!AH63, AG40 * ( 1 + AH$6 ) )</f>
        <v>98.136108345821157</v>
      </c>
      <c r="AI40" s="80">
        <f xml:space="preserve"> IF( InpS!AI63 &lt;&gt; "", InpS!AI63, AH40 * ( 1 + AI$6 ) )</f>
        <v>100.09851698042949</v>
      </c>
      <c r="AJ40" s="80">
        <f xml:space="preserve"> IF( InpS!AJ63 &lt;&gt; "", InpS!AJ63, AI40 * ( 1 + AJ$6 ) )</f>
        <v>102.10016751808554</v>
      </c>
      <c r="AK40" s="80">
        <f xml:space="preserve"> IF( InpS!AK63 &lt;&gt; "", InpS!AK63, AJ40 * ( 1 + AK$6 ) )</f>
        <v>104.14184467147739</v>
      </c>
      <c r="AL40" s="80">
        <f xml:space="preserve"> IF( InpS!AL63 &lt;&gt; "", InpS!AL63, AK40 * ( 1 + AL$6 ) )</f>
        <v>106.22434884503983</v>
      </c>
      <c r="AM40" s="80">
        <f xml:space="preserve"> IF( InpS!AM63 &lt;&gt; "", InpS!AM63, AL40 * ( 1 + AM$6 ) )</f>
        <v>108.34849644873917</v>
      </c>
      <c r="AN40" s="80">
        <f xml:space="preserve"> IF( InpS!AN63 &lt;&gt; "", InpS!AN63, AM40 * ( 1 + AN$6 ) )</f>
        <v>110.51512021813272</v>
      </c>
      <c r="AO40" s="80">
        <f xml:space="preserve"> IF( InpS!AO63 &lt;&gt; "", InpS!AO63, AN40 * ( 1 + AO$6 ) )</f>
        <v>112.72506954082846</v>
      </c>
      <c r="AP40" s="80">
        <f xml:space="preserve"> IF( InpS!AP63 &lt;&gt; "", InpS!AP63, AO40 * ( 1 + AP$6 ) )</f>
        <v>114.97921078947282</v>
      </c>
      <c r="AQ40" s="80">
        <f xml:space="preserve"> IF( InpS!AQ63 &lt;&gt; "", InpS!AQ63, AP40 * ( 1 + AQ$6 ) )</f>
        <v>117.27842766139723</v>
      </c>
      <c r="AR40" s="80">
        <f xml:space="preserve"> IF( InpS!AR63 &lt;&gt; "", InpS!AR63, AQ40 * ( 1 + AR$6 ) )</f>
        <v>119.62362152505645</v>
      </c>
      <c r="AS40" s="80">
        <f xml:space="preserve"> IF( InpS!AS63 &lt;&gt; "", InpS!AS63, AR40 * ( 1 + AS$6 ) )</f>
        <v>122.01571177339456</v>
      </c>
      <c r="AT40" s="80">
        <f xml:space="preserve"> IF( InpS!AT63 &lt;&gt; "", InpS!AT63, AS40 * ( 1 + AT$6 ) )</f>
        <v>124.4556361842772</v>
      </c>
      <c r="AU40" s="80">
        <f xml:space="preserve"> IF( InpS!AU63 &lt;&gt; "", InpS!AU63, AT40 * ( 1 + AU$6 ) )</f>
        <v>126.94435128813122</v>
      </c>
      <c r="AV40" s="80">
        <f xml:space="preserve"> IF( InpS!AV63 &lt;&gt; "", InpS!AV63, AU40 * ( 1 + AV$6 ) )</f>
        <v>129.48283274293604</v>
      </c>
      <c r="AW40" s="80">
        <f xml:space="preserve"> IF( InpS!AW63 &lt;&gt; "", InpS!AW63, AV40 * ( 1 + AW$6 ) )</f>
        <v>132.07207571671356</v>
      </c>
      <c r="AX40" s="80">
        <f xml:space="preserve"> IF( InpS!AX63 &lt;&gt; "", InpS!AX63, AW40 * ( 1 + AX$6 ) )</f>
        <v>134.71309527766664</v>
      </c>
      <c r="AY40" s="80">
        <f xml:space="preserve"> IF( InpS!AY63 &lt;&gt; "", InpS!AY63, AX40 * ( 1 + AY$6 ) )</f>
        <v>137.40692679211926</v>
      </c>
      <c r="AZ40" s="80">
        <f xml:space="preserve"> IF( InpS!AZ63 &lt;&gt; "", InpS!AZ63, AY40 * ( 1 + AZ$6 ) )</f>
        <v>140.15462633041395</v>
      </c>
      <c r="BA40" s="80">
        <f xml:space="preserve"> IF( InpS!BA63 &lt;&gt; "", InpS!BA63, AZ40 * ( 1 + BA$6 ) )</f>
        <v>142.95727108092612</v>
      </c>
      <c r="BB40" s="80">
        <f xml:space="preserve"> IF( InpS!BB63 &lt;&gt; "", InpS!BB63, BA40 * ( 1 + BB$6 ) )</f>
        <v>145.81595977235722</v>
      </c>
      <c r="BC40" s="80">
        <f xml:space="preserve"> IF( InpS!BC63 &lt;&gt; "", InpS!BC63, BB40 * ( 1 + BC$6 ) )</f>
        <v>148.73181310447237</v>
      </c>
      <c r="BD40" s="80">
        <f xml:space="preserve"> IF( InpS!BD63 &lt;&gt; "", InpS!BD63, BC40 * ( 1 + BD$6 ) )</f>
        <v>151.70597418745155</v>
      </c>
      <c r="BE40" s="80">
        <f xml:space="preserve"> IF( InpS!BE63 &lt;&gt; "", InpS!BE63, BD40 * ( 1 + BE$6 ) )</f>
        <v>154.73960899002626</v>
      </c>
      <c r="BF40" s="80">
        <f xml:space="preserve"> IF( InpS!BF63 &lt;&gt; "", InpS!BF63, BE40 * ( 1 + BF$6 ) )</f>
        <v>157.83390679657745</v>
      </c>
      <c r="BG40" s="80">
        <f xml:space="preserve"> IF( InpS!BG63 &lt;&gt; "", InpS!BG63, BF40 * ( 1 + BG$6 ) )</f>
        <v>160.99008067337417</v>
      </c>
      <c r="BH40" s="80">
        <f xml:space="preserve"> IF( InpS!BH63 &lt;&gt; "", InpS!BH63, BG40 * ( 1 + BH$6 ) )</f>
        <v>164.20936794413515</v>
      </c>
      <c r="BI40" s="80">
        <f xml:space="preserve"> IF( InpS!BI63 &lt;&gt; "", InpS!BI63, BH40 * ( 1 + BI$6 ) )</f>
        <v>167.4930306751005</v>
      </c>
      <c r="BJ40" s="80">
        <f xml:space="preserve"> IF( InpS!BJ63 &lt;&gt; "", InpS!BJ63, BI40 * ( 1 + BJ$6 ) )</f>
        <v>170.84235616980291</v>
      </c>
      <c r="BK40" s="80">
        <f xml:space="preserve"> IF( InpS!BK63 &lt;&gt; "", InpS!BK63, BJ40 * ( 1 + BK$6 ) )</f>
        <v>174.25865747373302</v>
      </c>
      <c r="BL40" s="80">
        <f xml:space="preserve"> IF( InpS!BL63 &lt;&gt; "", InpS!BL63, BK40 * ( 1 + BL$6 ) )</f>
        <v>177.74327388909623</v>
      </c>
      <c r="BM40" s="80">
        <f xml:space="preserve"> IF( InpS!BM63 &lt;&gt; "", InpS!BM63, BL40 * ( 1 + BM$6 ) )</f>
        <v>181.29757149986318</v>
      </c>
      <c r="BN40" s="80">
        <f xml:space="preserve"> IF( InpS!BN63 &lt;&gt; "", InpS!BN63, BM40 * ( 1 + BN$6 ) )</f>
        <v>184.92294370731943</v>
      </c>
      <c r="BO40" s="80">
        <f xml:space="preserve"> IF( InpS!BO63 &lt;&gt; "", InpS!BO63, BN40 * ( 1 + BO$6 ) )</f>
        <v>188.62081177632453</v>
      </c>
      <c r="BP40" s="80">
        <f xml:space="preserve"> IF( InpS!BP63 &lt;&gt; "", InpS!BP63, BO40 * ( 1 + BP$6 ) )</f>
        <v>192.39262539249444</v>
      </c>
      <c r="BQ40" s="80">
        <f xml:space="preserve"> IF( InpS!BQ63 &lt;&gt; "", InpS!BQ63, BP40 * ( 1 + BQ$6 ) )</f>
        <v>196.23986323052591</v>
      </c>
      <c r="BR40" s="80">
        <f xml:space="preserve"> IF( InpS!BR63 &lt;&gt; "", InpS!BR63, BQ40 * ( 1 + BR$6 ) )</f>
        <v>200.16403353388543</v>
      </c>
      <c r="BS40" s="80">
        <f xml:space="preserve"> IF( InpS!BS63 &lt;&gt; "", InpS!BS63, BR40 * ( 1 + BS$6 ) )</f>
        <v>204.16667470609019</v>
      </c>
      <c r="BT40" s="80">
        <f xml:space="preserve"> IF( InpS!BT63 &lt;&gt; "", InpS!BT63, BS40 * ( 1 + BT$6 ) )</f>
        <v>208.24935591381271</v>
      </c>
      <c r="BU40" s="80">
        <f xml:space="preserve"> IF( InpS!BU63 &lt;&gt; "", InpS!BU63, BT40 * ( 1 + BU$6 ) )</f>
        <v>212.41367770204565</v>
      </c>
      <c r="BV40" s="80">
        <f xml:space="preserve"> IF( InpS!BV63 &lt;&gt; "", InpS!BV63, BU40 * ( 1 + BV$6 ) )</f>
        <v>216.66127262156803</v>
      </c>
      <c r="BW40" s="80">
        <f xml:space="preserve"> IF( InpS!BW63 &lt;&gt; "", InpS!BW63, BV40 * ( 1 + BW$6 ) )</f>
        <v>220.99380586895865</v>
      </c>
      <c r="BX40" s="80">
        <f xml:space="preserve"> IF( InpS!BX63 &lt;&gt; "", InpS!BX63, BW40 * ( 1 + BX$6 ) )</f>
        <v>225.41297593940774</v>
      </c>
      <c r="BY40" s="80">
        <f xml:space="preserve"> IF( InpS!BY63 &lt;&gt; "", InpS!BY63, BX40 * ( 1 + BY$6 ) )</f>
        <v>229.92051529258296</v>
      </c>
      <c r="BZ40" s="80">
        <f xml:space="preserve"> IF( InpS!BZ63 &lt;&gt; "", InpS!BZ63, BY40 * ( 1 + BZ$6 ) )</f>
        <v>234.51819103181026</v>
      </c>
      <c r="CA40" s="80">
        <f xml:space="preserve"> IF( InpS!CA63 &lt;&gt; "", InpS!CA63, BZ40 * ( 1 + CA$6 ) )</f>
        <v>239.20780559683647</v>
      </c>
      <c r="CB40" s="80">
        <f xml:space="preserve"> IF( InpS!CB63 &lt;&gt; "", InpS!CB63, CA40 * ( 1 + CB$6 ) )</f>
        <v>243.99119747044477</v>
      </c>
      <c r="CC40" s="80">
        <f xml:space="preserve"> IF( InpS!CC63 &lt;&gt; "", InpS!CC63, CB40 * ( 1 + CC$6 ) )</f>
        <v>248.87024189920032</v>
      </c>
      <c r="CD40" s="80">
        <f xml:space="preserve"> IF( InpS!CD63 &lt;&gt; "", InpS!CD63, CC40 * ( 1 + CD$6 ) )</f>
        <v>253.84685162860839</v>
      </c>
      <c r="CE40" s="80">
        <f xml:space="preserve"> IF( InpS!CE63 &lt;&gt; "", InpS!CE63, CD40 * ( 1 + CE$6 ) )</f>
        <v>258.92297765297337</v>
      </c>
      <c r="CF40" s="80">
        <f xml:space="preserve"> IF( InpS!CF63 &lt;&gt; "", InpS!CF63, CE40 * ( 1 + CF$6 ) )</f>
        <v>264.10060998025256</v>
      </c>
      <c r="CG40" s="80">
        <f xml:space="preserve"> IF( InpS!CG63 &lt;&gt; "", InpS!CG63, CF40 * ( 1 + CG$6 ) )</f>
        <v>269.3817784122046</v>
      </c>
      <c r="CH40" s="80">
        <f xml:space="preserve"> IF( InpS!CH63 &lt;&gt; "", InpS!CH63, CG40 * ( 1 + CH$6 ) )</f>
        <v>274.76855334013834</v>
      </c>
      <c r="CI40" s="80">
        <f xml:space="preserve"> IF( InpS!CI63 &lt;&gt; "", InpS!CI63, CH40 * ( 1 + CI$6 ) )</f>
        <v>280.26304655657424</v>
      </c>
      <c r="CJ40" s="80">
        <f xml:space="preserve"> IF( InpS!CJ63 &lt;&gt; "", InpS!CJ63, CI40 * ( 1 + CJ$6 ) )</f>
        <v>285.86741208313612</v>
      </c>
      <c r="CK40" s="80">
        <f xml:space="preserve"> IF( InpS!CK63 &lt;&gt; "", InpS!CK63, CJ40 * ( 1 + CK$6 ) )</f>
        <v>291.58384701499853</v>
      </c>
      <c r="CL40" s="80">
        <f xml:space="preserve"> IF( InpS!CL63 &lt;&gt; "", InpS!CL63, CK40 * ( 1 + CL$6 ) )</f>
        <v>297.41459238222012</v>
      </c>
      <c r="CM40" s="80">
        <f xml:space="preserve"> IF( InpS!CM63 &lt;&gt; "", InpS!CM63, CL40 * ( 1 + CM$6 ) )</f>
        <v>303.36193402830082</v>
      </c>
      <c r="CN40" s="80">
        <f xml:space="preserve"> IF( InpS!CN63 &lt;&gt; "", InpS!CN63, CM40 * ( 1 + CN$6 ) )</f>
        <v>309.42820350630763</v>
      </c>
      <c r="CO40" s="80">
        <f xml:space="preserve"> IF( InpS!CO63 &lt;&gt; "", InpS!CO63, CN40 * ( 1 + CO$6 ) )</f>
        <v>315.61577899291984</v>
      </c>
    </row>
    <row r="41" spans="2:93" outlineLevel="2" x14ac:dyDescent="0.2">
      <c r="B41" s="59"/>
      <c r="D41" s="39"/>
      <c r="H41" s="151"/>
      <c r="I41" s="75"/>
    </row>
    <row r="42" spans="2:93" outlineLevel="2" x14ac:dyDescent="0.2">
      <c r="B42" s="59"/>
      <c r="D42" s="39"/>
      <c r="E42" s="18" t="str">
        <f>InpS!E65</f>
        <v>Fixed charge 0-10</v>
      </c>
      <c r="F42" s="18">
        <f>InpS!F65</f>
        <v>0</v>
      </c>
      <c r="G42" s="19">
        <f xml:space="preserve"> UserInput!G44</f>
        <v>0</v>
      </c>
      <c r="H42" s="330" t="str">
        <f>InpS!H65</f>
        <v>£</v>
      </c>
      <c r="I42" s="75"/>
      <c r="K42" s="80">
        <f xml:space="preserve"> IF( InpS!K65 &lt;&gt; "", InpS!K65, J42 * ( 1 + K$6 ) )</f>
        <v>0.01</v>
      </c>
      <c r="L42" s="80">
        <f xml:space="preserve"> IF( InpS!L65 &lt;&gt; "", InpS!L65, K42 * ( 1 + L$6 ) )</f>
        <v>0.01</v>
      </c>
      <c r="M42" s="80">
        <f xml:space="preserve"> IF( InpS!M65 &lt;&gt; "", InpS!M65, L42 * ( 1 + M$6 ) )</f>
        <v>0.01</v>
      </c>
      <c r="N42" s="80">
        <f xml:space="preserve"> IF( InpS!N65 &lt;&gt; "", InpS!N65, M42 * ( 1 + N$6 ) )</f>
        <v>0.01</v>
      </c>
      <c r="O42" s="80">
        <f xml:space="preserve"> IF( InpS!O65 &lt;&gt; "", InpS!O65, N42 * ( 1 + O$6 ) )</f>
        <v>0.01</v>
      </c>
      <c r="P42" s="80">
        <f xml:space="preserve"> IF( InpS!P65 &lt;&gt; "", InpS!P65, O42 * ( 1 + P$6 ) )</f>
        <v>0.01</v>
      </c>
      <c r="Q42" s="80">
        <f xml:space="preserve"> IF( InpS!Q65 &lt;&gt; "", InpS!Q65, P42 * ( 1 + Q$6 ) )</f>
        <v>0.01</v>
      </c>
      <c r="R42" s="80">
        <f xml:space="preserve"> IF( InpS!R65 &lt;&gt; "", InpS!R65, Q42 * ( 1 + R$6 ) )</f>
        <v>0.01</v>
      </c>
      <c r="S42" s="80">
        <f xml:space="preserve"> IF( InpS!S65 &lt;&gt; "", InpS!S65, R42 * ( 1 + S$6 ) )</f>
        <v>0.01</v>
      </c>
      <c r="T42" s="80">
        <f xml:space="preserve"> IF( InpS!T65 &lt;&gt; "", InpS!T65, S42 * ( 1 + T$6 ) )</f>
        <v>1.019996805127966E-2</v>
      </c>
      <c r="U42" s="80">
        <f xml:space="preserve"> IF( InpS!U65 &lt;&gt; "", InpS!U65, T42 * ( 1 + U$6 ) )</f>
        <v>1.0403934824712578E-2</v>
      </c>
      <c r="V42" s="80">
        <f xml:space="preserve"> IF( InpS!V65 &lt;&gt; "", InpS!V65, U42 * ( 1 + V$6 ) )</f>
        <v>1.0611980281966414E-2</v>
      </c>
      <c r="W42" s="80">
        <f xml:space="preserve"> IF( InpS!W65 &lt;&gt; "", InpS!W65, V42 * ( 1 + W$6 ) )</f>
        <v>1.0824185983686714E-2</v>
      </c>
      <c r="X42" s="80">
        <f xml:space="preserve"> IF( InpS!X65 &lt;&gt; "", InpS!X65, W42 * ( 1 + X$6 ) )</f>
        <v>1.1040635121471357E-2</v>
      </c>
      <c r="Y42" s="80">
        <f xml:space="preserve"> IF( InpS!Y65 &lt;&gt; "", InpS!Y65, X42 * ( 1 + Y$6 ) )</f>
        <v>1.1261412550484398E-2</v>
      </c>
      <c r="Z42" s="80">
        <f xml:space="preserve"> IF( InpS!Z65 &lt;&gt; "", InpS!Z65, Y42 * ( 1 + Z$6 ) )</f>
        <v>1.1486604822722065E-2</v>
      </c>
      <c r="AA42" s="80">
        <f xml:space="preserve"> IF( InpS!AA65 &lt;&gt; "", InpS!AA65, Z42 * ( 1 + AA$6 ) )</f>
        <v>1.1716300220943993E-2</v>
      </c>
      <c r="AB42" s="80">
        <f xml:space="preserve"> IF( InpS!AB65 &lt;&gt; "", InpS!AB65, AA42 * ( 1 + AB$6 ) )</f>
        <v>1.1950588793282955E-2</v>
      </c>
      <c r="AC42" s="80">
        <f xml:space="preserve"> IF( InpS!AC65 &lt;&gt; "", InpS!AC65, AB42 * ( 1 + AC$6 ) )</f>
        <v>1.2189562388546689E-2</v>
      </c>
      <c r="AD42" s="80">
        <f xml:space="preserve"> IF( InpS!AD65 &lt;&gt; "", InpS!AD65, AC42 * ( 1 + AD$6 ) )</f>
        <v>1.2433314692225641E-2</v>
      </c>
      <c r="AE42" s="80">
        <f xml:space="preserve"> IF( InpS!AE65 &lt;&gt; "", InpS!AE65, AD42 * ( 1 + AE$6 ) )</f>
        <v>1.2681941263220753E-2</v>
      </c>
      <c r="AF42" s="80">
        <f xml:space="preserve"> IF( InpS!AF65 &lt;&gt; "", InpS!AF65, AE42 * ( 1 + AF$6 ) )</f>
        <v>1.293553957130569E-2</v>
      </c>
      <c r="AG42" s="80">
        <f xml:space="preserve"> IF( InpS!AG65 &lt;&gt; "", InpS!AG65, AF42 * ( 1 + AG$6 ) )</f>
        <v>1.3194209035338182E-2</v>
      </c>
      <c r="AH42" s="80">
        <f xml:space="preserve"> IF( InpS!AH65 &lt;&gt; "", InpS!AH65, AG42 * ( 1 + AH$6 ) )</f>
        <v>1.3458051062235488E-2</v>
      </c>
      <c r="AI42" s="80">
        <f xml:space="preserve"> IF( InpS!AI65 &lt;&gt; "", InpS!AI65, AH42 * ( 1 + AI$6 ) )</f>
        <v>1.3727169086729227E-2</v>
      </c>
      <c r="AJ42" s="80">
        <f xml:space="preserve"> IF( InpS!AJ65 &lt;&gt; "", InpS!AJ65, AI42 * ( 1 + AJ$6 ) )</f>
        <v>1.400166861191519E-2</v>
      </c>
      <c r="AK42" s="80">
        <f xml:space="preserve"> IF( InpS!AK65 &lt;&gt; "", InpS!AK65, AJ42 * ( 1 + AK$6 ) )</f>
        <v>1.4281657250614017E-2</v>
      </c>
      <c r="AL42" s="80">
        <f xml:space="preserve"> IF( InpS!AL65 &lt;&gt; "", InpS!AL65, AK42 * ( 1 + AL$6 ) )</f>
        <v>1.4567244767558949E-2</v>
      </c>
      <c r="AM42" s="80">
        <f xml:space="preserve"> IF( InpS!AM65 &lt;&gt; "", InpS!AM65, AL42 * ( 1 + AM$6 ) )</f>
        <v>1.4858543122427207E-2</v>
      </c>
      <c r="AN42" s="80">
        <f xml:space="preserve"> IF( InpS!AN65 &lt;&gt; "", InpS!AN65, AM42 * ( 1 + AN$6 ) )</f>
        <v>1.5155666513731863E-2</v>
      </c>
      <c r="AO42" s="80">
        <f xml:space="preserve"> IF( InpS!AO65 &lt;&gt; "", InpS!AO65, AN42 * ( 1 + AO$6 ) )</f>
        <v>1.5458731423591398E-2</v>
      </c>
      <c r="AP42" s="80">
        <f xml:space="preserve"> IF( InpS!AP65 &lt;&gt; "", InpS!AP65, AO42 * ( 1 + AP$6 ) )</f>
        <v>1.576785666339452E-2</v>
      </c>
      <c r="AQ42" s="80">
        <f xml:space="preserve"> IF( InpS!AQ65 &lt;&gt; "", InpS!AQ65, AP42 * ( 1 + AQ$6 ) )</f>
        <v>1.6083163420378119E-2</v>
      </c>
      <c r="AR42" s="80">
        <f xml:space="preserve"> IF( InpS!AR65 &lt;&gt; "", InpS!AR65, AQ42 * ( 1 + AR$6 ) )</f>
        <v>1.6404775305136652E-2</v>
      </c>
      <c r="AS42" s="80">
        <f xml:space="preserve"> IF( InpS!AS65 &lt;&gt; "", InpS!AS65, AR42 * ( 1 + AS$6 ) )</f>
        <v>1.6732818400081537E-2</v>
      </c>
      <c r="AT42" s="80">
        <f xml:space="preserve"> IF( InpS!AT65 &lt;&gt; "", InpS!AT65, AS42 * ( 1 + AT$6 ) )</f>
        <v>1.706742130886961E-2</v>
      </c>
      <c r="AU42" s="80">
        <f xml:space="preserve"> IF( InpS!AU65 &lt;&gt; "", InpS!AU65, AT42 * ( 1 + AU$6 ) )</f>
        <v>1.7408715206819969E-2</v>
      </c>
      <c r="AV42" s="80">
        <f xml:space="preserve"> IF( InpS!AV65 &lt;&gt; "", InpS!AV65, AU42 * ( 1 + AV$6 ) )</f>
        <v>1.7756833892339004E-2</v>
      </c>
      <c r="AW42" s="80">
        <f xml:space="preserve"> IF( InpS!AW65 &lt;&gt; "", InpS!AW65, AV42 * ( 1 + AW$6 ) )</f>
        <v>1.8111913839373769E-2</v>
      </c>
      <c r="AX42" s="80">
        <f xml:space="preserve"> IF( InpS!AX65 &lt;&gt; "", InpS!AX65, AW42 * ( 1 + AX$6 ) )</f>
        <v>1.8474094250914237E-2</v>
      </c>
      <c r="AY42" s="80">
        <f xml:space="preserve"> IF( InpS!AY65 &lt;&gt; "", InpS!AY65, AX42 * ( 1 + AY$6 ) )</f>
        <v>1.8843517113565446E-2</v>
      </c>
      <c r="AZ42" s="80">
        <f xml:space="preserve"> IF( InpS!AZ65 &lt;&gt; "", InpS!AZ65, AY42 * ( 1 + AZ$6 ) )</f>
        <v>1.9220327253210906E-2</v>
      </c>
      <c r="BA42" s="80">
        <f xml:space="preserve"> IF( InpS!BA65 &lt;&gt; "", InpS!BA65, AZ42 * ( 1 + BA$6 ) )</f>
        <v>1.9604672391789098E-2</v>
      </c>
      <c r="BB42" s="80">
        <f xml:space="preserve"> IF( InpS!BB65 &lt;&gt; "", InpS!BB65, BA42 * ( 1 + BB$6 ) )</f>
        <v>1.9996703205205319E-2</v>
      </c>
      <c r="BC42" s="80">
        <f xml:space="preserve"> IF( InpS!BC65 &lt;&gt; "", InpS!BC65, BB42 * ( 1 + BC$6 ) )</f>
        <v>2.0396573382401584E-2</v>
      </c>
      <c r="BD42" s="80">
        <f xml:space="preserve"> IF( InpS!BD65 &lt;&gt; "", InpS!BD65, BC42 * ( 1 + BD$6 ) )</f>
        <v>2.0804439685607728E-2</v>
      </c>
      <c r="BE42" s="80">
        <f xml:space="preserve"> IF( InpS!BE65 &lt;&gt; "", InpS!BE65, BD42 * ( 1 + BE$6 ) )</f>
        <v>2.1220462011797347E-2</v>
      </c>
      <c r="BF42" s="80">
        <f xml:space="preserve"> IF( InpS!BF65 &lt;&gt; "", InpS!BF65, BE42 * ( 1 + BF$6 ) )</f>
        <v>2.1644803455372664E-2</v>
      </c>
      <c r="BG42" s="80">
        <f xml:space="preserve"> IF( InpS!BG65 &lt;&gt; "", InpS!BG65, BF42 * ( 1 + BG$6 ) )</f>
        <v>2.2077630372102877E-2</v>
      </c>
      <c r="BH42" s="80">
        <f xml:space="preserve"> IF( InpS!BH65 &lt;&gt; "", InpS!BH65, BG42 * ( 1 + BH$6 ) )</f>
        <v>2.2519112444341082E-2</v>
      </c>
      <c r="BI42" s="80">
        <f xml:space="preserve"> IF( InpS!BI65 &lt;&gt; "", InpS!BI65, BH42 * ( 1 + BI$6 ) )</f>
        <v>2.2969422747545324E-2</v>
      </c>
      <c r="BJ42" s="80">
        <f xml:space="preserve"> IF( InpS!BJ65 &lt;&gt; "", InpS!BJ65, BI42 * ( 1 + BJ$6 ) )</f>
        <v>2.3428737818129857E-2</v>
      </c>
      <c r="BK42" s="80">
        <f xml:space="preserve"> IF( InpS!BK65 &lt;&gt; "", InpS!BK65, BJ42 * ( 1 + BK$6 ) )</f>
        <v>2.3897237722673208E-2</v>
      </c>
      <c r="BL42" s="80">
        <f xml:space="preserve"> IF( InpS!BL65 &lt;&gt; "", InpS!BL65, BK42 * ( 1 + BL$6 ) )</f>
        <v>2.4375106128510182E-2</v>
      </c>
      <c r="BM42" s="80">
        <f xml:space="preserve"> IF( InpS!BM65 &lt;&gt; "", InpS!BM65, BL42 * ( 1 + BM$6 ) )</f>
        <v>2.4862530375735489E-2</v>
      </c>
      <c r="BN42" s="80">
        <f xml:space="preserve"> IF( InpS!BN65 &lt;&gt; "", InpS!BN65, BM42 * ( 1 + BN$6 ) )</f>
        <v>2.5359701550647207E-2</v>
      </c>
      <c r="BO42" s="80">
        <f xml:space="preserve"> IF( InpS!BO65 &lt;&gt; "", InpS!BO65, BN42 * ( 1 + BO$6 ) )</f>
        <v>2.5866814560658875E-2</v>
      </c>
      <c r="BP42" s="80">
        <f xml:space="preserve"> IF( InpS!BP65 &lt;&gt; "", InpS!BP65, BO42 * ( 1 + BP$6 ) )</f>
        <v>2.6384068210709603E-2</v>
      </c>
      <c r="BQ42" s="80">
        <f xml:space="preserve"> IF( InpS!BQ65 &lt;&gt; "", InpS!BQ65, BP42 * ( 1 + BQ$6 ) )</f>
        <v>2.6911665281202125E-2</v>
      </c>
      <c r="BR42" s="80">
        <f xml:space="preserve"> IF( InpS!BR65 &lt;&gt; "", InpS!BR65, BQ42 * ( 1 + BR$6 ) )</f>
        <v>2.7449812607499371E-2</v>
      </c>
      <c r="BS42" s="80">
        <f xml:space="preserve"> IF( InpS!BS65 &lt;&gt; "", InpS!BS65, BR42 * ( 1 + BS$6 ) )</f>
        <v>2.7998721161010719E-2</v>
      </c>
      <c r="BT42" s="80">
        <f xml:space="preserve"> IF( InpS!BT65 &lt;&gt; "", InpS!BT65, BS42 * ( 1 + BT$6 ) )</f>
        <v>2.8558606131899707E-2</v>
      </c>
      <c r="BU42" s="80">
        <f xml:space="preserve"> IF( InpS!BU65 &lt;&gt; "", InpS!BU65, BT42 * ( 1 + BU$6 ) )</f>
        <v>2.9129687013445638E-2</v>
      </c>
      <c r="BV42" s="80">
        <f xml:space="preserve"> IF( InpS!BV65 &lt;&gt; "", InpS!BV65, BU42 * ( 1 + BV$6 ) )</f>
        <v>2.971218768809215E-2</v>
      </c>
      <c r="BW42" s="80">
        <f xml:space="preserve"> IF( InpS!BW65 &lt;&gt; "", InpS!BW65, BV42 * ( 1 + BW$6 ) )</f>
        <v>3.030633651521648E-2</v>
      </c>
      <c r="BX42" s="80">
        <f xml:space="preserve"> IF( InpS!BX65 &lt;&gt; "", InpS!BX65, BW42 * ( 1 + BX$6 ) )</f>
        <v>3.0912366420653824E-2</v>
      </c>
      <c r="BY42" s="80">
        <f xml:space="preserve"> IF( InpS!BY65 &lt;&gt; "", InpS!BY65, BX42 * ( 1 + BY$6 ) )</f>
        <v>3.1530514988011918E-2</v>
      </c>
      <c r="BZ42" s="80">
        <f xml:space="preserve"> IF( InpS!BZ65 &lt;&gt; "", InpS!BZ65, BY42 * ( 1 + BZ$6 ) )</f>
        <v>3.21610245518116E-2</v>
      </c>
      <c r="CA42" s="80">
        <f xml:space="preserve"> IF( InpS!CA65 &lt;&gt; "", InpS!CA65, BZ42 * ( 1 + CA$6 ) )</f>
        <v>3.2804142292489909E-2</v>
      </c>
      <c r="CB42" s="80">
        <f xml:space="preserve"> IF( InpS!CB65 &lt;&gt; "", InpS!CB65, CA42 * ( 1 + CB$6 ) )</f>
        <v>3.3460120333302895E-2</v>
      </c>
      <c r="CC42" s="80">
        <f xml:space="preserve"> IF( InpS!CC65 &lt;&gt; "", InpS!CC65, CB42 * ( 1 + CC$6 ) )</f>
        <v>3.4129215839166248E-2</v>
      </c>
      <c r="CD42" s="80">
        <f xml:space="preserve"> IF( InpS!CD65 &lt;&gt; "", InpS!CD65, CC42 * ( 1 + CD$6 ) )</f>
        <v>3.4811691117472343E-2</v>
      </c>
      <c r="CE42" s="80">
        <f xml:space="preserve"> IF( InpS!CE65 &lt;&gt; "", InpS!CE65, CD42 * ( 1 + CE$6 ) )</f>
        <v>3.5507813720923383E-2</v>
      </c>
      <c r="CF42" s="80">
        <f xml:space="preserve"> IF( InpS!CF65 &lt;&gt; "", InpS!CF65, CE42 * ( 1 + CF$6 ) )</f>
        <v>3.6217856552420803E-2</v>
      </c>
      <c r="CG42" s="80">
        <f xml:space="preserve"> IF( InpS!CG65 &lt;&gt; "", InpS!CG65, CF42 * ( 1 + CG$6 ) )</f>
        <v>3.6942097972052189E-2</v>
      </c>
      <c r="CH42" s="80">
        <f xml:space="preserve"> IF( InpS!CH65 &lt;&gt; "", InpS!CH65, CG42 * ( 1 + CH$6 ) )</f>
        <v>3.7680821906217542E-2</v>
      </c>
      <c r="CI42" s="80">
        <f xml:space="preserve"> IF( InpS!CI65 &lt;&gt; "", InpS!CI65, CH42 * ( 1 + CI$6 ) )</f>
        <v>3.8434317958937765E-2</v>
      </c>
      <c r="CJ42" s="80">
        <f xml:space="preserve"> IF( InpS!CJ65 &lt;&gt; "", InpS!CJ65, CI42 * ( 1 + CJ$6 ) )</f>
        <v>3.9202881525388929E-2</v>
      </c>
      <c r="CK42" s="80">
        <f xml:space="preserve"> IF( InpS!CK65 &lt;&gt; "", InpS!CK65, CJ42 * ( 1 + CK$6 ) )</f>
        <v>3.9986813907706871E-2</v>
      </c>
      <c r="CL42" s="80">
        <f xml:space="preserve"> IF( InpS!CL65 &lt;&gt; "", InpS!CL65, CK42 * ( 1 + CL$6 ) )</f>
        <v>4.0786422433107525E-2</v>
      </c>
      <c r="CM42" s="80">
        <f xml:space="preserve"> IF( InpS!CM65 &lt;&gt; "", InpS!CM65, CL42 * ( 1 + CM$6 ) )</f>
        <v>4.1602020574369278E-2</v>
      </c>
      <c r="CN42" s="80">
        <f xml:space="preserve"> IF( InpS!CN65 &lt;&gt; "", InpS!CN65, CM42 * ( 1 + CN$6 ) )</f>
        <v>4.2433928072724572E-2</v>
      </c>
      <c r="CO42" s="80">
        <f xml:space="preserve"> IF( InpS!CO65 &lt;&gt; "", InpS!CO65, CN42 * ( 1 + CO$6 ) )</f>
        <v>4.3282471063208969E-2</v>
      </c>
    </row>
    <row r="43" spans="2:93" outlineLevel="2" x14ac:dyDescent="0.2">
      <c r="B43" s="59"/>
      <c r="D43" s="39"/>
      <c r="E43" s="18" t="str">
        <f>InpS!E66</f>
        <v>Fixed charge 10-50</v>
      </c>
      <c r="F43" s="18">
        <f>InpS!F66</f>
        <v>0</v>
      </c>
      <c r="G43" s="19">
        <f xml:space="preserve"> UserInput!G45</f>
        <v>0</v>
      </c>
      <c r="H43" s="330" t="str">
        <f>InpS!H66</f>
        <v>£</v>
      </c>
      <c r="I43" s="75"/>
      <c r="K43" s="80">
        <f xml:space="preserve"> IF( InpS!K66 &lt;&gt; "", InpS!K66, J43 * ( 1 + K$6 ) )</f>
        <v>0.01</v>
      </c>
      <c r="L43" s="80">
        <f xml:space="preserve"> IF( InpS!L66 &lt;&gt; "", InpS!L66, K43 * ( 1 + L$6 ) )</f>
        <v>0.01</v>
      </c>
      <c r="M43" s="80">
        <f xml:space="preserve"> IF( InpS!M66 &lt;&gt; "", InpS!M66, L43 * ( 1 + M$6 ) )</f>
        <v>0.01</v>
      </c>
      <c r="N43" s="80">
        <f xml:space="preserve"> IF( InpS!N66 &lt;&gt; "", InpS!N66, M43 * ( 1 + N$6 ) )</f>
        <v>0.01</v>
      </c>
      <c r="O43" s="80">
        <f xml:space="preserve"> IF( InpS!O66 &lt;&gt; "", InpS!O66, N43 * ( 1 + O$6 ) )</f>
        <v>0.01</v>
      </c>
      <c r="P43" s="80">
        <f xml:space="preserve"> IF( InpS!P66 &lt;&gt; "", InpS!P66, O43 * ( 1 + P$6 ) )</f>
        <v>0.01</v>
      </c>
      <c r="Q43" s="80">
        <f xml:space="preserve"> IF( InpS!Q66 &lt;&gt; "", InpS!Q66, P43 * ( 1 + Q$6 ) )</f>
        <v>0.01</v>
      </c>
      <c r="R43" s="80">
        <f xml:space="preserve"> IF( InpS!R66 &lt;&gt; "", InpS!R66, Q43 * ( 1 + R$6 ) )</f>
        <v>0.01</v>
      </c>
      <c r="S43" s="80">
        <f xml:space="preserve"> IF( InpS!S66 &lt;&gt; "", InpS!S66, R43 * ( 1 + S$6 ) )</f>
        <v>0.01</v>
      </c>
      <c r="T43" s="80">
        <f xml:space="preserve"> IF( InpS!T66 &lt;&gt; "", InpS!T66, S43 * ( 1 + T$6 ) )</f>
        <v>1.019996805127966E-2</v>
      </c>
      <c r="U43" s="80">
        <f xml:space="preserve"> IF( InpS!U66 &lt;&gt; "", InpS!U66, T43 * ( 1 + U$6 ) )</f>
        <v>1.0403934824712578E-2</v>
      </c>
      <c r="V43" s="80">
        <f xml:space="preserve"> IF( InpS!V66 &lt;&gt; "", InpS!V66, U43 * ( 1 + V$6 ) )</f>
        <v>1.0611980281966414E-2</v>
      </c>
      <c r="W43" s="80">
        <f xml:space="preserve"> IF( InpS!W66 &lt;&gt; "", InpS!W66, V43 * ( 1 + W$6 ) )</f>
        <v>1.0824185983686714E-2</v>
      </c>
      <c r="X43" s="80">
        <f xml:space="preserve"> IF( InpS!X66 &lt;&gt; "", InpS!X66, W43 * ( 1 + X$6 ) )</f>
        <v>1.1040635121471357E-2</v>
      </c>
      <c r="Y43" s="80">
        <f xml:space="preserve"> IF( InpS!Y66 &lt;&gt; "", InpS!Y66, X43 * ( 1 + Y$6 ) )</f>
        <v>1.1261412550484398E-2</v>
      </c>
      <c r="Z43" s="80">
        <f xml:space="preserve"> IF( InpS!Z66 &lt;&gt; "", InpS!Z66, Y43 * ( 1 + Z$6 ) )</f>
        <v>1.1486604822722065E-2</v>
      </c>
      <c r="AA43" s="80">
        <f xml:space="preserve"> IF( InpS!AA66 &lt;&gt; "", InpS!AA66, Z43 * ( 1 + AA$6 ) )</f>
        <v>1.1716300220943993E-2</v>
      </c>
      <c r="AB43" s="80">
        <f xml:space="preserve"> IF( InpS!AB66 &lt;&gt; "", InpS!AB66, AA43 * ( 1 + AB$6 ) )</f>
        <v>1.1950588793282955E-2</v>
      </c>
      <c r="AC43" s="80">
        <f xml:space="preserve"> IF( InpS!AC66 &lt;&gt; "", InpS!AC66, AB43 * ( 1 + AC$6 ) )</f>
        <v>1.2189562388546689E-2</v>
      </c>
      <c r="AD43" s="80">
        <f xml:space="preserve"> IF( InpS!AD66 &lt;&gt; "", InpS!AD66, AC43 * ( 1 + AD$6 ) )</f>
        <v>1.2433314692225641E-2</v>
      </c>
      <c r="AE43" s="80">
        <f xml:space="preserve"> IF( InpS!AE66 &lt;&gt; "", InpS!AE66, AD43 * ( 1 + AE$6 ) )</f>
        <v>1.2681941263220753E-2</v>
      </c>
      <c r="AF43" s="80">
        <f xml:space="preserve"> IF( InpS!AF66 &lt;&gt; "", InpS!AF66, AE43 * ( 1 + AF$6 ) )</f>
        <v>1.293553957130569E-2</v>
      </c>
      <c r="AG43" s="80">
        <f xml:space="preserve"> IF( InpS!AG66 &lt;&gt; "", InpS!AG66, AF43 * ( 1 + AG$6 ) )</f>
        <v>1.3194209035338182E-2</v>
      </c>
      <c r="AH43" s="80">
        <f xml:space="preserve"> IF( InpS!AH66 &lt;&gt; "", InpS!AH66, AG43 * ( 1 + AH$6 ) )</f>
        <v>1.3458051062235488E-2</v>
      </c>
      <c r="AI43" s="80">
        <f xml:space="preserve"> IF( InpS!AI66 &lt;&gt; "", InpS!AI66, AH43 * ( 1 + AI$6 ) )</f>
        <v>1.3727169086729227E-2</v>
      </c>
      <c r="AJ43" s="80">
        <f xml:space="preserve"> IF( InpS!AJ66 &lt;&gt; "", InpS!AJ66, AI43 * ( 1 + AJ$6 ) )</f>
        <v>1.400166861191519E-2</v>
      </c>
      <c r="AK43" s="80">
        <f xml:space="preserve"> IF( InpS!AK66 &lt;&gt; "", InpS!AK66, AJ43 * ( 1 + AK$6 ) )</f>
        <v>1.4281657250614017E-2</v>
      </c>
      <c r="AL43" s="80">
        <f xml:space="preserve"> IF( InpS!AL66 &lt;&gt; "", InpS!AL66, AK43 * ( 1 + AL$6 ) )</f>
        <v>1.4567244767558949E-2</v>
      </c>
      <c r="AM43" s="80">
        <f xml:space="preserve"> IF( InpS!AM66 &lt;&gt; "", InpS!AM66, AL43 * ( 1 + AM$6 ) )</f>
        <v>1.4858543122427207E-2</v>
      </c>
      <c r="AN43" s="80">
        <f xml:space="preserve"> IF( InpS!AN66 &lt;&gt; "", InpS!AN66, AM43 * ( 1 + AN$6 ) )</f>
        <v>1.5155666513731863E-2</v>
      </c>
      <c r="AO43" s="80">
        <f xml:space="preserve"> IF( InpS!AO66 &lt;&gt; "", InpS!AO66, AN43 * ( 1 + AO$6 ) )</f>
        <v>1.5458731423591398E-2</v>
      </c>
      <c r="AP43" s="80">
        <f xml:space="preserve"> IF( InpS!AP66 &lt;&gt; "", InpS!AP66, AO43 * ( 1 + AP$6 ) )</f>
        <v>1.576785666339452E-2</v>
      </c>
      <c r="AQ43" s="80">
        <f xml:space="preserve"> IF( InpS!AQ66 &lt;&gt; "", InpS!AQ66, AP43 * ( 1 + AQ$6 ) )</f>
        <v>1.6083163420378119E-2</v>
      </c>
      <c r="AR43" s="80">
        <f xml:space="preserve"> IF( InpS!AR66 &lt;&gt; "", InpS!AR66, AQ43 * ( 1 + AR$6 ) )</f>
        <v>1.6404775305136652E-2</v>
      </c>
      <c r="AS43" s="80">
        <f xml:space="preserve"> IF( InpS!AS66 &lt;&gt; "", InpS!AS66, AR43 * ( 1 + AS$6 ) )</f>
        <v>1.6732818400081537E-2</v>
      </c>
      <c r="AT43" s="80">
        <f xml:space="preserve"> IF( InpS!AT66 &lt;&gt; "", InpS!AT66, AS43 * ( 1 + AT$6 ) )</f>
        <v>1.706742130886961E-2</v>
      </c>
      <c r="AU43" s="80">
        <f xml:space="preserve"> IF( InpS!AU66 &lt;&gt; "", InpS!AU66, AT43 * ( 1 + AU$6 ) )</f>
        <v>1.7408715206819969E-2</v>
      </c>
      <c r="AV43" s="80">
        <f xml:space="preserve"> IF( InpS!AV66 &lt;&gt; "", InpS!AV66, AU43 * ( 1 + AV$6 ) )</f>
        <v>1.7756833892339004E-2</v>
      </c>
      <c r="AW43" s="80">
        <f xml:space="preserve"> IF( InpS!AW66 &lt;&gt; "", InpS!AW66, AV43 * ( 1 + AW$6 ) )</f>
        <v>1.8111913839373769E-2</v>
      </c>
      <c r="AX43" s="80">
        <f xml:space="preserve"> IF( InpS!AX66 &lt;&gt; "", InpS!AX66, AW43 * ( 1 + AX$6 ) )</f>
        <v>1.8474094250914237E-2</v>
      </c>
      <c r="AY43" s="80">
        <f xml:space="preserve"> IF( InpS!AY66 &lt;&gt; "", InpS!AY66, AX43 * ( 1 + AY$6 ) )</f>
        <v>1.8843517113565446E-2</v>
      </c>
      <c r="AZ43" s="80">
        <f xml:space="preserve"> IF( InpS!AZ66 &lt;&gt; "", InpS!AZ66, AY43 * ( 1 + AZ$6 ) )</f>
        <v>1.9220327253210906E-2</v>
      </c>
      <c r="BA43" s="80">
        <f xml:space="preserve"> IF( InpS!BA66 &lt;&gt; "", InpS!BA66, AZ43 * ( 1 + BA$6 ) )</f>
        <v>1.9604672391789098E-2</v>
      </c>
      <c r="BB43" s="80">
        <f xml:space="preserve"> IF( InpS!BB66 &lt;&gt; "", InpS!BB66, BA43 * ( 1 + BB$6 ) )</f>
        <v>1.9996703205205319E-2</v>
      </c>
      <c r="BC43" s="80">
        <f xml:space="preserve"> IF( InpS!BC66 &lt;&gt; "", InpS!BC66, BB43 * ( 1 + BC$6 ) )</f>
        <v>2.0396573382401584E-2</v>
      </c>
      <c r="BD43" s="80">
        <f xml:space="preserve"> IF( InpS!BD66 &lt;&gt; "", InpS!BD66, BC43 * ( 1 + BD$6 ) )</f>
        <v>2.0804439685607728E-2</v>
      </c>
      <c r="BE43" s="80">
        <f xml:space="preserve"> IF( InpS!BE66 &lt;&gt; "", InpS!BE66, BD43 * ( 1 + BE$6 ) )</f>
        <v>2.1220462011797347E-2</v>
      </c>
      <c r="BF43" s="80">
        <f xml:space="preserve"> IF( InpS!BF66 &lt;&gt; "", InpS!BF66, BE43 * ( 1 + BF$6 ) )</f>
        <v>2.1644803455372664E-2</v>
      </c>
      <c r="BG43" s="80">
        <f xml:space="preserve"> IF( InpS!BG66 &lt;&gt; "", InpS!BG66, BF43 * ( 1 + BG$6 ) )</f>
        <v>2.2077630372102877E-2</v>
      </c>
      <c r="BH43" s="80">
        <f xml:space="preserve"> IF( InpS!BH66 &lt;&gt; "", InpS!BH66, BG43 * ( 1 + BH$6 ) )</f>
        <v>2.2519112444341082E-2</v>
      </c>
      <c r="BI43" s="80">
        <f xml:space="preserve"> IF( InpS!BI66 &lt;&gt; "", InpS!BI66, BH43 * ( 1 + BI$6 ) )</f>
        <v>2.2969422747545324E-2</v>
      </c>
      <c r="BJ43" s="80">
        <f xml:space="preserve"> IF( InpS!BJ66 &lt;&gt; "", InpS!BJ66, BI43 * ( 1 + BJ$6 ) )</f>
        <v>2.3428737818129857E-2</v>
      </c>
      <c r="BK43" s="80">
        <f xml:space="preserve"> IF( InpS!BK66 &lt;&gt; "", InpS!BK66, BJ43 * ( 1 + BK$6 ) )</f>
        <v>2.3897237722673208E-2</v>
      </c>
      <c r="BL43" s="80">
        <f xml:space="preserve"> IF( InpS!BL66 &lt;&gt; "", InpS!BL66, BK43 * ( 1 + BL$6 ) )</f>
        <v>2.4375106128510182E-2</v>
      </c>
      <c r="BM43" s="80">
        <f xml:space="preserve"> IF( InpS!BM66 &lt;&gt; "", InpS!BM66, BL43 * ( 1 + BM$6 ) )</f>
        <v>2.4862530375735489E-2</v>
      </c>
      <c r="BN43" s="80">
        <f xml:space="preserve"> IF( InpS!BN66 &lt;&gt; "", InpS!BN66, BM43 * ( 1 + BN$6 ) )</f>
        <v>2.5359701550647207E-2</v>
      </c>
      <c r="BO43" s="80">
        <f xml:space="preserve"> IF( InpS!BO66 &lt;&gt; "", InpS!BO66, BN43 * ( 1 + BO$6 ) )</f>
        <v>2.5866814560658875E-2</v>
      </c>
      <c r="BP43" s="80">
        <f xml:space="preserve"> IF( InpS!BP66 &lt;&gt; "", InpS!BP66, BO43 * ( 1 + BP$6 ) )</f>
        <v>2.6384068210709603E-2</v>
      </c>
      <c r="BQ43" s="80">
        <f xml:space="preserve"> IF( InpS!BQ66 &lt;&gt; "", InpS!BQ66, BP43 * ( 1 + BQ$6 ) )</f>
        <v>2.6911665281202125E-2</v>
      </c>
      <c r="BR43" s="80">
        <f xml:space="preserve"> IF( InpS!BR66 &lt;&gt; "", InpS!BR66, BQ43 * ( 1 + BR$6 ) )</f>
        <v>2.7449812607499371E-2</v>
      </c>
      <c r="BS43" s="80">
        <f xml:space="preserve"> IF( InpS!BS66 &lt;&gt; "", InpS!BS66, BR43 * ( 1 + BS$6 ) )</f>
        <v>2.7998721161010719E-2</v>
      </c>
      <c r="BT43" s="80">
        <f xml:space="preserve"> IF( InpS!BT66 &lt;&gt; "", InpS!BT66, BS43 * ( 1 + BT$6 ) )</f>
        <v>2.8558606131899707E-2</v>
      </c>
      <c r="BU43" s="80">
        <f xml:space="preserve"> IF( InpS!BU66 &lt;&gt; "", InpS!BU66, BT43 * ( 1 + BU$6 ) )</f>
        <v>2.9129687013445638E-2</v>
      </c>
      <c r="BV43" s="80">
        <f xml:space="preserve"> IF( InpS!BV66 &lt;&gt; "", InpS!BV66, BU43 * ( 1 + BV$6 ) )</f>
        <v>2.971218768809215E-2</v>
      </c>
      <c r="BW43" s="80">
        <f xml:space="preserve"> IF( InpS!BW66 &lt;&gt; "", InpS!BW66, BV43 * ( 1 + BW$6 ) )</f>
        <v>3.030633651521648E-2</v>
      </c>
      <c r="BX43" s="80">
        <f xml:space="preserve"> IF( InpS!BX66 &lt;&gt; "", InpS!BX66, BW43 * ( 1 + BX$6 ) )</f>
        <v>3.0912366420653824E-2</v>
      </c>
      <c r="BY43" s="80">
        <f xml:space="preserve"> IF( InpS!BY66 &lt;&gt; "", InpS!BY66, BX43 * ( 1 + BY$6 ) )</f>
        <v>3.1530514988011918E-2</v>
      </c>
      <c r="BZ43" s="80">
        <f xml:space="preserve"> IF( InpS!BZ66 &lt;&gt; "", InpS!BZ66, BY43 * ( 1 + BZ$6 ) )</f>
        <v>3.21610245518116E-2</v>
      </c>
      <c r="CA43" s="80">
        <f xml:space="preserve"> IF( InpS!CA66 &lt;&gt; "", InpS!CA66, BZ43 * ( 1 + CA$6 ) )</f>
        <v>3.2804142292489909E-2</v>
      </c>
      <c r="CB43" s="80">
        <f xml:space="preserve"> IF( InpS!CB66 &lt;&gt; "", InpS!CB66, CA43 * ( 1 + CB$6 ) )</f>
        <v>3.3460120333302895E-2</v>
      </c>
      <c r="CC43" s="80">
        <f xml:space="preserve"> IF( InpS!CC66 &lt;&gt; "", InpS!CC66, CB43 * ( 1 + CC$6 ) )</f>
        <v>3.4129215839166248E-2</v>
      </c>
      <c r="CD43" s="80">
        <f xml:space="preserve"> IF( InpS!CD66 &lt;&gt; "", InpS!CD66, CC43 * ( 1 + CD$6 ) )</f>
        <v>3.4811691117472343E-2</v>
      </c>
      <c r="CE43" s="80">
        <f xml:space="preserve"> IF( InpS!CE66 &lt;&gt; "", InpS!CE66, CD43 * ( 1 + CE$6 ) )</f>
        <v>3.5507813720923383E-2</v>
      </c>
      <c r="CF43" s="80">
        <f xml:space="preserve"> IF( InpS!CF66 &lt;&gt; "", InpS!CF66, CE43 * ( 1 + CF$6 ) )</f>
        <v>3.6217856552420803E-2</v>
      </c>
      <c r="CG43" s="80">
        <f xml:space="preserve"> IF( InpS!CG66 &lt;&gt; "", InpS!CG66, CF43 * ( 1 + CG$6 ) )</f>
        <v>3.6942097972052189E-2</v>
      </c>
      <c r="CH43" s="80">
        <f xml:space="preserve"> IF( InpS!CH66 &lt;&gt; "", InpS!CH66, CG43 * ( 1 + CH$6 ) )</f>
        <v>3.7680821906217542E-2</v>
      </c>
      <c r="CI43" s="80">
        <f xml:space="preserve"> IF( InpS!CI66 &lt;&gt; "", InpS!CI66, CH43 * ( 1 + CI$6 ) )</f>
        <v>3.8434317958937765E-2</v>
      </c>
      <c r="CJ43" s="80">
        <f xml:space="preserve"> IF( InpS!CJ66 &lt;&gt; "", InpS!CJ66, CI43 * ( 1 + CJ$6 ) )</f>
        <v>3.9202881525388929E-2</v>
      </c>
      <c r="CK43" s="80">
        <f xml:space="preserve"> IF( InpS!CK66 &lt;&gt; "", InpS!CK66, CJ43 * ( 1 + CK$6 ) )</f>
        <v>3.9986813907706871E-2</v>
      </c>
      <c r="CL43" s="80">
        <f xml:space="preserve"> IF( InpS!CL66 &lt;&gt; "", InpS!CL66, CK43 * ( 1 + CL$6 ) )</f>
        <v>4.0786422433107525E-2</v>
      </c>
      <c r="CM43" s="80">
        <f xml:space="preserve"> IF( InpS!CM66 &lt;&gt; "", InpS!CM66, CL43 * ( 1 + CM$6 ) )</f>
        <v>4.1602020574369278E-2</v>
      </c>
      <c r="CN43" s="80">
        <f xml:space="preserve"> IF( InpS!CN66 &lt;&gt; "", InpS!CN66, CM43 * ( 1 + CN$6 ) )</f>
        <v>4.2433928072724572E-2</v>
      </c>
      <c r="CO43" s="80">
        <f xml:space="preserve"> IF( InpS!CO66 &lt;&gt; "", InpS!CO66, CN43 * ( 1 + CO$6 ) )</f>
        <v>4.3282471063208969E-2</v>
      </c>
    </row>
    <row r="44" spans="2:93" outlineLevel="2" x14ac:dyDescent="0.2">
      <c r="B44" s="59"/>
      <c r="D44" s="39"/>
      <c r="E44" s="18" t="str">
        <f>InpS!E67</f>
        <v>Fixed charge 50+</v>
      </c>
      <c r="F44" s="18">
        <f>InpS!F67</f>
        <v>0</v>
      </c>
      <c r="G44" s="19">
        <f xml:space="preserve"> UserInput!G46</f>
        <v>0</v>
      </c>
      <c r="H44" s="330" t="str">
        <f>InpS!H67</f>
        <v>£</v>
      </c>
      <c r="I44" s="75"/>
      <c r="K44" s="80">
        <f xml:space="preserve"> IF( InpS!K67 &lt;&gt; "", InpS!K67, J44 * ( 1 + K$6 ) )</f>
        <v>5.19</v>
      </c>
      <c r="L44" s="80">
        <f xml:space="preserve"> IF( InpS!L67 &lt;&gt; "", InpS!L67, K44 * ( 1 + L$6 ) )</f>
        <v>0.01</v>
      </c>
      <c r="M44" s="80">
        <f xml:space="preserve"> IF( InpS!M67 &lt;&gt; "", InpS!M67, L44 * ( 1 + M$6 ) )</f>
        <v>0.01</v>
      </c>
      <c r="N44" s="80">
        <f xml:space="preserve"> IF( InpS!N67 &lt;&gt; "", InpS!N67, M44 * ( 1 + N$6 ) )</f>
        <v>0.01</v>
      </c>
      <c r="O44" s="80">
        <f xml:space="preserve"> IF( InpS!O67 &lt;&gt; "", InpS!O67, N44 * ( 1 + O$6 ) )</f>
        <v>0.01</v>
      </c>
      <c r="P44" s="80">
        <f xml:space="preserve"> IF( InpS!P67 &lt;&gt; "", InpS!P67, O44 * ( 1 + P$6 ) )</f>
        <v>0.01</v>
      </c>
      <c r="Q44" s="80">
        <f xml:space="preserve"> IF( InpS!Q67 &lt;&gt; "", InpS!Q67, P44 * ( 1 + Q$6 ) )</f>
        <v>0.01</v>
      </c>
      <c r="R44" s="80">
        <f xml:space="preserve"> IF( InpS!R67 &lt;&gt; "", InpS!R67, Q44 * ( 1 + R$6 ) )</f>
        <v>0.01</v>
      </c>
      <c r="S44" s="80">
        <f xml:space="preserve"> IF( InpS!S67 &lt;&gt; "", InpS!S67, R44 * ( 1 + S$6 ) )</f>
        <v>0.01</v>
      </c>
      <c r="T44" s="80">
        <f xml:space="preserve"> IF( InpS!T67 &lt;&gt; "", InpS!T67, S44 * ( 1 + T$6 ) )</f>
        <v>1.019996805127966E-2</v>
      </c>
      <c r="U44" s="80">
        <f xml:space="preserve"> IF( InpS!U67 &lt;&gt; "", InpS!U67, T44 * ( 1 + U$6 ) )</f>
        <v>1.0403934824712578E-2</v>
      </c>
      <c r="V44" s="80">
        <f xml:space="preserve"> IF( InpS!V67 &lt;&gt; "", InpS!V67, U44 * ( 1 + V$6 ) )</f>
        <v>1.0611980281966414E-2</v>
      </c>
      <c r="W44" s="80">
        <f xml:space="preserve"> IF( InpS!W67 &lt;&gt; "", InpS!W67, V44 * ( 1 + W$6 ) )</f>
        <v>1.0824185983686714E-2</v>
      </c>
      <c r="X44" s="80">
        <f xml:space="preserve"> IF( InpS!X67 &lt;&gt; "", InpS!X67, W44 * ( 1 + X$6 ) )</f>
        <v>1.1040635121471357E-2</v>
      </c>
      <c r="Y44" s="80">
        <f xml:space="preserve"> IF( InpS!Y67 &lt;&gt; "", InpS!Y67, X44 * ( 1 + Y$6 ) )</f>
        <v>1.1261412550484398E-2</v>
      </c>
      <c r="Z44" s="80">
        <f xml:space="preserve"> IF( InpS!Z67 &lt;&gt; "", InpS!Z67, Y44 * ( 1 + Z$6 ) )</f>
        <v>1.1486604822722065E-2</v>
      </c>
      <c r="AA44" s="80">
        <f xml:space="preserve"> IF( InpS!AA67 &lt;&gt; "", InpS!AA67, Z44 * ( 1 + AA$6 ) )</f>
        <v>1.1716300220943993E-2</v>
      </c>
      <c r="AB44" s="80">
        <f xml:space="preserve"> IF( InpS!AB67 &lt;&gt; "", InpS!AB67, AA44 * ( 1 + AB$6 ) )</f>
        <v>1.1950588793282955E-2</v>
      </c>
      <c r="AC44" s="80">
        <f xml:space="preserve"> IF( InpS!AC67 &lt;&gt; "", InpS!AC67, AB44 * ( 1 + AC$6 ) )</f>
        <v>1.2189562388546689E-2</v>
      </c>
      <c r="AD44" s="80">
        <f xml:space="preserve"> IF( InpS!AD67 &lt;&gt; "", InpS!AD67, AC44 * ( 1 + AD$6 ) )</f>
        <v>1.2433314692225641E-2</v>
      </c>
      <c r="AE44" s="80">
        <f xml:space="preserve"> IF( InpS!AE67 &lt;&gt; "", InpS!AE67, AD44 * ( 1 + AE$6 ) )</f>
        <v>1.2681941263220753E-2</v>
      </c>
      <c r="AF44" s="80">
        <f xml:space="preserve"> IF( InpS!AF67 &lt;&gt; "", InpS!AF67, AE44 * ( 1 + AF$6 ) )</f>
        <v>1.293553957130569E-2</v>
      </c>
      <c r="AG44" s="80">
        <f xml:space="preserve"> IF( InpS!AG67 &lt;&gt; "", InpS!AG67, AF44 * ( 1 + AG$6 ) )</f>
        <v>1.3194209035338182E-2</v>
      </c>
      <c r="AH44" s="80">
        <f xml:space="preserve"> IF( InpS!AH67 &lt;&gt; "", InpS!AH67, AG44 * ( 1 + AH$6 ) )</f>
        <v>1.3458051062235488E-2</v>
      </c>
      <c r="AI44" s="80">
        <f xml:space="preserve"> IF( InpS!AI67 &lt;&gt; "", InpS!AI67, AH44 * ( 1 + AI$6 ) )</f>
        <v>1.3727169086729227E-2</v>
      </c>
      <c r="AJ44" s="80">
        <f xml:space="preserve"> IF( InpS!AJ67 &lt;&gt; "", InpS!AJ67, AI44 * ( 1 + AJ$6 ) )</f>
        <v>1.400166861191519E-2</v>
      </c>
      <c r="AK44" s="80">
        <f xml:space="preserve"> IF( InpS!AK67 &lt;&gt; "", InpS!AK67, AJ44 * ( 1 + AK$6 ) )</f>
        <v>1.4281657250614017E-2</v>
      </c>
      <c r="AL44" s="80">
        <f xml:space="preserve"> IF( InpS!AL67 &lt;&gt; "", InpS!AL67, AK44 * ( 1 + AL$6 ) )</f>
        <v>1.4567244767558949E-2</v>
      </c>
      <c r="AM44" s="80">
        <f xml:space="preserve"> IF( InpS!AM67 &lt;&gt; "", InpS!AM67, AL44 * ( 1 + AM$6 ) )</f>
        <v>1.4858543122427207E-2</v>
      </c>
      <c r="AN44" s="80">
        <f xml:space="preserve"> IF( InpS!AN67 &lt;&gt; "", InpS!AN67, AM44 * ( 1 + AN$6 ) )</f>
        <v>1.5155666513731863E-2</v>
      </c>
      <c r="AO44" s="80">
        <f xml:space="preserve"> IF( InpS!AO67 &lt;&gt; "", InpS!AO67, AN44 * ( 1 + AO$6 ) )</f>
        <v>1.5458731423591398E-2</v>
      </c>
      <c r="AP44" s="80">
        <f xml:space="preserve"> IF( InpS!AP67 &lt;&gt; "", InpS!AP67, AO44 * ( 1 + AP$6 ) )</f>
        <v>1.576785666339452E-2</v>
      </c>
      <c r="AQ44" s="80">
        <f xml:space="preserve"> IF( InpS!AQ67 &lt;&gt; "", InpS!AQ67, AP44 * ( 1 + AQ$6 ) )</f>
        <v>1.6083163420378119E-2</v>
      </c>
      <c r="AR44" s="80">
        <f xml:space="preserve"> IF( InpS!AR67 &lt;&gt; "", InpS!AR67, AQ44 * ( 1 + AR$6 ) )</f>
        <v>1.6404775305136652E-2</v>
      </c>
      <c r="AS44" s="80">
        <f xml:space="preserve"> IF( InpS!AS67 &lt;&gt; "", InpS!AS67, AR44 * ( 1 + AS$6 ) )</f>
        <v>1.6732818400081537E-2</v>
      </c>
      <c r="AT44" s="80">
        <f xml:space="preserve"> IF( InpS!AT67 &lt;&gt; "", InpS!AT67, AS44 * ( 1 + AT$6 ) )</f>
        <v>1.706742130886961E-2</v>
      </c>
      <c r="AU44" s="80">
        <f xml:space="preserve"> IF( InpS!AU67 &lt;&gt; "", InpS!AU67, AT44 * ( 1 + AU$6 ) )</f>
        <v>1.7408715206819969E-2</v>
      </c>
      <c r="AV44" s="80">
        <f xml:space="preserve"> IF( InpS!AV67 &lt;&gt; "", InpS!AV67, AU44 * ( 1 + AV$6 ) )</f>
        <v>1.7756833892339004E-2</v>
      </c>
      <c r="AW44" s="80">
        <f xml:space="preserve"> IF( InpS!AW67 &lt;&gt; "", InpS!AW67, AV44 * ( 1 + AW$6 ) )</f>
        <v>1.8111913839373769E-2</v>
      </c>
      <c r="AX44" s="80">
        <f xml:space="preserve"> IF( InpS!AX67 &lt;&gt; "", InpS!AX67, AW44 * ( 1 + AX$6 ) )</f>
        <v>1.8474094250914237E-2</v>
      </c>
      <c r="AY44" s="80">
        <f xml:space="preserve"> IF( InpS!AY67 &lt;&gt; "", InpS!AY67, AX44 * ( 1 + AY$6 ) )</f>
        <v>1.8843517113565446E-2</v>
      </c>
      <c r="AZ44" s="80">
        <f xml:space="preserve"> IF( InpS!AZ67 &lt;&gt; "", InpS!AZ67, AY44 * ( 1 + AZ$6 ) )</f>
        <v>1.9220327253210906E-2</v>
      </c>
      <c r="BA44" s="80">
        <f xml:space="preserve"> IF( InpS!BA67 &lt;&gt; "", InpS!BA67, AZ44 * ( 1 + BA$6 ) )</f>
        <v>1.9604672391789098E-2</v>
      </c>
      <c r="BB44" s="80">
        <f xml:space="preserve"> IF( InpS!BB67 &lt;&gt; "", InpS!BB67, BA44 * ( 1 + BB$6 ) )</f>
        <v>1.9996703205205319E-2</v>
      </c>
      <c r="BC44" s="80">
        <f xml:space="preserve"> IF( InpS!BC67 &lt;&gt; "", InpS!BC67, BB44 * ( 1 + BC$6 ) )</f>
        <v>2.0396573382401584E-2</v>
      </c>
      <c r="BD44" s="80">
        <f xml:space="preserve"> IF( InpS!BD67 &lt;&gt; "", InpS!BD67, BC44 * ( 1 + BD$6 ) )</f>
        <v>2.0804439685607728E-2</v>
      </c>
      <c r="BE44" s="80">
        <f xml:space="preserve"> IF( InpS!BE67 &lt;&gt; "", InpS!BE67, BD44 * ( 1 + BE$6 ) )</f>
        <v>2.1220462011797347E-2</v>
      </c>
      <c r="BF44" s="80">
        <f xml:space="preserve"> IF( InpS!BF67 &lt;&gt; "", InpS!BF67, BE44 * ( 1 + BF$6 ) )</f>
        <v>2.1644803455372664E-2</v>
      </c>
      <c r="BG44" s="80">
        <f xml:space="preserve"> IF( InpS!BG67 &lt;&gt; "", InpS!BG67, BF44 * ( 1 + BG$6 ) )</f>
        <v>2.2077630372102877E-2</v>
      </c>
      <c r="BH44" s="80">
        <f xml:space="preserve"> IF( InpS!BH67 &lt;&gt; "", InpS!BH67, BG44 * ( 1 + BH$6 ) )</f>
        <v>2.2519112444341082E-2</v>
      </c>
      <c r="BI44" s="80">
        <f xml:space="preserve"> IF( InpS!BI67 &lt;&gt; "", InpS!BI67, BH44 * ( 1 + BI$6 ) )</f>
        <v>2.2969422747545324E-2</v>
      </c>
      <c r="BJ44" s="80">
        <f xml:space="preserve"> IF( InpS!BJ67 &lt;&gt; "", InpS!BJ67, BI44 * ( 1 + BJ$6 ) )</f>
        <v>2.3428737818129857E-2</v>
      </c>
      <c r="BK44" s="80">
        <f xml:space="preserve"> IF( InpS!BK67 &lt;&gt; "", InpS!BK67, BJ44 * ( 1 + BK$6 ) )</f>
        <v>2.3897237722673208E-2</v>
      </c>
      <c r="BL44" s="80">
        <f xml:space="preserve"> IF( InpS!BL67 &lt;&gt; "", InpS!BL67, BK44 * ( 1 + BL$6 ) )</f>
        <v>2.4375106128510182E-2</v>
      </c>
      <c r="BM44" s="80">
        <f xml:space="preserve"> IF( InpS!BM67 &lt;&gt; "", InpS!BM67, BL44 * ( 1 + BM$6 ) )</f>
        <v>2.4862530375735489E-2</v>
      </c>
      <c r="BN44" s="80">
        <f xml:space="preserve"> IF( InpS!BN67 &lt;&gt; "", InpS!BN67, BM44 * ( 1 + BN$6 ) )</f>
        <v>2.5359701550647207E-2</v>
      </c>
      <c r="BO44" s="80">
        <f xml:space="preserve"> IF( InpS!BO67 &lt;&gt; "", InpS!BO67, BN44 * ( 1 + BO$6 ) )</f>
        <v>2.5866814560658875E-2</v>
      </c>
      <c r="BP44" s="80">
        <f xml:space="preserve"> IF( InpS!BP67 &lt;&gt; "", InpS!BP67, BO44 * ( 1 + BP$6 ) )</f>
        <v>2.6384068210709603E-2</v>
      </c>
      <c r="BQ44" s="80">
        <f xml:space="preserve"> IF( InpS!BQ67 &lt;&gt; "", InpS!BQ67, BP44 * ( 1 + BQ$6 ) )</f>
        <v>2.6911665281202125E-2</v>
      </c>
      <c r="BR44" s="80">
        <f xml:space="preserve"> IF( InpS!BR67 &lt;&gt; "", InpS!BR67, BQ44 * ( 1 + BR$6 ) )</f>
        <v>2.7449812607499371E-2</v>
      </c>
      <c r="BS44" s="80">
        <f xml:space="preserve"> IF( InpS!BS67 &lt;&gt; "", InpS!BS67, BR44 * ( 1 + BS$6 ) )</f>
        <v>2.7998721161010719E-2</v>
      </c>
      <c r="BT44" s="80">
        <f xml:space="preserve"> IF( InpS!BT67 &lt;&gt; "", InpS!BT67, BS44 * ( 1 + BT$6 ) )</f>
        <v>2.8558606131899707E-2</v>
      </c>
      <c r="BU44" s="80">
        <f xml:space="preserve"> IF( InpS!BU67 &lt;&gt; "", InpS!BU67, BT44 * ( 1 + BU$6 ) )</f>
        <v>2.9129687013445638E-2</v>
      </c>
      <c r="BV44" s="80">
        <f xml:space="preserve"> IF( InpS!BV67 &lt;&gt; "", InpS!BV67, BU44 * ( 1 + BV$6 ) )</f>
        <v>2.971218768809215E-2</v>
      </c>
      <c r="BW44" s="80">
        <f xml:space="preserve"> IF( InpS!BW67 &lt;&gt; "", InpS!BW67, BV44 * ( 1 + BW$6 ) )</f>
        <v>3.030633651521648E-2</v>
      </c>
      <c r="BX44" s="80">
        <f xml:space="preserve"> IF( InpS!BX67 &lt;&gt; "", InpS!BX67, BW44 * ( 1 + BX$6 ) )</f>
        <v>3.0912366420653824E-2</v>
      </c>
      <c r="BY44" s="80">
        <f xml:space="preserve"> IF( InpS!BY67 &lt;&gt; "", InpS!BY67, BX44 * ( 1 + BY$6 ) )</f>
        <v>3.1530514988011918E-2</v>
      </c>
      <c r="BZ44" s="80">
        <f xml:space="preserve"> IF( InpS!BZ67 &lt;&gt; "", InpS!BZ67, BY44 * ( 1 + BZ$6 ) )</f>
        <v>3.21610245518116E-2</v>
      </c>
      <c r="CA44" s="80">
        <f xml:space="preserve"> IF( InpS!CA67 &lt;&gt; "", InpS!CA67, BZ44 * ( 1 + CA$6 ) )</f>
        <v>3.2804142292489909E-2</v>
      </c>
      <c r="CB44" s="80">
        <f xml:space="preserve"> IF( InpS!CB67 &lt;&gt; "", InpS!CB67, CA44 * ( 1 + CB$6 ) )</f>
        <v>3.3460120333302895E-2</v>
      </c>
      <c r="CC44" s="80">
        <f xml:space="preserve"> IF( InpS!CC67 &lt;&gt; "", InpS!CC67, CB44 * ( 1 + CC$6 ) )</f>
        <v>3.4129215839166248E-2</v>
      </c>
      <c r="CD44" s="80">
        <f xml:space="preserve"> IF( InpS!CD67 &lt;&gt; "", InpS!CD67, CC44 * ( 1 + CD$6 ) )</f>
        <v>3.4811691117472343E-2</v>
      </c>
      <c r="CE44" s="80">
        <f xml:space="preserve"> IF( InpS!CE67 &lt;&gt; "", InpS!CE67, CD44 * ( 1 + CE$6 ) )</f>
        <v>3.5507813720923383E-2</v>
      </c>
      <c r="CF44" s="80">
        <f xml:space="preserve"> IF( InpS!CF67 &lt;&gt; "", InpS!CF67, CE44 * ( 1 + CF$6 ) )</f>
        <v>3.6217856552420803E-2</v>
      </c>
      <c r="CG44" s="80">
        <f xml:space="preserve"> IF( InpS!CG67 &lt;&gt; "", InpS!CG67, CF44 * ( 1 + CG$6 ) )</f>
        <v>3.6942097972052189E-2</v>
      </c>
      <c r="CH44" s="80">
        <f xml:space="preserve"> IF( InpS!CH67 &lt;&gt; "", InpS!CH67, CG44 * ( 1 + CH$6 ) )</f>
        <v>3.7680821906217542E-2</v>
      </c>
      <c r="CI44" s="80">
        <f xml:space="preserve"> IF( InpS!CI67 &lt;&gt; "", InpS!CI67, CH44 * ( 1 + CI$6 ) )</f>
        <v>3.8434317958937765E-2</v>
      </c>
      <c r="CJ44" s="80">
        <f xml:space="preserve"> IF( InpS!CJ67 &lt;&gt; "", InpS!CJ67, CI44 * ( 1 + CJ$6 ) )</f>
        <v>3.9202881525388929E-2</v>
      </c>
      <c r="CK44" s="80">
        <f xml:space="preserve"> IF( InpS!CK67 &lt;&gt; "", InpS!CK67, CJ44 * ( 1 + CK$6 ) )</f>
        <v>3.9986813907706871E-2</v>
      </c>
      <c r="CL44" s="80">
        <f xml:space="preserve"> IF( InpS!CL67 &lt;&gt; "", InpS!CL67, CK44 * ( 1 + CL$6 ) )</f>
        <v>4.0786422433107525E-2</v>
      </c>
      <c r="CM44" s="80">
        <f xml:space="preserve"> IF( InpS!CM67 &lt;&gt; "", InpS!CM67, CL44 * ( 1 + CM$6 ) )</f>
        <v>4.1602020574369278E-2</v>
      </c>
      <c r="CN44" s="80">
        <f xml:space="preserve"> IF( InpS!CN67 &lt;&gt; "", InpS!CN67, CM44 * ( 1 + CN$6 ) )</f>
        <v>4.2433928072724572E-2</v>
      </c>
      <c r="CO44" s="80">
        <f xml:space="preserve"> IF( InpS!CO67 &lt;&gt; "", InpS!CO67, CN44 * ( 1 + CO$6 ) )</f>
        <v>4.3282471063208969E-2</v>
      </c>
    </row>
    <row r="45" spans="2:93" outlineLevel="2" x14ac:dyDescent="0.2">
      <c r="B45" s="59"/>
      <c r="D45" s="39"/>
      <c r="H45" s="151"/>
      <c r="I45" s="75"/>
    </row>
    <row r="46" spans="2:93" outlineLevel="2" x14ac:dyDescent="0.2">
      <c r="B46" s="59"/>
      <c r="D46" s="39"/>
      <c r="E46" s="18" t="str">
        <f xml:space="preserve"> UserInput!E48</f>
        <v>Consumption at standard rate</v>
      </c>
      <c r="G46" s="53">
        <f xml:space="preserve"> UserInput!G48</f>
        <v>0</v>
      </c>
      <c r="H46" s="330" t="str">
        <f xml:space="preserve"> UserInput!H48</f>
        <v>m3</v>
      </c>
      <c r="I46" s="75"/>
    </row>
    <row r="47" spans="2:93" outlineLevel="2" x14ac:dyDescent="0.2">
      <c r="B47" s="59"/>
      <c r="C47" s="39">
        <v>0</v>
      </c>
      <c r="E47" s="18" t="str">
        <f>InpS!E69</f>
        <v>Water: standard volumetric rate</v>
      </c>
      <c r="F47" s="389">
        <f xml:space="preserve"> G16</f>
        <v>1</v>
      </c>
      <c r="G47" s="54">
        <f xml:space="preserve"> G$46 * F47</f>
        <v>0</v>
      </c>
      <c r="H47" s="330" t="str">
        <f>InpS!H69</f>
        <v>£/m3</v>
      </c>
      <c r="I47" s="75"/>
      <c r="K47" s="104">
        <f xml:space="preserve"> IF( InpS!K69 &lt;&gt; "", InpS!K69, J47 * ( 1 + K$6 ) )</f>
        <v>1.5236000000000001</v>
      </c>
      <c r="L47" s="104">
        <f xml:space="preserve"> IF( InpS!L69 &lt;&gt; "", InpS!L69, K47 * ( 1 + L$6 ) )</f>
        <v>1.5827</v>
      </c>
      <c r="M47" s="104">
        <f xml:space="preserve"> IF( InpS!M69 &lt;&gt; "", InpS!M69, L47 * ( 1 + M$6 ) )</f>
        <v>1.74</v>
      </c>
      <c r="N47" s="104">
        <f xml:space="preserve"> IF( InpS!N69 &lt;&gt; "", InpS!N69, M47 * ( 1 + N$6 ) )</f>
        <v>1.6225999999999998</v>
      </c>
      <c r="O47" s="104">
        <f xml:space="preserve"> IF( InpS!O69 &lt;&gt; "", InpS!O69, N47 * ( 1 + O$6 ) )</f>
        <v>1.5354000000000001</v>
      </c>
      <c r="P47" s="104">
        <f xml:space="preserve"> IF( InpS!P69 &lt;&gt; "", InpS!P69, O47 * ( 1 + P$6 ) )</f>
        <v>1.5596000000000001</v>
      </c>
      <c r="Q47" s="104">
        <f xml:space="preserve"> IF( InpS!Q69 &lt;&gt; "", InpS!Q69, P47 * ( 1 + Q$6 ) )</f>
        <v>1.5859999999999999</v>
      </c>
      <c r="R47" s="104">
        <f xml:space="preserve"> IF( InpS!R69 &lt;&gt; "", InpS!R69, Q47 * ( 1 + R$6 ) )</f>
        <v>1.6113999999999999</v>
      </c>
      <c r="S47" s="104">
        <f xml:space="preserve"> IF( InpS!S69 &lt;&gt; "", InpS!S69, R47 * ( 1 + S$6 ) )</f>
        <v>1.643</v>
      </c>
      <c r="T47" s="104">
        <f xml:space="preserve"> IF( InpS!T69 &lt;&gt; "", InpS!T69, S47 * ( 1 + T$6 ) )</f>
        <v>1.6758547508252482</v>
      </c>
      <c r="U47" s="104">
        <f xml:space="preserve"> IF( InpS!U69 &lt;&gt; "", InpS!U69, T47 * ( 1 + U$6 ) )</f>
        <v>1.7093664917002767</v>
      </c>
      <c r="V47" s="104">
        <f xml:space="preserve"> IF( InpS!V69 &lt;&gt; "", InpS!V69, U47 * ( 1 + V$6 ) )</f>
        <v>1.743548360327082</v>
      </c>
      <c r="W47" s="104">
        <f xml:space="preserve"> IF( InpS!W69 &lt;&gt; "", InpS!W69, V47 * ( 1 + W$6 ) )</f>
        <v>1.7784137571197274</v>
      </c>
      <c r="X47" s="104">
        <f xml:space="preserve"> IF( InpS!X69 &lt;&gt; "", InpS!X69, W47 * ( 1 + X$6 ) )</f>
        <v>1.8139763504577444</v>
      </c>
      <c r="Y47" s="104">
        <f xml:space="preserve"> IF( InpS!Y69 &lt;&gt; "", InpS!Y69, X47 * ( 1 + Y$6 ) )</f>
        <v>1.8502500820445869</v>
      </c>
      <c r="Z47" s="104">
        <f xml:space="preserve"> IF( InpS!Z69 &lt;&gt; "", InpS!Z69, Y47 * ( 1 + Z$6 ) )</f>
        <v>1.8872491723732354</v>
      </c>
      <c r="AA47" s="104">
        <f xml:space="preserve"> IF( InpS!AA69 &lt;&gt; "", InpS!AA69, Z47 * ( 1 + AA$6 ) )</f>
        <v>1.9249881263010982</v>
      </c>
      <c r="AB47" s="104">
        <f xml:space="preserve"> IF( InpS!AB69 &lt;&gt; "", InpS!AB69, AA47 * ( 1 + AB$6 ) )</f>
        <v>1.9634817387363896</v>
      </c>
      <c r="AC47" s="104">
        <f xml:space="preserve"> IF( InpS!AC69 &lt;&gt; "", InpS!AC69, AB47 * ( 1 + AC$6 ) )</f>
        <v>2.0027451004382208</v>
      </c>
      <c r="AD47" s="104">
        <f xml:space="preserve"> IF( InpS!AD69 &lt;&gt; "", InpS!AD69, AC47 * ( 1 + AD$6 ) )</f>
        <v>2.0427936039326724</v>
      </c>
      <c r="AE47" s="104">
        <f xml:space="preserve"> IF( InpS!AE69 &lt;&gt; "", InpS!AE69, AD47 * ( 1 + AE$6 ) )</f>
        <v>2.0836429495471696</v>
      </c>
      <c r="AF47" s="104">
        <f xml:space="preserve"> IF( InpS!AF69 &lt;&gt; "", InpS!AF69, AE47 * ( 1 + AF$6 ) )</f>
        <v>2.1253091515655247</v>
      </c>
      <c r="AG47" s="104">
        <f xml:space="preserve"> IF( InpS!AG69 &lt;&gt; "", InpS!AG69, AF47 * ( 1 + AG$6 ) )</f>
        <v>2.1678085445060633</v>
      </c>
      <c r="AH47" s="104">
        <f xml:space="preserve"> IF( InpS!AH69 &lt;&gt; "", InpS!AH69, AG47 * ( 1 + AH$6 ) )</f>
        <v>2.2111577895252905</v>
      </c>
      <c r="AI47" s="104">
        <f xml:space="preserve"> IF( InpS!AI69 &lt;&gt; "", InpS!AI69, AH47 * ( 1 + AI$6 ) )</f>
        <v>2.2553738809496116</v>
      </c>
      <c r="AJ47" s="104">
        <f xml:space="preserve"> IF( InpS!AJ69 &lt;&gt; "", InpS!AJ69, AI47 * ( 1 + AJ$6 ) )</f>
        <v>2.3004741529376651</v>
      </c>
      <c r="AK47" s="104">
        <f xml:space="preserve"> IF( InpS!AK69 &lt;&gt; "", InpS!AK69, AJ47 * ( 1 + AK$6 ) )</f>
        <v>2.3464762862758821</v>
      </c>
      <c r="AL47" s="104">
        <f xml:space="preserve"> IF( InpS!AL69 &lt;&gt; "", InpS!AL69, AK47 * ( 1 + AL$6 ) )</f>
        <v>2.3933983153099341</v>
      </c>
      <c r="AM47" s="104">
        <f xml:space="preserve"> IF( InpS!AM69 &lt;&gt; "", InpS!AM69, AL47 * ( 1 + AM$6 ) )</f>
        <v>2.4412586350147887</v>
      </c>
      <c r="AN47" s="104">
        <f xml:space="preserve"> IF( InpS!AN69 &lt;&gt; "", InpS!AN69, AM47 * ( 1 + AN$6 ) )</f>
        <v>2.4900760082061435</v>
      </c>
      <c r="AO47" s="104">
        <f xml:space="preserve"> IF( InpS!AO69 &lt;&gt; "", InpS!AO69, AN47 * ( 1 + AO$6 ) )</f>
        <v>2.5398695728960652</v>
      </c>
      <c r="AP47" s="104">
        <f xml:space="preserve"> IF( InpS!AP69 &lt;&gt; "", InpS!AP69, AO47 * ( 1 + AP$6 ) )</f>
        <v>2.5906588497957181</v>
      </c>
      <c r="AQ47" s="104">
        <f xml:space="preserve"> IF( InpS!AQ69 &lt;&gt; "", InpS!AQ69, AP47 * ( 1 + AQ$6 ) )</f>
        <v>2.6424637499681234</v>
      </c>
      <c r="AR47" s="104">
        <f xml:space="preserve"> IF( InpS!AR69 &lt;&gt; "", InpS!AR69, AQ47 * ( 1 + AR$6 ) )</f>
        <v>2.6953045826339501</v>
      </c>
      <c r="AS47" s="104">
        <f xml:space="preserve"> IF( InpS!AS69 &lt;&gt; "", InpS!AS69, AR47 * ( 1 + AS$6 ) )</f>
        <v>2.7492020631333949</v>
      </c>
      <c r="AT47" s="104">
        <f xml:space="preserve"> IF( InpS!AT69 &lt;&gt; "", InpS!AT69, AS47 * ( 1 + AT$6 ) )</f>
        <v>2.8041773210472756</v>
      </c>
      <c r="AU47" s="104">
        <f xml:space="preserve"> IF( InpS!AU69 &lt;&gt; "", InpS!AU69, AT47 * ( 1 + AU$6 ) )</f>
        <v>2.8602519084805196</v>
      </c>
      <c r="AV47" s="104">
        <f xml:space="preserve"> IF( InpS!AV69 &lt;&gt; "", InpS!AV69, AU47 * ( 1 + AV$6 ) )</f>
        <v>2.9174478085112971</v>
      </c>
      <c r="AW47" s="104">
        <f xml:space="preserve"> IF( InpS!AW69 &lt;&gt; "", InpS!AW69, AV47 * ( 1 + AW$6 ) )</f>
        <v>2.975787443809109</v>
      </c>
      <c r="AX47" s="104">
        <f xml:space="preserve"> IF( InpS!AX69 &lt;&gt; "", InpS!AX69, AW47 * ( 1 + AX$6 ) )</f>
        <v>3.0352936854252079</v>
      </c>
      <c r="AY47" s="104">
        <f xml:space="preserve"> IF( InpS!AY69 &lt;&gt; "", InpS!AY69, AX47 * ( 1 + AY$6 ) )</f>
        <v>3.0959898617588015</v>
      </c>
      <c r="AZ47" s="104">
        <f xml:space="preserve"> IF( InpS!AZ69 &lt;&gt; "", InpS!AZ69, AY47 * ( 1 + AZ$6 ) )</f>
        <v>3.1578997677025504</v>
      </c>
      <c r="BA47" s="104">
        <f xml:space="preserve"> IF( InpS!BA69 &lt;&gt; "", InpS!BA69, AZ47 * ( 1 + BA$6 ) )</f>
        <v>3.2210476739709475</v>
      </c>
      <c r="BB47" s="104">
        <f xml:space="preserve"> IF( InpS!BB69 &lt;&gt; "", InpS!BB69, BA47 * ( 1 + BB$6 ) )</f>
        <v>3.2854583366152328</v>
      </c>
      <c r="BC47" s="104">
        <f xml:space="preserve"> IF( InpS!BC69 &lt;&gt; "", InpS!BC69, BB47 * ( 1 + BC$6 ) )</f>
        <v>3.3511570067285787</v>
      </c>
      <c r="BD47" s="104">
        <f xml:space="preserve"> IF( InpS!BD69 &lt;&gt; "", InpS!BD69, BC47 * ( 1 + BD$6 ) )</f>
        <v>3.418169440345348</v>
      </c>
      <c r="BE47" s="104">
        <f xml:space="preserve"> IF( InpS!BE69 &lt;&gt; "", InpS!BE69, BD47 * ( 1 + BE$6 ) )</f>
        <v>3.4865219085383026</v>
      </c>
      <c r="BF47" s="104">
        <f xml:space="preserve"> IF( InpS!BF69 &lt;&gt; "", InpS!BF69, BE47 * ( 1 + BF$6 ) )</f>
        <v>3.556241207717727</v>
      </c>
      <c r="BG47" s="104">
        <f xml:space="preserve"> IF( InpS!BG69 &lt;&gt; "", InpS!BG69, BF47 * ( 1 + BG$6 ) )</f>
        <v>3.6273546701365009</v>
      </c>
      <c r="BH47" s="104">
        <f xml:space="preserve"> IF( InpS!BH69 &lt;&gt; "", InpS!BH69, BG47 * ( 1 + BH$6 ) )</f>
        <v>3.6998901746052377</v>
      </c>
      <c r="BI47" s="104">
        <f xml:space="preserve"> IF( InpS!BI69 &lt;&gt; "", InpS!BI69, BH47 * ( 1 + BI$6 ) )</f>
        <v>3.7738761574216948</v>
      </c>
      <c r="BJ47" s="104">
        <f xml:space="preserve"> IF( InpS!BJ69 &lt;&gt; "", InpS!BJ69, BI47 * ( 1 + BJ$6 ) )</f>
        <v>3.8493416235187334</v>
      </c>
      <c r="BK47" s="104">
        <f xml:space="preserve"> IF( InpS!BK69 &lt;&gt; "", InpS!BK69, BJ47 * ( 1 + BK$6 ) )</f>
        <v>3.9263161578352057</v>
      </c>
      <c r="BL47" s="104">
        <f xml:space="preserve"> IF( InpS!BL69 &lt;&gt; "", InpS!BL69, BK47 * ( 1 + BL$6 ) )</f>
        <v>4.0048299369142208</v>
      </c>
      <c r="BM47" s="104">
        <f xml:space="preserve"> IF( InpS!BM69 &lt;&gt; "", InpS!BM69, BL47 * ( 1 + BM$6 ) )</f>
        <v>4.0849137407333389</v>
      </c>
      <c r="BN47" s="104">
        <f xml:space="preserve"> IF( InpS!BN69 &lt;&gt; "", InpS!BN69, BM47 * ( 1 + BN$6 ) )</f>
        <v>4.1665989647713344</v>
      </c>
      <c r="BO47" s="104">
        <f xml:space="preserve"> IF( InpS!BO69 &lt;&gt; "", InpS!BO69, BN47 * ( 1 + BO$6 ) )</f>
        <v>4.2499176323162517</v>
      </c>
      <c r="BP47" s="104">
        <f xml:space="preserve"> IF( InpS!BP69 &lt;&gt; "", InpS!BP69, BO47 * ( 1 + BP$6 ) )</f>
        <v>4.3349024070195865</v>
      </c>
      <c r="BQ47" s="104">
        <f xml:space="preserve"> IF( InpS!BQ69 &lt;&gt; "", InpS!BQ69, BP47 * ( 1 + BQ$6 ) )</f>
        <v>4.4215866057015081</v>
      </c>
      <c r="BR47" s="104">
        <f xml:space="preserve"> IF( InpS!BR69 &lt;&gt; "", InpS!BR69, BQ47 * ( 1 + BR$6 ) )</f>
        <v>4.5100042114121459</v>
      </c>
      <c r="BS47" s="104">
        <f xml:space="preserve"> IF( InpS!BS69 &lt;&gt; "", InpS!BS69, BR47 * ( 1 + BS$6 ) )</f>
        <v>4.6001898867540607</v>
      </c>
      <c r="BT47" s="104">
        <f xml:space="preserve"> IF( InpS!BT69 &lt;&gt; "", InpS!BT69, BS47 * ( 1 + BT$6 ) )</f>
        <v>4.6921789874711219</v>
      </c>
      <c r="BU47" s="104">
        <f xml:space="preserve"> IF( InpS!BU69 &lt;&gt; "", InpS!BU69, BT47 * ( 1 + BU$6 ) )</f>
        <v>4.7860075763091183</v>
      </c>
      <c r="BV47" s="104">
        <f xml:space="preserve"> IF( InpS!BV69 &lt;&gt; "", InpS!BV69, BU47 * ( 1 + BV$6 ) )</f>
        <v>4.8817124371535403</v>
      </c>
      <c r="BW47" s="104">
        <f xml:space="preserve"> IF( InpS!BW69 &lt;&gt; "", InpS!BW69, BV47 * ( 1 + BW$6 ) )</f>
        <v>4.9793310894500671</v>
      </c>
      <c r="BX47" s="104">
        <f xml:space="preserve"> IF( InpS!BX69 &lt;&gt; "", InpS!BX69, BW47 * ( 1 + BX$6 ) )</f>
        <v>5.078901802913423</v>
      </c>
      <c r="BY47" s="104">
        <f xml:space="preserve"> IF( InpS!BY69 &lt;&gt; "", InpS!BY69, BX47 * ( 1 + BY$6 ) )</f>
        <v>5.1804636125303576</v>
      </c>
      <c r="BZ47" s="104">
        <f xml:space="preserve"> IF( InpS!BZ69 &lt;&gt; "", InpS!BZ69, BY47 * ( 1 + BZ$6 ) )</f>
        <v>5.2840563338626456</v>
      </c>
      <c r="CA47" s="104">
        <f xml:space="preserve"> IF( InpS!CA69 &lt;&gt; "", InpS!CA69, BZ47 * ( 1 + CA$6 ) )</f>
        <v>5.3897205786560916</v>
      </c>
      <c r="CB47" s="104">
        <f xml:space="preserve"> IF( InpS!CB69 &lt;&gt; "", InpS!CB69, CA47 * ( 1 + CB$6 ) )</f>
        <v>5.4974977707616652</v>
      </c>
      <c r="CC47" s="104">
        <f xml:space="preserve"> IF( InpS!CC69 &lt;&gt; "", InpS!CC69, CB47 * ( 1 + CC$6 ) )</f>
        <v>5.6074301623750138</v>
      </c>
      <c r="CD47" s="104">
        <f xml:space="preserve"> IF( InpS!CD69 &lt;&gt; "", InpS!CD69, CC47 * ( 1 + CD$6 ) )</f>
        <v>5.7195608506007058</v>
      </c>
      <c r="CE47" s="104">
        <f xml:space="preserve"> IF( InpS!CE69 &lt;&gt; "", InpS!CE69, CD47 * ( 1 + CE$6 ) )</f>
        <v>5.8339337943477112</v>
      </c>
      <c r="CF47" s="104">
        <f xml:space="preserve"> IF( InpS!CF69 &lt;&gt; "", InpS!CF69, CE47 * ( 1 + CF$6 ) )</f>
        <v>5.9505938315627374</v>
      </c>
      <c r="CG47" s="104">
        <f xml:space="preserve"> IF( InpS!CG69 &lt;&gt; "", InpS!CG69, CF47 * ( 1 + CG$6 ) )</f>
        <v>6.069586696808174</v>
      </c>
      <c r="CH47" s="104">
        <f xml:space="preserve"> IF( InpS!CH69 &lt;&gt; "", InpS!CH69, CG47 * ( 1 + CH$6 ) )</f>
        <v>6.1909590391915419</v>
      </c>
      <c r="CI47" s="104">
        <f xml:space="preserve"> IF( InpS!CI69 &lt;&gt; "", InpS!CI69, CH47 * ( 1 + CI$6 ) )</f>
        <v>6.3147584406534749</v>
      </c>
      <c r="CJ47" s="104">
        <f xml:space="preserve"> IF( InpS!CJ69 &lt;&gt; "", InpS!CJ69, CI47 * ( 1 + CJ$6 ) )</f>
        <v>6.4410334346214011</v>
      </c>
      <c r="CK47" s="104">
        <f xml:space="preserve"> IF( InpS!CK69 &lt;&gt; "", InpS!CK69, CJ47 * ( 1 + CK$6 ) )</f>
        <v>6.5698335250362385</v>
      </c>
      <c r="CL47" s="104">
        <f xml:space="preserve"> IF( InpS!CL69 &lt;&gt; "", InpS!CL69, CK47 * ( 1 + CL$6 ) )</f>
        <v>6.7012092057595662</v>
      </c>
      <c r="CM47" s="104">
        <f xml:space="preserve"> IF( InpS!CM69 &lt;&gt; "", InpS!CM69, CL47 * ( 1 + CM$6 ) )</f>
        <v>6.8352119803688716</v>
      </c>
      <c r="CN47" s="104">
        <f xml:space="preserve"> IF( InpS!CN69 &lt;&gt; "", InpS!CN69, CM47 * ( 1 + CN$6 ) )</f>
        <v>6.9718943823486459</v>
      </c>
      <c r="CO47" s="104">
        <f xml:space="preserve"> IF( InpS!CO69 &lt;&gt; "", InpS!CO69, CN47 * ( 1 + CO$6 ) )</f>
        <v>7.1113099956852324</v>
      </c>
    </row>
    <row r="48" spans="2:93" outlineLevel="2" x14ac:dyDescent="0.2">
      <c r="B48" s="59"/>
      <c r="E48" s="18" t="str">
        <f>InpS!E70</f>
        <v>Water: Chester volumetric rate</v>
      </c>
      <c r="F48" s="91">
        <f xml:space="preserve"> G17</f>
        <v>0</v>
      </c>
      <c r="G48" s="54">
        <f t="shared" ref="G48:G49" si="8" xml:space="preserve"> G$46 * F48</f>
        <v>0</v>
      </c>
      <c r="H48" s="330" t="str">
        <f>InpS!H70</f>
        <v>£/m3</v>
      </c>
      <c r="I48" s="75"/>
      <c r="K48" s="104">
        <f xml:space="preserve"> IF( InpS!K70 &lt;&gt; "", InpS!K70, J48 * ( 1 + K$6 ) )</f>
        <v>1.0911999999999999</v>
      </c>
      <c r="L48" s="104">
        <f xml:space="preserve"> IF( InpS!L70 &lt;&gt; "", InpS!L70, K48 * ( 1 + L$6 ) )</f>
        <v>1.2241</v>
      </c>
      <c r="M48" s="104">
        <f xml:space="preserve"> IF( InpS!M70 &lt;&gt; "", InpS!M70, L48 * ( 1 + M$6 ) )</f>
        <v>1.3651</v>
      </c>
      <c r="N48" s="104">
        <f xml:space="preserve"> IF( InpS!N70 &lt;&gt; "", InpS!N70, M48 * ( 1 + N$6 ) )</f>
        <v>1.3130000000000002</v>
      </c>
      <c r="O48" s="104">
        <f xml:space="preserve"> IF( InpS!O70 &lt;&gt; "", InpS!O70, N48 * ( 1 + O$6 ) )</f>
        <v>1.2747999999999999</v>
      </c>
      <c r="P48" s="104">
        <f xml:space="preserve"> IF( InpS!P70 &lt;&gt; "", InpS!P70, O48 * ( 1 + P$6 ) )</f>
        <v>1.3281000000000001</v>
      </c>
      <c r="Q48" s="104">
        <f xml:space="preserve"> IF( InpS!Q70 &lt;&gt; "", InpS!Q70, P48 * ( 1 + Q$6 ) )</f>
        <v>1.3852</v>
      </c>
      <c r="R48" s="104">
        <f xml:space="preserve"> IF( InpS!R70 &lt;&gt; "", InpS!R70, Q48 * ( 1 + R$6 ) )</f>
        <v>1.4444999999999999</v>
      </c>
      <c r="S48" s="104">
        <f xml:space="preserve"> IF( InpS!S70 &lt;&gt; "", InpS!S70, R48 * ( 1 + S$6 ) )</f>
        <v>1.5123</v>
      </c>
      <c r="T48" s="104">
        <f xml:space="preserve"> IF( InpS!T70 &lt;&gt; "", InpS!T70, S48 * ( 1 + T$6 ) )</f>
        <v>1.542541168395023</v>
      </c>
      <c r="U48" s="104">
        <f xml:space="preserve"> IF( InpS!U70 &lt;&gt; "", InpS!U70, T48 * ( 1 + U$6 ) )</f>
        <v>1.5733870635412832</v>
      </c>
      <c r="V48" s="104">
        <f xml:space="preserve"> IF( InpS!V70 &lt;&gt; "", InpS!V70, U48 * ( 1 + V$6 ) )</f>
        <v>1.604849778041781</v>
      </c>
      <c r="W48" s="104">
        <f xml:space="preserve"> IF( InpS!W70 &lt;&gt; "", InpS!W70, V48 * ( 1 + W$6 ) )</f>
        <v>1.6369416463129418</v>
      </c>
      <c r="X48" s="104">
        <f xml:space="preserve"> IF( InpS!X70 &lt;&gt; "", InpS!X70, W48 * ( 1 + X$6 ) )</f>
        <v>1.6696752494201135</v>
      </c>
      <c r="Y48" s="104">
        <f xml:space="preserve"> IF( InpS!Y70 &lt;&gt; "", InpS!Y70, X48 * ( 1 + Y$6 ) )</f>
        <v>1.7030634200097554</v>
      </c>
      <c r="Z48" s="104">
        <f xml:space="preserve"> IF( InpS!Z70 &lt;&gt; "", InpS!Z70, Y48 * ( 1 + Z$6 ) )</f>
        <v>1.7371192473402577</v>
      </c>
      <c r="AA48" s="104">
        <f xml:space="preserve"> IF( InpS!AA70 &lt;&gt; "", InpS!AA70, Z48 * ( 1 + AA$6 ) )</f>
        <v>1.7718560824133598</v>
      </c>
      <c r="AB48" s="104">
        <f xml:space="preserve"> IF( InpS!AB70 &lt;&gt; "", InpS!AB70, AA48 * ( 1 + AB$6 ) )</f>
        <v>1.807287543208181</v>
      </c>
      <c r="AC48" s="104">
        <f xml:space="preserve"> IF( InpS!AC70 &lt;&gt; "", InpS!AC70, AB48 * ( 1 + AC$6 ) )</f>
        <v>1.8434275200199153</v>
      </c>
      <c r="AD48" s="104">
        <f xml:space="preserve"> IF( InpS!AD70 &lt;&gt; "", InpS!AD70, AC48 * ( 1 + AD$6 ) )</f>
        <v>1.8802901809052832</v>
      </c>
      <c r="AE48" s="104">
        <f xml:space="preserve"> IF( InpS!AE70 &lt;&gt; "", InpS!AE70, AD48 * ( 1 + AE$6 ) )</f>
        <v>1.917889977236874</v>
      </c>
      <c r="AF48" s="104">
        <f xml:space="preserve"> IF( InpS!AF70 &lt;&gt; "", InpS!AF70, AE48 * ( 1 + AF$6 ) )</f>
        <v>1.9562416493685588</v>
      </c>
      <c r="AG48" s="104">
        <f xml:space="preserve"> IF( InpS!AG70 &lt;&gt; "", InpS!AG70, AF48 * ( 1 + AG$6 ) )</f>
        <v>1.9953602324141926</v>
      </c>
      <c r="AH48" s="104">
        <f xml:space="preserve"> IF( InpS!AH70 &lt;&gt; "", InpS!AH70, AG48 * ( 1 + AH$6 ) )</f>
        <v>2.0352610621418723</v>
      </c>
      <c r="AI48" s="104">
        <f xml:space="preserve"> IF( InpS!AI70 &lt;&gt; "", InpS!AI70, AH48 * ( 1 + AI$6 ) )</f>
        <v>2.0759597809860604</v>
      </c>
      <c r="AJ48" s="104">
        <f xml:space="preserve"> IF( InpS!AJ70 &lt;&gt; "", InpS!AJ70, AI48 * ( 1 + AJ$6 ) )</f>
        <v>2.1174723441799337</v>
      </c>
      <c r="AK48" s="104">
        <f xml:space="preserve"> IF( InpS!AK70 &lt;&gt; "", InpS!AK70, AJ48 * ( 1 + AK$6 ) )</f>
        <v>2.159815026010357</v>
      </c>
      <c r="AL48" s="104">
        <f xml:space="preserve"> IF( InpS!AL70 &lt;&gt; "", InpS!AL70, AK48 * ( 1 + AL$6 ) )</f>
        <v>2.2030044261979387</v>
      </c>
      <c r="AM48" s="104">
        <f xml:space="preserve"> IF( InpS!AM70 &lt;&gt; "", InpS!AM70, AL48 * ( 1 + AM$6 ) )</f>
        <v>2.2470574764046654</v>
      </c>
      <c r="AN48" s="104">
        <f xml:space="preserve"> IF( InpS!AN70 &lt;&gt; "", InpS!AN70, AM48 * ( 1 + AN$6 ) )</f>
        <v>2.2919914468716684</v>
      </c>
      <c r="AO48" s="104">
        <f xml:space="preserve"> IF( InpS!AO70 &lt;&gt; "", InpS!AO70, AN48 * ( 1 + AO$6 ) )</f>
        <v>2.337823953189726</v>
      </c>
      <c r="AP48" s="104">
        <f xml:space="preserve"> IF( InpS!AP70 &lt;&gt; "", InpS!AP70, AO48 * ( 1 + AP$6 ) )</f>
        <v>2.384572963205152</v>
      </c>
      <c r="AQ48" s="104">
        <f xml:space="preserve"> IF( InpS!AQ70 &lt;&gt; "", InpS!AQ70, AP48 * ( 1 + AQ$6 ) )</f>
        <v>2.432256804063782</v>
      </c>
      <c r="AR48" s="104">
        <f xml:space="preserve"> IF( InpS!AR70 &lt;&gt; "", InpS!AR70, AQ48 * ( 1 + AR$6 ) )</f>
        <v>2.4808941693958149</v>
      </c>
      <c r="AS48" s="104">
        <f xml:space="preserve"> IF( InpS!AS70 &lt;&gt; "", InpS!AS70, AR48 * ( 1 + AS$6 ) )</f>
        <v>2.5305041266443298</v>
      </c>
      <c r="AT48" s="104">
        <f xml:space="preserve"> IF( InpS!AT70 &lt;&gt; "", InpS!AT70, AS48 * ( 1 + AT$6 ) )</f>
        <v>2.5811061245403502</v>
      </c>
      <c r="AU48" s="104">
        <f xml:space="preserve"> IF( InpS!AU70 &lt;&gt; "", InpS!AU70, AT48 * ( 1 + AU$6 ) )</f>
        <v>2.632720000727383</v>
      </c>
      <c r="AV48" s="104">
        <f xml:space="preserve"> IF( InpS!AV70 &lt;&gt; "", InpS!AV70, AU48 * ( 1 + AV$6 ) )</f>
        <v>2.6853659895384268</v>
      </c>
      <c r="AW48" s="104">
        <f xml:space="preserve"> IF( InpS!AW70 &lt;&gt; "", InpS!AW70, AV48 * ( 1 + AW$6 ) )</f>
        <v>2.739064729928494</v>
      </c>
      <c r="AX48" s="104">
        <f xml:space="preserve"> IF( InpS!AX70 &lt;&gt; "", InpS!AX70, AW48 * ( 1 + AX$6 ) )</f>
        <v>2.7938372735657588</v>
      </c>
      <c r="AY48" s="104">
        <f xml:space="preserve"> IF( InpS!AY70 &lt;&gt; "", InpS!AY70, AX48 * ( 1 + AY$6 ) )</f>
        <v>2.8497050930845012</v>
      </c>
      <c r="AZ48" s="104">
        <f xml:space="preserve"> IF( InpS!AZ70 &lt;&gt; "", InpS!AZ70, AY48 * ( 1 + AZ$6 ) )</f>
        <v>2.9066900905030839</v>
      </c>
      <c r="BA48" s="104">
        <f xml:space="preserve"> IF( InpS!BA70 &lt;&gt; "", InpS!BA70, AZ48 * ( 1 + BA$6 ) )</f>
        <v>2.9648146058102638</v>
      </c>
      <c r="BB48" s="104">
        <f xml:space="preserve"> IF( InpS!BB70 &lt;&gt; "", InpS!BB70, BA48 * ( 1 + BB$6 ) )</f>
        <v>3.0241014257231988</v>
      </c>
      <c r="BC48" s="104">
        <f xml:space="preserve"> IF( InpS!BC70 &lt;&gt; "", InpS!BC70, BB48 * ( 1 + BC$6 ) )</f>
        <v>3.0845737926205898</v>
      </c>
      <c r="BD48" s="104">
        <f xml:space="preserve"> IF( InpS!BD70 &lt;&gt; "", InpS!BD70, BC48 * ( 1 + BD$6 ) )</f>
        <v>3.1462554136544547</v>
      </c>
      <c r="BE48" s="104">
        <f xml:space="preserve"> IF( InpS!BE70 &lt;&gt; "", InpS!BE70, BD48 * ( 1 + BE$6 ) )</f>
        <v>3.209170470044111</v>
      </c>
      <c r="BF48" s="104">
        <f xml:space="preserve"> IF( InpS!BF70 &lt;&gt; "", InpS!BF70, BE48 * ( 1 + BF$6 ) )</f>
        <v>3.2733436265560063</v>
      </c>
      <c r="BG48" s="104">
        <f xml:space="preserve"> IF( InpS!BG70 &lt;&gt; "", InpS!BG70, BF48 * ( 1 + BG$6 ) )</f>
        <v>3.338800041173116</v>
      </c>
      <c r="BH48" s="104">
        <f xml:space="preserve"> IF( InpS!BH70 &lt;&gt; "", InpS!BH70, BG48 * ( 1 + BH$6 ) )</f>
        <v>3.4055653749576997</v>
      </c>
      <c r="BI48" s="104">
        <f xml:space="preserve"> IF( InpS!BI70 &lt;&gt; "", InpS!BI70, BH48 * ( 1 + BI$6 ) )</f>
        <v>3.4736658021112774</v>
      </c>
      <c r="BJ48" s="104">
        <f xml:space="preserve"> IF( InpS!BJ70 &lt;&gt; "", InpS!BJ70, BI48 * ( 1 + BJ$6 ) )</f>
        <v>3.5431280202357764</v>
      </c>
      <c r="BK48" s="104">
        <f xml:space="preserve"> IF( InpS!BK70 &lt;&gt; "", InpS!BK70, BJ48 * ( 1 + BK$6 ) )</f>
        <v>3.6139792607998671</v>
      </c>
      <c r="BL48" s="104">
        <f xml:space="preserve"> IF( InpS!BL70 &lt;&gt; "", InpS!BL70, BK48 * ( 1 + BL$6 ) )</f>
        <v>3.6862472998145925</v>
      </c>
      <c r="BM48" s="104">
        <f xml:space="preserve"> IF( InpS!BM70 &lt;&gt; "", InpS!BM70, BL48 * ( 1 + BM$6 ) )</f>
        <v>3.7599604687224759</v>
      </c>
      <c r="BN48" s="104">
        <f xml:space="preserve"> IF( InpS!BN70 &lt;&gt; "", InpS!BN70, BM48 * ( 1 + BN$6 ) )</f>
        <v>3.8351476655043748</v>
      </c>
      <c r="BO48" s="104">
        <f xml:space="preserve"> IF( InpS!BO70 &lt;&gt; "", InpS!BO70, BN48 * ( 1 + BO$6 ) )</f>
        <v>3.9118383660084395</v>
      </c>
      <c r="BP48" s="104">
        <f xml:space="preserve"> IF( InpS!BP70 &lt;&gt; "", InpS!BP70, BO48 * ( 1 + BP$6 ) )</f>
        <v>3.9900626355056112</v>
      </c>
      <c r="BQ48" s="104">
        <f xml:space="preserve"> IF( InpS!BQ70 &lt;&gt; "", InpS!BQ70, BP48 * ( 1 + BQ$6 ) )</f>
        <v>4.069851140476195</v>
      </c>
      <c r="BR48" s="104">
        <f xml:space="preserve"> IF( InpS!BR70 &lt;&gt; "", InpS!BR70, BQ48 * ( 1 + BR$6 ) )</f>
        <v>4.1512351606321278</v>
      </c>
      <c r="BS48" s="104">
        <f xml:space="preserve"> IF( InpS!BS70 &lt;&gt; "", InpS!BS70, BR48 * ( 1 + BS$6 ) )</f>
        <v>4.2342466011796489</v>
      </c>
      <c r="BT48" s="104">
        <f xml:space="preserve"> IF( InpS!BT70 &lt;&gt; "", InpS!BT70, BS48 * ( 1 + BT$6 ) )</f>
        <v>4.3189180053271903</v>
      </c>
      <c r="BU48" s="104">
        <f xml:space="preserve"> IF( InpS!BU70 &lt;&gt; "", InpS!BU70, BT48 * ( 1 + BU$6 ) )</f>
        <v>4.4052825670433817</v>
      </c>
      <c r="BV48" s="104">
        <f xml:space="preserve"> IF( InpS!BV70 &lt;&gt; "", InpS!BV70, BU48 * ( 1 + BV$6 ) )</f>
        <v>4.4933741440701738</v>
      </c>
      <c r="BW48" s="104">
        <f xml:space="preserve"> IF( InpS!BW70 &lt;&gt; "", InpS!BW70, BV48 * ( 1 + BW$6 ) )</f>
        <v>4.5832272711961863</v>
      </c>
      <c r="BX48" s="104">
        <f xml:space="preserve"> IF( InpS!BX70 &lt;&gt; "", InpS!BX70, BW48 * ( 1 + BX$6 ) )</f>
        <v>4.6748771737954762</v>
      </c>
      <c r="BY48" s="104">
        <f xml:space="preserve"> IF( InpS!BY70 &lt;&gt; "", InpS!BY70, BX48 * ( 1 + BY$6 ) )</f>
        <v>4.7683597816370407</v>
      </c>
      <c r="BZ48" s="104">
        <f xml:space="preserve"> IF( InpS!BZ70 &lt;&gt; "", InpS!BZ70, BY48 * ( 1 + BZ$6 ) )</f>
        <v>4.8637117429704668</v>
      </c>
      <c r="CA48" s="104">
        <f xml:space="preserve"> IF( InpS!CA70 &lt;&gt; "", InpS!CA70, BZ48 * ( 1 + CA$6 ) )</f>
        <v>4.9609704388932467</v>
      </c>
      <c r="CB48" s="104">
        <f xml:space="preserve"> IF( InpS!CB70 &lt;&gt; "", InpS!CB70, CA48 * ( 1 + CB$6 ) )</f>
        <v>5.0601739980053946</v>
      </c>
      <c r="CC48" s="104">
        <f xml:space="preserve"> IF( InpS!CC70 &lt;&gt; "", InpS!CC70, CB48 * ( 1 + CC$6 ) )</f>
        <v>5.1613613113571093</v>
      </c>
      <c r="CD48" s="104">
        <f xml:space="preserve"> IF( InpS!CD70 &lt;&gt; "", InpS!CD70, CC48 * ( 1 + CD$6 ) )</f>
        <v>5.2645720476953404</v>
      </c>
      <c r="CE48" s="104">
        <f xml:space="preserve"> IF( InpS!CE70 &lt;&gt; "", InpS!CE70, CD48 * ( 1 + CE$6 ) )</f>
        <v>5.3698466690152413</v>
      </c>
      <c r="CF48" s="104">
        <f xml:space="preserve"> IF( InpS!CF70 &lt;&gt; "", InpS!CF70, CE48 * ( 1 + CF$6 ) )</f>
        <v>5.4772264464225966</v>
      </c>
      <c r="CG48" s="104">
        <f xml:space="preserve"> IF( InpS!CG70 &lt;&gt; "", InpS!CG70, CF48 * ( 1 + CG$6 ) )</f>
        <v>5.5867534763134508</v>
      </c>
      <c r="CH48" s="104">
        <f xml:space="preserve"> IF( InpS!CH70 &lt;&gt; "", InpS!CH70, CG48 * ( 1 + CH$6 ) )</f>
        <v>5.6984706968772771</v>
      </c>
      <c r="CI48" s="104">
        <f xml:space="preserve"> IF( InpS!CI70 &lt;&gt; "", InpS!CI70, CH48 * ( 1 + CI$6 ) )</f>
        <v>5.8124219049301562</v>
      </c>
      <c r="CJ48" s="104">
        <f xml:space="preserve"> IF( InpS!CJ70 &lt;&gt; "", InpS!CJ70, CI48 * ( 1 + CJ$6 ) )</f>
        <v>5.9286517730845656</v>
      </c>
      <c r="CK48" s="104">
        <f xml:space="preserve"> IF( InpS!CK70 &lt;&gt; "", InpS!CK70, CJ48 * ( 1 + CK$6 ) )</f>
        <v>6.047205867262508</v>
      </c>
      <c r="CL48" s="104">
        <f xml:space="preserve"> IF( InpS!CL70 &lt;&gt; "", InpS!CL70, CK48 * ( 1 + CL$6 ) )</f>
        <v>6.1681306645588485</v>
      </c>
      <c r="CM48" s="104">
        <f xml:space="preserve"> IF( InpS!CM70 &lt;&gt; "", InpS!CM70, CL48 * ( 1 + CM$6 ) )</f>
        <v>6.2914735714618635</v>
      </c>
      <c r="CN48" s="104">
        <f xml:space="preserve"> IF( InpS!CN70 &lt;&gt; "", InpS!CN70, CM48 * ( 1 + CN$6 ) )</f>
        <v>6.4172829424381348</v>
      </c>
      <c r="CO48" s="104">
        <f xml:space="preserve"> IF( InpS!CO70 &lt;&gt; "", InpS!CO70, CN48 * ( 1 + CO$6 ) )</f>
        <v>6.5456080988890903</v>
      </c>
    </row>
    <row r="49" spans="2:93" outlineLevel="2" x14ac:dyDescent="0.2">
      <c r="B49" s="59"/>
      <c r="E49" s="18" t="str">
        <f>InpS!E71</f>
        <v>Water: Wrexham volumetric rate</v>
      </c>
      <c r="F49" s="91">
        <f xml:space="preserve"> G18</f>
        <v>0</v>
      </c>
      <c r="G49" s="54">
        <f t="shared" si="8"/>
        <v>0</v>
      </c>
      <c r="H49" s="330" t="str">
        <f>InpS!H71</f>
        <v>£/m3</v>
      </c>
      <c r="I49" s="75"/>
      <c r="K49" s="104">
        <f xml:space="preserve"> IF( InpS!K71 &lt;&gt; "", InpS!K71, J49 * ( 1 + K$6 ) )</f>
        <v>1.1756</v>
      </c>
      <c r="L49" s="104">
        <f xml:space="preserve"> IF( InpS!L71 &lt;&gt; "", InpS!L71, K49 * ( 1 + L$6 ) )</f>
        <v>1.3169999999999999</v>
      </c>
      <c r="M49" s="104">
        <f xml:space="preserve"> IF( InpS!M71 &lt;&gt; "", InpS!M71, L49 * ( 1 + M$6 ) )</f>
        <v>1.4617</v>
      </c>
      <c r="N49" s="104">
        <f xml:space="preserve"> IF( InpS!N71 &lt;&gt; "", InpS!N71, M49 * ( 1 + N$6 ) )</f>
        <v>1.3919000000000001</v>
      </c>
      <c r="O49" s="104">
        <f xml:space="preserve"> IF( InpS!O71 &lt;&gt; "", InpS!O71, N49 * ( 1 + O$6 ) )</f>
        <v>1.34</v>
      </c>
      <c r="P49" s="104">
        <f xml:space="preserve"> IF( InpS!P71 &lt;&gt; "", InpS!P71, O49 * ( 1 + P$6 ) )</f>
        <v>1.3844000000000001</v>
      </c>
      <c r="Q49" s="104">
        <f xml:space="preserve"> IF( InpS!Q71 &lt;&gt; "", InpS!Q71, P49 * ( 1 + Q$6 ) )</f>
        <v>1.4319</v>
      </c>
      <c r="R49" s="104">
        <f xml:space="preserve"> IF( InpS!R71 &lt;&gt; "", InpS!R71, Q49 * ( 1 + R$6 ) )</f>
        <v>1.4802999999999999</v>
      </c>
      <c r="S49" s="104">
        <f xml:space="preserve"> IF( InpS!S71 &lt;&gt; "", InpS!S71, R49 * ( 1 + S$6 ) )</f>
        <v>1.5362</v>
      </c>
      <c r="T49" s="104">
        <f xml:space="preserve"> IF( InpS!T71 &lt;&gt; "", InpS!T71, S49 * ( 1 + T$6 ) )</f>
        <v>1.5669190920375813</v>
      </c>
      <c r="U49" s="104">
        <f xml:space="preserve"> IF( InpS!U71 &lt;&gt; "", InpS!U71, T49 * ( 1 + U$6 ) )</f>
        <v>1.5982524677723462</v>
      </c>
      <c r="V49" s="104">
        <f xml:space="preserve"> IF( InpS!V71 &lt;&gt; "", InpS!V71, U49 * ( 1 + V$6 ) )</f>
        <v>1.6302124109156806</v>
      </c>
      <c r="W49" s="104">
        <f xml:space="preserve"> IF( InpS!W71 &lt;&gt; "", InpS!W71, V49 * ( 1 + W$6 ) )</f>
        <v>1.6628114508139531</v>
      </c>
      <c r="X49" s="104">
        <f xml:space="preserve"> IF( InpS!X71 &lt;&gt; "", InpS!X71, W49 * ( 1 + X$6 ) )</f>
        <v>1.69606236736043</v>
      </c>
      <c r="Y49" s="104">
        <f xml:space="preserve"> IF( InpS!Y71 &lt;&gt; "", InpS!Y71, X49 * ( 1 + Y$6 ) )</f>
        <v>1.7299781960054132</v>
      </c>
      <c r="Z49" s="104">
        <f xml:space="preserve"> IF( InpS!Z71 &lt;&gt; "", InpS!Z71, Y49 * ( 1 + Z$6 ) )</f>
        <v>1.7645722328665636</v>
      </c>
      <c r="AA49" s="104">
        <f xml:space="preserve"> IF( InpS!AA71 &lt;&gt; "", InpS!AA71, Z49 * ( 1 + AA$6 ) )</f>
        <v>1.7998580399414161</v>
      </c>
      <c r="AB49" s="104">
        <f xml:space="preserve"> IF( InpS!AB71 &lt;&gt; "", InpS!AB71, AA49 * ( 1 + AB$6 ) )</f>
        <v>1.8358494504241274</v>
      </c>
      <c r="AC49" s="104">
        <f xml:space="preserve"> IF( InpS!AC71 &lt;&gt; "", InpS!AC71, AB49 * ( 1 + AC$6 ) )</f>
        <v>1.872560574128542</v>
      </c>
      <c r="AD49" s="104">
        <f xml:space="preserve"> IF( InpS!AD71 &lt;&gt; "", InpS!AD71, AC49 * ( 1 + AD$6 ) )</f>
        <v>1.9100058030197027</v>
      </c>
      <c r="AE49" s="104">
        <f xml:space="preserve"> IF( InpS!AE71 &lt;&gt; "", InpS!AE71, AD49 * ( 1 + AE$6 ) )</f>
        <v>1.9481998168559718</v>
      </c>
      <c r="AF49" s="104">
        <f xml:space="preserve"> IF( InpS!AF71 &lt;&gt; "", InpS!AF71, AE49 * ( 1 + AF$6 ) )</f>
        <v>1.9871575889439796</v>
      </c>
      <c r="AG49" s="104">
        <f xml:space="preserve"> IF( InpS!AG71 &lt;&gt; "", InpS!AG71, AF49 * ( 1 + AG$6 ) )</f>
        <v>2.0268943920086513</v>
      </c>
      <c r="AH49" s="104">
        <f xml:space="preserve"> IF( InpS!AH71 &lt;&gt; "", InpS!AH71, AG49 * ( 1 + AH$6 ) )</f>
        <v>2.0674258041806155</v>
      </c>
      <c r="AI49" s="104">
        <f xml:space="preserve"> IF( InpS!AI71 &lt;&gt; "", InpS!AI71, AH49 * ( 1 + AI$6 ) )</f>
        <v>2.1087677151033435</v>
      </c>
      <c r="AJ49" s="104">
        <f xml:space="preserve"> IF( InpS!AJ71 &lt;&gt; "", InpS!AJ71, AI49 * ( 1 + AJ$6 ) )</f>
        <v>2.1509363321624111</v>
      </c>
      <c r="AK49" s="104">
        <f xml:space="preserve"> IF( InpS!AK71 &lt;&gt; "", InpS!AK71, AJ49 * ( 1 + AK$6 ) )</f>
        <v>2.1939481868393247</v>
      </c>
      <c r="AL49" s="104">
        <f xml:space="preserve"> IF( InpS!AL71 &lt;&gt; "", InpS!AL71, AK49 * ( 1 + AL$6 ) )</f>
        <v>2.237820141192405</v>
      </c>
      <c r="AM49" s="104">
        <f xml:space="preserve"> IF( InpS!AM71 &lt;&gt; "", InpS!AM71, AL49 * ( 1 + AM$6 ) )</f>
        <v>2.2825693944672669</v>
      </c>
      <c r="AN49" s="104">
        <f xml:space="preserve"> IF( InpS!AN71 &lt;&gt; "", InpS!AN71, AM49 * ( 1 + AN$6 ) )</f>
        <v>2.3282134898394879</v>
      </c>
      <c r="AO49" s="104">
        <f xml:space="preserve"> IF( InpS!AO71 &lt;&gt; "", InpS!AO71, AN49 * ( 1 + AO$6 ) )</f>
        <v>2.3747703212921096</v>
      </c>
      <c r="AP49" s="104">
        <f xml:space="preserve"> IF( InpS!AP71 &lt;&gt; "", InpS!AP71, AO49 * ( 1 + AP$6 ) )</f>
        <v>2.4222581406306651</v>
      </c>
      <c r="AQ49" s="104">
        <f xml:space="preserve"> IF( InpS!AQ71 &lt;&gt; "", InpS!AQ71, AP49 * ( 1 + AQ$6 ) )</f>
        <v>2.4706955646384858</v>
      </c>
      <c r="AR49" s="104">
        <f xml:space="preserve"> IF( InpS!AR71 &lt;&gt; "", InpS!AR71, AQ49 * ( 1 + AR$6 ) )</f>
        <v>2.5201015823750916</v>
      </c>
      <c r="AS49" s="104">
        <f xml:space="preserve"> IF( InpS!AS71 &lt;&gt; "", InpS!AS71, AR49 * ( 1 + AS$6 ) )</f>
        <v>2.570495562620525</v>
      </c>
      <c r="AT49" s="104">
        <f xml:space="preserve"> IF( InpS!AT71 &lt;&gt; "", InpS!AT71, AS49 * ( 1 + AT$6 ) )</f>
        <v>2.6218972614685487</v>
      </c>
      <c r="AU49" s="104">
        <f xml:space="preserve"> IF( InpS!AU71 &lt;&gt; "", InpS!AU71, AT49 * ( 1 + AU$6 ) )</f>
        <v>2.6743268300716831</v>
      </c>
      <c r="AV49" s="104">
        <f xml:space="preserve"> IF( InpS!AV71 &lt;&gt; "", InpS!AV71, AU49 * ( 1 + AV$6 ) )</f>
        <v>2.7278048225411178</v>
      </c>
      <c r="AW49" s="104">
        <f xml:space="preserve"> IF( InpS!AW71 &lt;&gt; "", InpS!AW71, AV49 * ( 1 + AW$6 ) )</f>
        <v>2.7823522040045985</v>
      </c>
      <c r="AX49" s="104">
        <f xml:space="preserve"> IF( InpS!AX71 &lt;&gt; "", InpS!AX71, AW49 * ( 1 + AX$6 ) )</f>
        <v>2.8379903588254449</v>
      </c>
      <c r="AY49" s="104">
        <f xml:space="preserve"> IF( InpS!AY71 &lt;&gt; "", InpS!AY71, AX49 * ( 1 + AY$6 ) )</f>
        <v>2.8947410989859237</v>
      </c>
      <c r="AZ49" s="104">
        <f xml:space="preserve"> IF( InpS!AZ71 &lt;&gt; "", InpS!AZ71, AY49 * ( 1 + AZ$6 ) )</f>
        <v>2.9526266726382593</v>
      </c>
      <c r="BA49" s="104">
        <f xml:space="preserve"> IF( InpS!BA71 &lt;&gt; "", InpS!BA71, AZ49 * ( 1 + BA$6 ) )</f>
        <v>3.0116697728266413</v>
      </c>
      <c r="BB49" s="104">
        <f xml:space="preserve"> IF( InpS!BB71 &lt;&gt; "", InpS!BB71, BA49 * ( 1 + BB$6 ) )</f>
        <v>3.0718935463836412</v>
      </c>
      <c r="BC49" s="104">
        <f xml:space="preserve"> IF( InpS!BC71 &lt;&gt; "", InpS!BC71, BB49 * ( 1 + BC$6 ) )</f>
        <v>3.1333216030045312</v>
      </c>
      <c r="BD49" s="104">
        <f xml:space="preserve"> IF( InpS!BD71 &lt;&gt; "", InpS!BD71, BC49 * ( 1 + BD$6 ) )</f>
        <v>3.1959780245030589</v>
      </c>
      <c r="BE49" s="104">
        <f xml:space="preserve"> IF( InpS!BE71 &lt;&gt; "", InpS!BE71, BD49 * ( 1 + BE$6 ) )</f>
        <v>3.2598873742523082</v>
      </c>
      <c r="BF49" s="104">
        <f xml:space="preserve"> IF( InpS!BF71 &lt;&gt; "", InpS!BF71, BE49 * ( 1 + BF$6 ) )</f>
        <v>3.3250747068143482</v>
      </c>
      <c r="BG49" s="104">
        <f xml:space="preserve"> IF( InpS!BG71 &lt;&gt; "", InpS!BG71, BF49 * ( 1 + BG$6 ) )</f>
        <v>3.3915655777624432</v>
      </c>
      <c r="BH49" s="104">
        <f xml:space="preserve"> IF( InpS!BH71 &lt;&gt; "", InpS!BH71, BG49 * ( 1 + BH$6 ) )</f>
        <v>3.4593860536996761</v>
      </c>
      <c r="BI49" s="104">
        <f xml:space="preserve"> IF( InpS!BI71 &lt;&gt; "", InpS!BI71, BH49 * ( 1 + BI$6 ) )</f>
        <v>3.5285627224779117</v>
      </c>
      <c r="BJ49" s="104">
        <f xml:space="preserve"> IF( InpS!BJ71 &lt;&gt; "", InpS!BJ71, BI49 * ( 1 + BJ$6 ) )</f>
        <v>3.5991227036211075</v>
      </c>
      <c r="BK49" s="104">
        <f xml:space="preserve"> IF( InpS!BK71 &lt;&gt; "", InpS!BK71, BJ49 * ( 1 + BK$6 ) )</f>
        <v>3.6710936589570569</v>
      </c>
      <c r="BL49" s="104">
        <f xml:space="preserve"> IF( InpS!BL71 &lt;&gt; "", InpS!BL71, BK49 * ( 1 + BL$6 ) )</f>
        <v>3.7445038034617326</v>
      </c>
      <c r="BM49" s="104">
        <f xml:space="preserve"> IF( InpS!BM71 &lt;&gt; "", InpS!BM71, BL49 * ( 1 + BM$6 ) )</f>
        <v>3.8193819163204843</v>
      </c>
      <c r="BN49" s="104">
        <f xml:space="preserve"> IF( InpS!BN71 &lt;&gt; "", InpS!BN71, BM49 * ( 1 + BN$6 ) )</f>
        <v>3.8957573522104223</v>
      </c>
      <c r="BO49" s="104">
        <f xml:space="preserve"> IF( InpS!BO71 &lt;&gt; "", InpS!BO71, BN49 * ( 1 + BO$6 ) )</f>
        <v>3.9736600528084147</v>
      </c>
      <c r="BP49" s="104">
        <f xml:space="preserve"> IF( InpS!BP71 &lt;&gt; "", InpS!BP71, BO49 * ( 1 + BP$6 ) )</f>
        <v>4.0531205585292076</v>
      </c>
      <c r="BQ49" s="104">
        <f xml:space="preserve"> IF( InpS!BQ71 &lt;&gt; "", InpS!BQ71, BP49 * ( 1 + BQ$6 ) )</f>
        <v>4.134170020498269</v>
      </c>
      <c r="BR49" s="104">
        <f xml:space="preserve"> IF( InpS!BR71 &lt;&gt; "", InpS!BR71, BQ49 * ( 1 + BR$6 ) )</f>
        <v>4.2168402127640521</v>
      </c>
      <c r="BS49" s="104">
        <f xml:space="preserve"> IF( InpS!BS71 &lt;&gt; "", InpS!BS71, BR49 * ( 1 + BS$6 ) )</f>
        <v>4.3011635447544654</v>
      </c>
      <c r="BT49" s="104">
        <f xml:space="preserve"> IF( InpS!BT71 &lt;&gt; "", InpS!BT71, BS49 * ( 1 + BT$6 ) )</f>
        <v>4.3871730739824315</v>
      </c>
      <c r="BU49" s="104">
        <f xml:space="preserve"> IF( InpS!BU71 &lt;&gt; "", InpS!BU71, BT49 * ( 1 + BU$6 ) )</f>
        <v>4.4749025190055178</v>
      </c>
      <c r="BV49" s="104">
        <f xml:space="preserve"> IF( InpS!BV71 &lt;&gt; "", InpS!BV71, BU49 * ( 1 + BV$6 ) )</f>
        <v>4.5643862726447155</v>
      </c>
      <c r="BW49" s="104">
        <f xml:space="preserve"> IF( InpS!BW71 &lt;&gt; "", InpS!BW71, BV49 * ( 1 + BW$6 ) )</f>
        <v>4.6556594154675546</v>
      </c>
      <c r="BX49" s="104">
        <f xml:space="preserve"> IF( InpS!BX71 &lt;&gt; "", InpS!BX71, BW49 * ( 1 + BX$6 ) )</f>
        <v>4.7487577295408396</v>
      </c>
      <c r="BY49" s="104">
        <f xml:space="preserve"> IF( InpS!BY71 &lt;&gt; "", InpS!BY71, BX49 * ( 1 + BY$6 ) )</f>
        <v>4.8437177124583899</v>
      </c>
      <c r="BZ49" s="104">
        <f xml:space="preserve"> IF( InpS!BZ71 &lt;&gt; "", InpS!BZ71, BY49 * ( 1 + BZ$6 ) )</f>
        <v>4.9405765916492976</v>
      </c>
      <c r="CA49" s="104">
        <f xml:space="preserve"> IF( InpS!CA71 &lt;&gt; "", InpS!CA71, BZ49 * ( 1 + CA$6 ) )</f>
        <v>5.0393723389722993</v>
      </c>
      <c r="CB49" s="104">
        <f xml:space="preserve"> IF( InpS!CB71 &lt;&gt; "", InpS!CB71, CA49 * ( 1 + CB$6 ) )</f>
        <v>5.1401436856019904</v>
      </c>
      <c r="CC49" s="104">
        <f xml:space="preserve"> IF( InpS!CC71 &lt;&gt; "", InpS!CC71, CB49 * ( 1 + CC$6 ) )</f>
        <v>5.2429301372127179</v>
      </c>
      <c r="CD49" s="104">
        <f xml:space="preserve"> IF( InpS!CD71 &lt;&gt; "", InpS!CD71, CC49 * ( 1 + CD$6 ) )</f>
        <v>5.3477719894661009</v>
      </c>
      <c r="CE49" s="104">
        <f xml:space="preserve"> IF( InpS!CE71 &lt;&gt; "", InpS!CE71, CD49 * ( 1 + CE$6 ) )</f>
        <v>5.4547103438082498</v>
      </c>
      <c r="CF49" s="104">
        <f xml:space="preserve"> IF( InpS!CF71 &lt;&gt; "", InpS!CF71, CE49 * ( 1 + CF$6 ) )</f>
        <v>5.563787123582884</v>
      </c>
      <c r="CG49" s="104">
        <f xml:space="preserve"> IF( InpS!CG71 &lt;&gt; "", InpS!CG71, CF49 * ( 1 + CG$6 ) )</f>
        <v>5.6750450904666572</v>
      </c>
      <c r="CH49" s="104">
        <f xml:space="preserve"> IF( InpS!CH71 &lt;&gt; "", InpS!CH71, CG49 * ( 1 + CH$6 ) )</f>
        <v>5.7885278612331392</v>
      </c>
      <c r="CI49" s="104">
        <f xml:space="preserve"> IF( InpS!CI71 &lt;&gt; "", InpS!CI71, CH49 * ( 1 + CI$6 ) )</f>
        <v>5.9042799248520197</v>
      </c>
      <c r="CJ49" s="104">
        <f xml:space="preserve"> IF( InpS!CJ71 &lt;&gt; "", InpS!CJ71, CI49 * ( 1 + CJ$6 ) )</f>
        <v>6.0223466599302471</v>
      </c>
      <c r="CK49" s="104">
        <f xml:space="preserve"> IF( InpS!CK71 &lt;&gt; "", InpS!CK71, CJ49 * ( 1 + CK$6 ) )</f>
        <v>6.1427743525019292</v>
      </c>
      <c r="CL49" s="104">
        <f xml:space="preserve"> IF( InpS!CL71 &lt;&gt; "", InpS!CL71, CK49 * ( 1 + CL$6 ) )</f>
        <v>6.2656102141739778</v>
      </c>
      <c r="CM49" s="104">
        <f xml:space="preserve"> IF( InpS!CM71 &lt;&gt; "", InpS!CM71, CL49 * ( 1 + CM$6 ) )</f>
        <v>6.3909024006346078</v>
      </c>
      <c r="CN49" s="104">
        <f xml:space="preserve"> IF( InpS!CN71 &lt;&gt; "", InpS!CN71, CM49 * ( 1 + CN$6 ) )</f>
        <v>6.5187000305319476</v>
      </c>
      <c r="CO49" s="104">
        <f xml:space="preserve"> IF( InpS!CO71 &lt;&gt; "", InpS!CO71, CN49 * ( 1 + CO$6 ) )</f>
        <v>6.6490532047301611</v>
      </c>
    </row>
    <row r="50" spans="2:93" outlineLevel="2" x14ac:dyDescent="0.2">
      <c r="B50" s="59"/>
      <c r="D50" s="39"/>
      <c r="H50" s="151"/>
      <c r="I50" s="75"/>
    </row>
    <row r="51" spans="2:93" outlineLevel="2" x14ac:dyDescent="0.2">
      <c r="B51" s="59"/>
      <c r="D51" s="39"/>
      <c r="E51" s="18" t="str">
        <f xml:space="preserve"> InpC!E91</f>
        <v>Proportion of NHH volume May-Sep</v>
      </c>
      <c r="G51" s="58">
        <f xml:space="preserve"> InpC!G91</f>
        <v>0.42</v>
      </c>
      <c r="H51" s="77" t="str">
        <f xml:space="preserve"> InpC!H91</f>
        <v>%</v>
      </c>
      <c r="I51" s="75"/>
    </row>
    <row r="52" spans="2:93" outlineLevel="2" x14ac:dyDescent="0.2">
      <c r="B52" s="59"/>
      <c r="D52" s="39"/>
      <c r="E52" s="18" t="str">
        <f>InpS!E73</f>
        <v>Water: Intermediate fixed charge</v>
      </c>
      <c r="F52" s="18">
        <f>InpS!F73</f>
        <v>0</v>
      </c>
      <c r="G52" s="136">
        <f xml:space="preserve"> UserInput!G45</f>
        <v>0</v>
      </c>
      <c r="H52" s="330" t="str">
        <f>InpS!H73</f>
        <v>£</v>
      </c>
      <c r="I52" s="75"/>
      <c r="K52" s="280">
        <f xml:space="preserve"> IF( InpS!K73 &lt;&gt; "", InpS!K73, J52 * ( 1 + K$6 ) )</f>
        <v>3479</v>
      </c>
      <c r="L52" s="280">
        <f xml:space="preserve"> IF( InpS!L73 &lt;&gt; "", InpS!L73, K52 * ( 1 + L$6 ) )</f>
        <v>2373</v>
      </c>
      <c r="M52" s="280">
        <f xml:space="preserve"> IF( InpS!M73 &lt;&gt; "", InpS!M73, L52 * ( 1 + M$6 ) )</f>
        <v>2691</v>
      </c>
      <c r="N52" s="280">
        <f xml:space="preserve"> IF( InpS!N73 &lt;&gt; "", InpS!N73, M52 * ( 1 + N$6 ) )</f>
        <v>2487</v>
      </c>
      <c r="O52" s="280">
        <f xml:space="preserve"> IF( InpS!O73 &lt;&gt; "", InpS!O73, N52 * ( 1 + O$6 ) )</f>
        <v>2376</v>
      </c>
      <c r="P52" s="280">
        <f xml:space="preserve"> IF( InpS!P73 &lt;&gt; "", InpS!P73, O52 * ( 1 + P$6 ) )</f>
        <v>2427</v>
      </c>
      <c r="Q52" s="280">
        <f xml:space="preserve"> IF( InpS!Q73 &lt;&gt; "", InpS!Q73, P52 * ( 1 + Q$6 ) )</f>
        <v>2487</v>
      </c>
      <c r="R52" s="280">
        <f xml:space="preserve"> IF( InpS!R73 &lt;&gt; "", InpS!R73, Q52 * ( 1 + R$6 ) )</f>
        <v>2544</v>
      </c>
      <c r="S52" s="280">
        <f xml:space="preserve"> IF( InpS!S73 &lt;&gt; "", InpS!S73, R52 * ( 1 + S$6 ) )</f>
        <v>2610</v>
      </c>
      <c r="T52" s="280">
        <f xml:space="preserve"> IF( InpS!T73 &lt;&gt; "", InpS!T73, S52 * ( 1 + T$6 ) )</f>
        <v>2662.1916613839912</v>
      </c>
      <c r="U52" s="280">
        <f xml:space="preserve"> IF( InpS!U73 &lt;&gt; "", InpS!U73, T52 * ( 1 + U$6 ) )</f>
        <v>2715.4269892499829</v>
      </c>
      <c r="V52" s="280">
        <f xml:space="preserve"> IF( InpS!V73 &lt;&gt; "", InpS!V73, U52 * ( 1 + V$6 ) )</f>
        <v>2769.726853593234</v>
      </c>
      <c r="W52" s="280">
        <f xml:space="preserve"> IF( InpS!W73 &lt;&gt; "", InpS!W73, V52 * ( 1 + W$6 ) )</f>
        <v>2825.1125417422322</v>
      </c>
      <c r="X52" s="280">
        <f xml:space="preserve"> IF( InpS!X73 &lt;&gt; "", InpS!X73, W52 * ( 1 + X$6 ) )</f>
        <v>2881.6057667040241</v>
      </c>
      <c r="Y52" s="280">
        <f xml:space="preserve"> IF( InpS!Y73 &lt;&gt; "", InpS!Y73, X52 * ( 1 + Y$6 ) )</f>
        <v>2939.2286756764274</v>
      </c>
      <c r="Z52" s="280">
        <f xml:space="preserve"> IF( InpS!Z73 &lt;&gt; "", InpS!Z73, Y52 * ( 1 + Z$6 ) )</f>
        <v>2998.0038587304584</v>
      </c>
      <c r="AA52" s="280">
        <f xml:space="preserve"> IF( InpS!AA73 &lt;&gt; "", InpS!AA73, Z52 * ( 1 + AA$6 ) )</f>
        <v>3057.9543576663814</v>
      </c>
      <c r="AB52" s="280">
        <f xml:space="preserve"> IF( InpS!AB73 &lt;&gt; "", InpS!AB73, AA52 * ( 1 + AB$6 ) )</f>
        <v>3119.1036750468502</v>
      </c>
      <c r="AC52" s="280">
        <f xml:space="preserve"> IF( InpS!AC73 &lt;&gt; "", InpS!AC73, AB52 * ( 1 + AC$6 ) )</f>
        <v>3181.4757834106845</v>
      </c>
      <c r="AD52" s="280">
        <f xml:space="preserve"> IF( InpS!AD73 &lt;&gt; "", InpS!AD73, AC52 * ( 1 + AD$6 ) )</f>
        <v>3245.0951346708907</v>
      </c>
      <c r="AE52" s="280">
        <f xml:space="preserve"> IF( InpS!AE73 &lt;&gt; "", InpS!AE73, AD52 * ( 1 + AE$6 ) )</f>
        <v>3309.986669700615</v>
      </c>
      <c r="AF52" s="280">
        <f xml:space="preserve"> IF( InpS!AF73 &lt;&gt; "", InpS!AF73, AE52 * ( 1 + AF$6 ) )</f>
        <v>3376.1758281107832</v>
      </c>
      <c r="AG52" s="280">
        <f xml:space="preserve"> IF( InpS!AG73 &lt;&gt; "", InpS!AG73, AF52 * ( 1 + AG$6 ) )</f>
        <v>3443.6885582232635</v>
      </c>
      <c r="AH52" s="280">
        <f xml:space="preserve"> IF( InpS!AH73 &lt;&gt; "", InpS!AH73, AG52 * ( 1 + AH$6 ) )</f>
        <v>3512.55132724346</v>
      </c>
      <c r="AI52" s="280">
        <f xml:space="preserve"> IF( InpS!AI73 &lt;&gt; "", InpS!AI73, AH52 * ( 1 + AI$6 ) )</f>
        <v>3582.7911316363256</v>
      </c>
      <c r="AJ52" s="280">
        <f xml:space="preserve"> IF( InpS!AJ73 &lt;&gt; "", InpS!AJ73, AI52 * ( 1 + AJ$6 ) )</f>
        <v>3654.4355077098621</v>
      </c>
      <c r="AK52" s="280">
        <f xml:space="preserve"> IF( InpS!AK73 &lt;&gt; "", InpS!AK73, AJ52 * ( 1 + AK$6 ) )</f>
        <v>3727.5125424102557</v>
      </c>
      <c r="AL52" s="280">
        <f xml:space="preserve"> IF( InpS!AL73 &lt;&gt; "", InpS!AL73, AK52 * ( 1 + AL$6 ) )</f>
        <v>3802.0508843328826</v>
      </c>
      <c r="AM52" s="280">
        <f xml:space="preserve"> IF( InpS!AM73 &lt;&gt; "", InpS!AM73, AL52 * ( 1 + AM$6 ) )</f>
        <v>3878.0797549534977</v>
      </c>
      <c r="AN52" s="280">
        <f xml:space="preserve"> IF( InpS!AN73 &lt;&gt; "", InpS!AN73, AM52 * ( 1 + AN$6 ) )</f>
        <v>3955.6289600840128</v>
      </c>
      <c r="AO52" s="280">
        <f xml:space="preserve"> IF( InpS!AO73 &lt;&gt; "", InpS!AO73, AN52 * ( 1 + AO$6 ) )</f>
        <v>4034.7289015573515</v>
      </c>
      <c r="AP52" s="280">
        <f xml:space="preserve"> IF( InpS!AP73 &lt;&gt; "", InpS!AP73, AO52 * ( 1 + AP$6 ) )</f>
        <v>4115.4105891459658</v>
      </c>
      <c r="AQ52" s="280">
        <f xml:space="preserve"> IF( InpS!AQ73 &lt;&gt; "", InpS!AQ73, AP52 * ( 1 + AQ$6 ) )</f>
        <v>4197.7056527186851</v>
      </c>
      <c r="AR52" s="280">
        <f xml:space="preserve"> IF( InpS!AR73 &lt;&gt; "", InpS!AR73, AQ52 * ( 1 + AR$6 ) )</f>
        <v>4281.6463546406621</v>
      </c>
      <c r="AS52" s="280">
        <f xml:space="preserve"> IF( InpS!AS73 &lt;&gt; "", InpS!AS73, AR52 * ( 1 + AS$6 ) )</f>
        <v>4367.2656024212774</v>
      </c>
      <c r="AT52" s="280">
        <f xml:space="preserve"> IF( InpS!AT73 &lt;&gt; "", InpS!AT73, AS52 * ( 1 + AT$6 ) )</f>
        <v>4454.596961614965</v>
      </c>
      <c r="AU52" s="280">
        <f xml:space="preserve"> IF( InpS!AU73 &lt;&gt; "", InpS!AU73, AT52 * ( 1 + AU$6 ) )</f>
        <v>4543.6746689800084</v>
      </c>
      <c r="AV52" s="280">
        <f xml:space="preserve"> IF( InpS!AV73 &lt;&gt; "", InpS!AV73, AU52 * ( 1 + AV$6 ) )</f>
        <v>4634.5336459004766</v>
      </c>
      <c r="AW52" s="280">
        <f xml:space="preserve"> IF( InpS!AW73 &lt;&gt; "", InpS!AW73, AV52 * ( 1 + AW$6 ) )</f>
        <v>4727.2095120765498</v>
      </c>
      <c r="AX52" s="280">
        <f xml:space="preserve"> IF( InpS!AX73 &lt;&gt; "", InpS!AX73, AW52 * ( 1 + AX$6 ) )</f>
        <v>4821.7385994886117</v>
      </c>
      <c r="AY52" s="280">
        <f xml:space="preserve"> IF( InpS!AY73 &lt;&gt; "", InpS!AY73, AX52 * ( 1 + AY$6 ) )</f>
        <v>4918.1579666405769</v>
      </c>
      <c r="AZ52" s="280">
        <f xml:space="preserve"> IF( InpS!AZ73 &lt;&gt; "", InpS!AZ73, AY52 * ( 1 + AZ$6 ) )</f>
        <v>5016.5054130880417</v>
      </c>
      <c r="BA52" s="280">
        <f xml:space="preserve"> IF( InpS!BA73 &lt;&gt; "", InpS!BA73, AZ52 * ( 1 + BA$6 ) )</f>
        <v>5116.8194942569498</v>
      </c>
      <c r="BB52" s="280">
        <f xml:space="preserve"> IF( InpS!BB73 &lt;&gt; "", InpS!BB73, BA52 * ( 1 + BB$6 ) )</f>
        <v>5219.1395365585831</v>
      </c>
      <c r="BC52" s="280">
        <f xml:space="preserve"> IF( InpS!BC73 &lt;&gt; "", InpS!BC73, BB52 * ( 1 + BC$6 ) )</f>
        <v>5323.505652806808</v>
      </c>
      <c r="BD52" s="280">
        <f xml:space="preserve"> IF( InpS!BD73 &lt;&gt; "", InpS!BD73, BC52 * ( 1 + BD$6 ) )</f>
        <v>5429.9587579436111</v>
      </c>
      <c r="BE52" s="280">
        <f xml:space="preserve"> IF( InpS!BE73 &lt;&gt; "", InpS!BE73, BD52 * ( 1 + BE$6 ) )</f>
        <v>5538.5405850791012</v>
      </c>
      <c r="BF52" s="280">
        <f xml:space="preserve"> IF( InpS!BF73 &lt;&gt; "", InpS!BF73, BE52 * ( 1 + BF$6 ) )</f>
        <v>5649.2937018522589</v>
      </c>
      <c r="BG52" s="280">
        <f xml:space="preserve"> IF( InpS!BG73 &lt;&gt; "", InpS!BG73, BF52 * ( 1 + BG$6 ) )</f>
        <v>5762.2615271188442</v>
      </c>
      <c r="BH52" s="280">
        <f xml:space="preserve"> IF( InpS!BH73 &lt;&gt; "", InpS!BH73, BG52 * ( 1 + BH$6 ) )</f>
        <v>5877.4883479730152</v>
      </c>
      <c r="BI52" s="280">
        <f xml:space="preserve"> IF( InpS!BI73 &lt;&gt; "", InpS!BI73, BH52 * ( 1 + BI$6 ) )</f>
        <v>5995.0193371093219</v>
      </c>
      <c r="BJ52" s="280">
        <f xml:space="preserve"> IF( InpS!BJ73 &lt;&gt; "", InpS!BJ73, BI52 * ( 1 + BJ$6 ) )</f>
        <v>6114.900570531885</v>
      </c>
      <c r="BK52" s="280">
        <f xml:space="preserve"> IF( InpS!BK73 &lt;&gt; "", InpS!BK73, BJ52 * ( 1 + BK$6 ) )</f>
        <v>6237.1790456176996</v>
      </c>
      <c r="BL52" s="280">
        <f xml:space="preserve"> IF( InpS!BL73 &lt;&gt; "", InpS!BL73, BK52 * ( 1 + BL$6 ) )</f>
        <v>6361.9026995411496</v>
      </c>
      <c r="BM52" s="280">
        <f xml:space="preserve"> IF( InpS!BM73 &lt;&gt; "", InpS!BM73, BL52 * ( 1 + BM$6 ) )</f>
        <v>6489.1204280669544</v>
      </c>
      <c r="BN52" s="280">
        <f xml:space="preserve"> IF( InpS!BN73 &lt;&gt; "", InpS!BN73, BM52 * ( 1 + BN$6 ) )</f>
        <v>6618.8821047189122</v>
      </c>
      <c r="BO52" s="280">
        <f xml:space="preserve"> IF( InpS!BO73 &lt;&gt; "", InpS!BO73, BN52 * ( 1 + BO$6 ) )</f>
        <v>6751.238600331958</v>
      </c>
      <c r="BP52" s="280">
        <f xml:space="preserve"> IF( InpS!BP73 &lt;&gt; "", InpS!BP73, BO52 * ( 1 + BP$6 ) )</f>
        <v>6886.2418029951978</v>
      </c>
      <c r="BQ52" s="280">
        <f xml:space="preserve"> IF( InpS!BQ73 &lt;&gt; "", InpS!BQ73, BP52 * ( 1 + BQ$6 ) )</f>
        <v>7023.9446383937457</v>
      </c>
      <c r="BR52" s="280">
        <f xml:space="preserve"> IF( InpS!BR73 &lt;&gt; "", InpS!BR73, BQ52 * ( 1 + BR$6 ) )</f>
        <v>7164.4010905573268</v>
      </c>
      <c r="BS52" s="280">
        <f xml:space="preserve"> IF( InpS!BS73 &lt;&gt; "", InpS!BS73, BR52 * ( 1 + BS$6 ) )</f>
        <v>7307.6662230237889</v>
      </c>
      <c r="BT52" s="280">
        <f xml:space="preserve"> IF( InpS!BT73 &lt;&gt; "", InpS!BT73, BS52 * ( 1 + BT$6 ) )</f>
        <v>7453.7962004258152</v>
      </c>
      <c r="BU52" s="280">
        <f xml:space="preserve"> IF( InpS!BU73 &lt;&gt; "", InpS!BU73, BT52 * ( 1 + BU$6 ) )</f>
        <v>7602.8483105093037</v>
      </c>
      <c r="BV52" s="280">
        <f xml:space="preserve"> IF( InpS!BV73 &lt;&gt; "", InpS!BV73, BU52 * ( 1 + BV$6 ) )</f>
        <v>7754.8809865920439</v>
      </c>
      <c r="BW52" s="280">
        <f xml:space="preserve"> IF( InpS!BW73 &lt;&gt; "", InpS!BW73, BV52 * ( 1 + BW$6 ) )</f>
        <v>7909.9538304714933</v>
      </c>
      <c r="BX52" s="280">
        <f xml:space="preserve"> IF( InpS!BX73 &lt;&gt; "", InpS!BX73, BW52 * ( 1 + BX$6 ) )</f>
        <v>8068.1276357906399</v>
      </c>
      <c r="BY52" s="280">
        <f xml:space="preserve"> IF( InpS!BY73 &lt;&gt; "", InpS!BY73, BX52 * ( 1 + BY$6 ) )</f>
        <v>8229.4644118711021</v>
      </c>
      <c r="BZ52" s="280">
        <f xml:space="preserve"> IF( InpS!BZ73 &lt;&gt; "", InpS!BZ73, BY52 * ( 1 + BZ$6 ) )</f>
        <v>8394.0274080228191</v>
      </c>
      <c r="CA52" s="280">
        <f xml:space="preserve"> IF( InpS!CA73 &lt;&gt; "", InpS!CA73, BZ52 * ( 1 + CA$6 ) )</f>
        <v>8561.881138339857</v>
      </c>
      <c r="CB52" s="280">
        <f xml:space="preserve"> IF( InpS!CB73 &lt;&gt; "", InpS!CB73, CA52 * ( 1 + CB$6 ) )</f>
        <v>8733.0914069920473</v>
      </c>
      <c r="CC52" s="280">
        <f xml:space="preserve"> IF( InpS!CC73 &lt;&gt; "", InpS!CC73, CB52 * ( 1 + CC$6 ) )</f>
        <v>8907.7253340223815</v>
      </c>
      <c r="CD52" s="280">
        <f xml:space="preserve"> IF( InpS!CD73 &lt;&gt; "", InpS!CD73, CC52 * ( 1 + CD$6 ) )</f>
        <v>9085.8513816602735</v>
      </c>
      <c r="CE52" s="280">
        <f xml:space="preserve"> IF( InpS!CE73 &lt;&gt; "", InpS!CE73, CD52 * ( 1 + CE$6 ) )</f>
        <v>9267.5393811609938</v>
      </c>
      <c r="CF52" s="280">
        <f xml:space="preserve"> IF( InpS!CF73 &lt;&gt; "", InpS!CF73, CE52 * ( 1 + CF$6 ) )</f>
        <v>9452.8605601818199</v>
      </c>
      <c r="CG52" s="280">
        <f xml:space="preserve"> IF( InpS!CG73 &lt;&gt; "", InpS!CG73, CF52 * ( 1 + CG$6 ) )</f>
        <v>9641.8875707056104</v>
      </c>
      <c r="CH52" s="280">
        <f xml:space="preserve"> IF( InpS!CH73 &lt;&gt; "", InpS!CH73, CG52 * ( 1 + CH$6 ) )</f>
        <v>9834.6945175227684</v>
      </c>
      <c r="CI52" s="280">
        <f xml:space="preserve"> IF( InpS!CI73 &lt;&gt; "", InpS!CI73, CH52 * ( 1 + CI$6 ) )</f>
        <v>10031.356987282747</v>
      </c>
      <c r="CJ52" s="280">
        <f xml:space="preserve"> IF( InpS!CJ73 &lt;&gt; "", InpS!CJ73, CI52 * ( 1 + CJ$6 ) )</f>
        <v>10231.9520781265</v>
      </c>
      <c r="CK52" s="280">
        <f xml:space="preserve"> IF( InpS!CK73 &lt;&gt; "", InpS!CK73, CJ52 * ( 1 + CK$6 ) )</f>
        <v>10436.558429911482</v>
      </c>
      <c r="CL52" s="280">
        <f xml:space="preserve"> IF( InpS!CL73 &lt;&gt; "", InpS!CL73, CK52 * ( 1 + CL$6 ) )</f>
        <v>10645.256255041053</v>
      </c>
      <c r="CM52" s="280">
        <f xml:space="preserve"> IF( InpS!CM73 &lt;&gt; "", InpS!CM73, CL52 * ( 1 + CM$6 ) )</f>
        <v>10858.127369910369</v>
      </c>
      <c r="CN52" s="280">
        <f xml:space="preserve"> IF( InpS!CN73 &lt;&gt; "", InpS!CN73, CM52 * ( 1 + CN$6 ) )</f>
        <v>11075.2552269811</v>
      </c>
      <c r="CO52" s="280">
        <f xml:space="preserve"> IF( InpS!CO73 &lt;&gt; "", InpS!CO73, CN52 * ( 1 + CO$6 ) )</f>
        <v>11296.724947497529</v>
      </c>
    </row>
    <row r="53" spans="2:93" outlineLevel="2" x14ac:dyDescent="0.2">
      <c r="B53" s="59"/>
      <c r="D53" s="39"/>
      <c r="E53" s="18" t="str">
        <f>InpS!E74</f>
        <v>Water: Intermediate peak rate</v>
      </c>
      <c r="F53" s="18">
        <f>InpS!F74</f>
        <v>0</v>
      </c>
      <c r="G53" s="19">
        <f xml:space="preserve"> UserInput!$G$49 * G$51</f>
        <v>0</v>
      </c>
      <c r="H53" s="330" t="str">
        <f>InpS!H74</f>
        <v>£/m3</v>
      </c>
      <c r="I53" s="75"/>
      <c r="K53" s="104">
        <f xml:space="preserve"> IF( InpS!K74 &lt;&gt; "", InpS!K74, J53 * ( 1 + K$6 ) )</f>
        <v>1.2514000000000001</v>
      </c>
      <c r="L53" s="104">
        <f xml:space="preserve"> IF( InpS!L74 &lt;&gt; "", InpS!L74, K53 * ( 1 + L$6 ) )</f>
        <v>1.3453999999999999</v>
      </c>
      <c r="M53" s="104">
        <f xml:space="preserve"> IF( InpS!M74 &lt;&gt; "", InpS!M74, L53 * ( 1 + M$6 ) )</f>
        <v>1.4708999999999999</v>
      </c>
      <c r="N53" s="104">
        <f xml:space="preserve"> IF( InpS!N74 &lt;&gt; "", InpS!N74, M53 * ( 1 + N$6 ) )</f>
        <v>1.3738999999999999</v>
      </c>
      <c r="O53" s="104">
        <f xml:space="preserve"> IF( InpS!O74 &lt;&gt; "", InpS!O74, N53 * ( 1 + O$6 ) )</f>
        <v>1.2978000000000001</v>
      </c>
      <c r="P53" s="104">
        <f xml:space="preserve"> IF( InpS!P74 &lt;&gt; "", InpS!P74, O53 * ( 1 + P$6 ) )</f>
        <v>1.3169</v>
      </c>
      <c r="Q53" s="104">
        <f xml:space="preserve"> IF( InpS!Q74 &lt;&gt; "", InpS!Q74, P53 * ( 1 + Q$6 ) )</f>
        <v>1.3372999999999999</v>
      </c>
      <c r="R53" s="104">
        <f xml:space="preserve"> IF( InpS!R74 &lt;&gt; "", InpS!R74, Q53 * ( 1 + R$6 ) )</f>
        <v>1.357</v>
      </c>
      <c r="S53" s="104">
        <f xml:space="preserve"> IF( InpS!S74 &lt;&gt; "", InpS!S74, R53 * ( 1 + S$6 ) )</f>
        <v>1.3819999999999999</v>
      </c>
      <c r="T53" s="104">
        <f xml:space="preserve"> IF( InpS!T74 &lt;&gt; "", InpS!T74, S53 * ( 1 + T$6 ) )</f>
        <v>1.4096355846868489</v>
      </c>
      <c r="U53" s="104">
        <f xml:space="preserve"> IF( InpS!U74 &lt;&gt; "", InpS!U74, T53 * ( 1 + U$6 ) )</f>
        <v>1.4378237927752782</v>
      </c>
      <c r="V53" s="104">
        <f xml:space="preserve"> IF( InpS!V74 &lt;&gt; "", InpS!V74, U53 * ( 1 + V$6 ) )</f>
        <v>1.4665756749677583</v>
      </c>
      <c r="W53" s="104">
        <f xml:space="preserve"> IF( InpS!W74 &lt;&gt; "", InpS!W74, V53 * ( 1 + W$6 ) )</f>
        <v>1.4959025029455038</v>
      </c>
      <c r="X53" s="104">
        <f xml:space="preserve"> IF( InpS!X74 &lt;&gt; "", InpS!X74, W53 * ( 1 + X$6 ) )</f>
        <v>1.5258157737873415</v>
      </c>
      <c r="Y53" s="104">
        <f xml:space="preserve"> IF( InpS!Y74 &lt;&gt; "", InpS!Y74, X53 * ( 1 + Y$6 ) )</f>
        <v>1.5563272144769436</v>
      </c>
      <c r="Z53" s="104">
        <f xml:space="preserve"> IF( InpS!Z74 &lt;&gt; "", InpS!Z74, Y53 * ( 1 + Z$6 ) )</f>
        <v>1.5874487865001892</v>
      </c>
      <c r="AA53" s="104">
        <f xml:space="preserve"> IF( InpS!AA74 &lt;&gt; "", InpS!AA74, Z53 * ( 1 + AA$6 ) )</f>
        <v>1.6191926905344596</v>
      </c>
      <c r="AB53" s="104">
        <f xml:space="preserve"> IF( InpS!AB74 &lt;&gt; "", InpS!AB74, AA53 * ( 1 + AB$6 ) )</f>
        <v>1.6515713712317042</v>
      </c>
      <c r="AC53" s="104">
        <f xml:space="preserve"> IF( InpS!AC74 &lt;&gt; "", InpS!AC74, AB53 * ( 1 + AC$6 ) )</f>
        <v>1.6845975220971521</v>
      </c>
      <c r="AD53" s="104">
        <f xml:space="preserve"> IF( InpS!AD74 &lt;&gt; "", InpS!AD74, AC53 * ( 1 + AD$6 ) )</f>
        <v>1.7182840904655832</v>
      </c>
      <c r="AE53" s="104">
        <f xml:space="preserve"> IF( InpS!AE74 &lt;&gt; "", InpS!AE74, AD53 * ( 1 + AE$6 ) )</f>
        <v>1.7526442825771078</v>
      </c>
      <c r="AF53" s="104">
        <f xml:space="preserve"> IF( InpS!AF74 &lt;&gt; "", InpS!AF74, AE53 * ( 1 + AF$6 ) )</f>
        <v>1.7876915687544459</v>
      </c>
      <c r="AG53" s="104">
        <f xml:space="preserve"> IF( InpS!AG74 &lt;&gt; "", InpS!AG74, AF53 * ( 1 + AG$6 ) )</f>
        <v>1.8234396886837363</v>
      </c>
      <c r="AH53" s="104">
        <f xml:space="preserve"> IF( InpS!AH74 &lt;&gt; "", InpS!AH74, AG53 * ( 1 + AH$6 ) )</f>
        <v>1.859902656800944</v>
      </c>
      <c r="AI53" s="104">
        <f xml:space="preserve"> IF( InpS!AI74 &lt;&gt; "", InpS!AI74, AH53 * ( 1 + AI$6 ) )</f>
        <v>1.8970947677859786</v>
      </c>
      <c r="AJ53" s="104">
        <f xml:space="preserve"> IF( InpS!AJ74 &lt;&gt; "", InpS!AJ74, AI53 * ( 1 + AJ$6 ) )</f>
        <v>1.9350306021666788</v>
      </c>
      <c r="AK53" s="104">
        <f xml:space="preserve"> IF( InpS!AK74 &lt;&gt; "", InpS!AK74, AJ53 * ( 1 + AK$6 ) )</f>
        <v>1.9737250320348565</v>
      </c>
      <c r="AL53" s="104">
        <f xml:space="preserve"> IF( InpS!AL74 &lt;&gt; "", InpS!AL74, AK53 * ( 1 + AL$6 ) )</f>
        <v>2.0131932268766461</v>
      </c>
      <c r="AM53" s="104">
        <f xml:space="preserve"> IF( InpS!AM74 &lt;&gt; "", InpS!AM74, AL53 * ( 1 + AM$6 ) )</f>
        <v>2.0534506595194393</v>
      </c>
      <c r="AN53" s="104">
        <f xml:space="preserve"> IF( InpS!AN74 &lt;&gt; "", InpS!AN74, AM53 * ( 1 + AN$6 ) )</f>
        <v>2.0945131121977427</v>
      </c>
      <c r="AO53" s="104">
        <f xml:space="preserve"> IF( InpS!AO74 &lt;&gt; "", InpS!AO74, AN53 * ( 1 + AO$6 ) )</f>
        <v>2.1363966827403305</v>
      </c>
      <c r="AP53" s="104">
        <f xml:space="preserve"> IF( InpS!AP74 &lt;&gt; "", InpS!AP74, AO53 * ( 1 + AP$6 ) )</f>
        <v>2.1791177908811217</v>
      </c>
      <c r="AQ53" s="104">
        <f xml:space="preserve"> IF( InpS!AQ74 &lt;&gt; "", InpS!AQ74, AP53 * ( 1 + AQ$6 ) )</f>
        <v>2.2226931846962552</v>
      </c>
      <c r="AR53" s="104">
        <f xml:space="preserve"> IF( InpS!AR74 &lt;&gt; "", InpS!AR74, AQ53 * ( 1 + AR$6 ) )</f>
        <v>2.2671399471698841</v>
      </c>
      <c r="AS53" s="104">
        <f xml:space="preserve"> IF( InpS!AS74 &lt;&gt; "", InpS!AS74, AR53 * ( 1 + AS$6 ) )</f>
        <v>2.3124755028912674</v>
      </c>
      <c r="AT53" s="104">
        <f xml:space="preserve"> IF( InpS!AT74 &lt;&gt; "", InpS!AT74, AS53 * ( 1 + AT$6 ) )</f>
        <v>2.3587176248857791</v>
      </c>
      <c r="AU53" s="104">
        <f xml:space="preserve"> IF( InpS!AU74 &lt;&gt; "", InpS!AU74, AT53 * ( 1 + AU$6 ) )</f>
        <v>2.4058844415825189</v>
      </c>
      <c r="AV53" s="104">
        <f xml:space="preserve"> IF( InpS!AV74 &lt;&gt; "", InpS!AV74, AU53 * ( 1 + AV$6 ) )</f>
        <v>2.4539944439212498</v>
      </c>
      <c r="AW53" s="104">
        <f xml:space="preserve"> IF( InpS!AW74 &lt;&gt; "", InpS!AW74, AV53 * ( 1 + AW$6 ) )</f>
        <v>2.5030664926014543</v>
      </c>
      <c r="AX53" s="104">
        <f xml:space="preserve"> IF( InpS!AX74 &lt;&gt; "", InpS!AX74, AW53 * ( 1 + AX$6 ) )</f>
        <v>2.553119825476347</v>
      </c>
      <c r="AY53" s="104">
        <f xml:space="preserve"> IF( InpS!AY74 &lt;&gt; "", InpS!AY74, AX53 * ( 1 + AY$6 ) )</f>
        <v>2.6041740650947438</v>
      </c>
      <c r="AZ53" s="104">
        <f xml:space="preserve"> IF( InpS!AZ74 &lt;&gt; "", InpS!AZ74, AY53 * ( 1 + AZ$6 ) )</f>
        <v>2.6562492263937463</v>
      </c>
      <c r="BA53" s="104">
        <f xml:space="preserve"> IF( InpS!BA74 &lt;&gt; "", InpS!BA74, AZ53 * ( 1 + BA$6 ) )</f>
        <v>2.7093657245452523</v>
      </c>
      <c r="BB53" s="104">
        <f xml:space="preserve"> IF( InpS!BB74 &lt;&gt; "", InpS!BB74, BA53 * ( 1 + BB$6 ) )</f>
        <v>2.763544382959374</v>
      </c>
      <c r="BC53" s="104">
        <f xml:space="preserve"> IF( InpS!BC74 &lt;&gt; "", InpS!BC74, BB53 * ( 1 + BC$6 ) )</f>
        <v>2.8188064414478977</v>
      </c>
      <c r="BD53" s="104">
        <f xml:space="preserve"> IF( InpS!BD74 &lt;&gt; "", InpS!BD74, BC53 * ( 1 + BD$6 ) )</f>
        <v>2.8751735645509866</v>
      </c>
      <c r="BE53" s="104">
        <f xml:space="preserve"> IF( InpS!BE74 &lt;&gt; "", InpS!BE74, BD53 * ( 1 + BE$6 ) )</f>
        <v>2.9326678500303922</v>
      </c>
      <c r="BF53" s="104">
        <f xml:space="preserve"> IF( InpS!BF74 &lt;&gt; "", InpS!BF74, BE53 * ( 1 + BF$6 ) )</f>
        <v>2.9913118375325007</v>
      </c>
      <c r="BG53" s="104">
        <f xml:space="preserve"> IF( InpS!BG74 &lt;&gt; "", InpS!BG74, BF53 * ( 1 + BG$6 ) )</f>
        <v>3.0511285174246159</v>
      </c>
      <c r="BH53" s="104">
        <f xml:space="preserve"> IF( InpS!BH74 &lt;&gt; "", InpS!BH74, BG53 * ( 1 + BH$6 ) )</f>
        <v>3.1121413398079358</v>
      </c>
      <c r="BI53" s="104">
        <f xml:space="preserve"> IF( InpS!BI74 &lt;&gt; "", InpS!BI74, BH53 * ( 1 + BI$6 ) )</f>
        <v>3.1743742237107622</v>
      </c>
      <c r="BJ53" s="104">
        <f xml:space="preserve"> IF( InpS!BJ74 &lt;&gt; "", InpS!BJ74, BI53 * ( 1 + BJ$6 ) )</f>
        <v>3.2378515664655447</v>
      </c>
      <c r="BK53" s="104">
        <f xml:space="preserve"> IF( InpS!BK74 &lt;&gt; "", InpS!BK74, BJ53 * ( 1 + BK$6 ) )</f>
        <v>3.3025982532734357</v>
      </c>
      <c r="BL53" s="104">
        <f xml:space="preserve"> IF( InpS!BL74 &lt;&gt; "", InpS!BL74, BK53 * ( 1 + BL$6 ) )</f>
        <v>3.3686396669601053</v>
      </c>
      <c r="BM53" s="104">
        <f xml:space="preserve"> IF( InpS!BM74 &lt;&gt; "", InpS!BM74, BL53 * ( 1 + BM$6 ) )</f>
        <v>3.4360016979266428</v>
      </c>
      <c r="BN53" s="104">
        <f xml:space="preserve"> IF( InpS!BN74 &lt;&gt; "", InpS!BN74, BM53 * ( 1 + BN$6 ) )</f>
        <v>3.5047107542994422</v>
      </c>
      <c r="BO53" s="104">
        <f xml:space="preserve"> IF( InpS!BO74 &lt;&gt; "", InpS!BO74, BN53 * ( 1 + BO$6 ) )</f>
        <v>3.5747937722830549</v>
      </c>
      <c r="BP53" s="104">
        <f xml:space="preserve"> IF( InpS!BP74 &lt;&gt; "", InpS!BP74, BO53 * ( 1 + BP$6 ) )</f>
        <v>3.6462782267200655</v>
      </c>
      <c r="BQ53" s="104">
        <f xml:space="preserve"> IF( InpS!BQ74 &lt;&gt; "", InpS!BQ74, BP53 * ( 1 + BQ$6 ) )</f>
        <v>3.7191921418621319</v>
      </c>
      <c r="BR53" s="104">
        <f xml:space="preserve"> IF( InpS!BR74 &lt;&gt; "", InpS!BR74, BQ53 * ( 1 + BR$6 ) )</f>
        <v>3.7935641023564113</v>
      </c>
      <c r="BS53" s="104">
        <f xml:space="preserve"> IF( InpS!BS74 &lt;&gt; "", InpS!BS74, BR53 * ( 1 + BS$6 ) )</f>
        <v>3.8694232644516795</v>
      </c>
      <c r="BT53" s="104">
        <f xml:space="preserve"> IF( InpS!BT74 &lt;&gt; "", InpS!BT74, BS53 * ( 1 + BT$6 ) )</f>
        <v>3.9467993674285378</v>
      </c>
      <c r="BU53" s="104">
        <f xml:space="preserve"> IF( InpS!BU74 &lt;&gt; "", InpS!BU74, BT53 * ( 1 + BU$6 ) )</f>
        <v>4.0257227452581859</v>
      </c>
      <c r="BV53" s="104">
        <f xml:space="preserve"> IF( InpS!BV74 &lt;&gt; "", InpS!BV74, BU53 * ( 1 + BV$6 ) )</f>
        <v>4.106224338494334</v>
      </c>
      <c r="BW53" s="104">
        <f xml:space="preserve"> IF( InpS!BW74 &lt;&gt; "", InpS!BW74, BV53 * ( 1 + BW$6 ) )</f>
        <v>4.1883357064029161</v>
      </c>
      <c r="BX53" s="104">
        <f xml:space="preserve"> IF( InpS!BX74 &lt;&gt; "", InpS!BX74, BW53 * ( 1 + BX$6 ) )</f>
        <v>4.2720890393343574</v>
      </c>
      <c r="BY53" s="104">
        <f xml:space="preserve"> IF( InpS!BY74 &lt;&gt; "", InpS!BY74, BX53 * ( 1 + BY$6 ) )</f>
        <v>4.3575171713432459</v>
      </c>
      <c r="BZ53" s="104">
        <f xml:space="preserve"> IF( InpS!BZ74 &lt;&gt; "", InpS!BZ74, BY53 * ( 1 + BZ$6 ) )</f>
        <v>4.4446535930603623</v>
      </c>
      <c r="CA53" s="104">
        <f xml:space="preserve"> IF( InpS!CA74 &lt;&gt; "", InpS!CA74, BZ53 * ( 1 + CA$6 ) )</f>
        <v>4.5335324648221045</v>
      </c>
      <c r="CB53" s="104">
        <f xml:space="preserve"> IF( InpS!CB74 &lt;&gt; "", InpS!CB74, CA53 * ( 1 + CB$6 ) )</f>
        <v>4.6241886300624593</v>
      </c>
      <c r="CC53" s="104">
        <f xml:space="preserve"> IF( InpS!CC74 &lt;&gt; "", InpS!CC74, CB53 * ( 1 + CC$6 ) )</f>
        <v>4.716657628972774</v>
      </c>
      <c r="CD53" s="104">
        <f xml:space="preserve"> IF( InpS!CD74 &lt;&gt; "", InpS!CD74, CC53 * ( 1 + CD$6 ) )</f>
        <v>4.8109757124346766</v>
      </c>
      <c r="CE53" s="104">
        <f xml:space="preserve"> IF( InpS!CE74 &lt;&gt; "", InpS!CE74, CD53 * ( 1 + CE$6 ) )</f>
        <v>4.9071798562316102</v>
      </c>
      <c r="CF53" s="104">
        <f xml:space="preserve"> IF( InpS!CF74 &lt;&gt; "", InpS!CF74, CE53 * ( 1 + CF$6 ) )</f>
        <v>5.0053077755445541</v>
      </c>
      <c r="CG53" s="104">
        <f xml:space="preserve"> IF( InpS!CG74 &lt;&gt; "", InpS!CG74, CF53 * ( 1 + CG$6 ) )</f>
        <v>5.1053979397376112</v>
      </c>
      <c r="CH53" s="104">
        <f xml:space="preserve"> IF( InpS!CH74 &lt;&gt; "", InpS!CH74, CG53 * ( 1 + CH$6 ) )</f>
        <v>5.2074895874392633</v>
      </c>
      <c r="CI53" s="104">
        <f xml:space="preserve"> IF( InpS!CI74 &lt;&gt; "", InpS!CI74, CH53 * ( 1 + CI$6 ) )</f>
        <v>5.3116227419251985</v>
      </c>
      <c r="CJ53" s="104">
        <f xml:space="preserve"> IF( InpS!CJ74 &lt;&gt; "", InpS!CJ74, CI53 * ( 1 + CJ$6 ) )</f>
        <v>5.4178382268087493</v>
      </c>
      <c r="CK53" s="104">
        <f xml:space="preserve"> IF( InpS!CK74 &lt;&gt; "", InpS!CK74, CJ53 * ( 1 + CK$6 ) )</f>
        <v>5.5261776820450885</v>
      </c>
      <c r="CL53" s="104">
        <f xml:space="preserve"> IF( InpS!CL74 &lt;&gt; "", InpS!CL74, CK53 * ( 1 + CL$6 ) )</f>
        <v>5.6366835802554585</v>
      </c>
      <c r="CM53" s="104">
        <f xml:space="preserve"> IF( InpS!CM74 &lt;&gt; "", InpS!CM74, CL53 * ( 1 + CM$6 ) )</f>
        <v>5.749399243377832</v>
      </c>
      <c r="CN53" s="104">
        <f xml:space="preserve"> IF( InpS!CN74 &lt;&gt; "", InpS!CN74, CM53 * ( 1 + CN$6 ) )</f>
        <v>5.8643688596505337</v>
      </c>
      <c r="CO53" s="104">
        <f xml:space="preserve"> IF( InpS!CO74 &lt;&gt; "", InpS!CO74, CN53 * ( 1 + CO$6 ) )</f>
        <v>5.9816375009354772</v>
      </c>
    </row>
    <row r="54" spans="2:93" outlineLevel="2" x14ac:dyDescent="0.2">
      <c r="B54" s="59"/>
      <c r="D54" s="39"/>
      <c r="E54" s="18" t="str">
        <f>InpS!E75</f>
        <v>Water: Intermediate off-peak rate</v>
      </c>
      <c r="F54" s="18">
        <f>InpS!F75</f>
        <v>0</v>
      </c>
      <c r="G54" s="19">
        <f xml:space="preserve"> UserInput!$G$49 - G53</f>
        <v>0</v>
      </c>
      <c r="H54" s="330" t="str">
        <f>InpS!H75</f>
        <v>£/m3</v>
      </c>
      <c r="I54" s="75"/>
      <c r="K54" s="104">
        <f xml:space="preserve"> IF( InpS!K75 &lt;&gt; "", InpS!K75, J54 * ( 1 + K$6 ) )</f>
        <v>1.2514000000000001</v>
      </c>
      <c r="L54" s="104">
        <f xml:space="preserve"> IF( InpS!L75 &lt;&gt; "", InpS!L75, K54 * ( 1 + L$6 ) )</f>
        <v>1.3453999999999999</v>
      </c>
      <c r="M54" s="104">
        <f xml:space="preserve"> IF( InpS!M75 &lt;&gt; "", InpS!M75, L54 * ( 1 + M$6 ) )</f>
        <v>1.4708999999999999</v>
      </c>
      <c r="N54" s="104">
        <f xml:space="preserve"> IF( InpS!N75 &lt;&gt; "", InpS!N75, M54 * ( 1 + N$6 ) )</f>
        <v>1.3738999999999999</v>
      </c>
      <c r="O54" s="104">
        <f xml:space="preserve"> IF( InpS!O75 &lt;&gt; "", InpS!O75, N54 * ( 1 + O$6 ) )</f>
        <v>1.2978000000000001</v>
      </c>
      <c r="P54" s="104">
        <f xml:space="preserve"> IF( InpS!P75 &lt;&gt; "", InpS!P75, O54 * ( 1 + P$6 ) )</f>
        <v>1.3169</v>
      </c>
      <c r="Q54" s="104">
        <f xml:space="preserve"> IF( InpS!Q75 &lt;&gt; "", InpS!Q75, P54 * ( 1 + Q$6 ) )</f>
        <v>1.3372999999999999</v>
      </c>
      <c r="R54" s="104">
        <f xml:space="preserve"> IF( InpS!R75 &lt;&gt; "", InpS!R75, Q54 * ( 1 + R$6 ) )</f>
        <v>1.357</v>
      </c>
      <c r="S54" s="104">
        <f xml:space="preserve"> IF( InpS!S75 &lt;&gt; "", InpS!S75, R54 * ( 1 + S$6 ) )</f>
        <v>1.3819999999999999</v>
      </c>
      <c r="T54" s="104">
        <f xml:space="preserve"> IF( InpS!T75 &lt;&gt; "", InpS!T75, S54 * ( 1 + T$6 ) )</f>
        <v>1.4096355846868489</v>
      </c>
      <c r="U54" s="104">
        <f xml:space="preserve"> IF( InpS!U75 &lt;&gt; "", InpS!U75, T54 * ( 1 + U$6 ) )</f>
        <v>1.4378237927752782</v>
      </c>
      <c r="V54" s="104">
        <f xml:space="preserve"> IF( InpS!V75 &lt;&gt; "", InpS!V75, U54 * ( 1 + V$6 ) )</f>
        <v>1.4665756749677583</v>
      </c>
      <c r="W54" s="104">
        <f xml:space="preserve"> IF( InpS!W75 &lt;&gt; "", InpS!W75, V54 * ( 1 + W$6 ) )</f>
        <v>1.4959025029455038</v>
      </c>
      <c r="X54" s="104">
        <f xml:space="preserve"> IF( InpS!X75 &lt;&gt; "", InpS!X75, W54 * ( 1 + X$6 ) )</f>
        <v>1.5258157737873415</v>
      </c>
      <c r="Y54" s="104">
        <f xml:space="preserve"> IF( InpS!Y75 &lt;&gt; "", InpS!Y75, X54 * ( 1 + Y$6 ) )</f>
        <v>1.5563272144769436</v>
      </c>
      <c r="Z54" s="104">
        <f xml:space="preserve"> IF( InpS!Z75 &lt;&gt; "", InpS!Z75, Y54 * ( 1 + Z$6 ) )</f>
        <v>1.5874487865001892</v>
      </c>
      <c r="AA54" s="104">
        <f xml:space="preserve"> IF( InpS!AA75 &lt;&gt; "", InpS!AA75, Z54 * ( 1 + AA$6 ) )</f>
        <v>1.6191926905344596</v>
      </c>
      <c r="AB54" s="104">
        <f xml:space="preserve"> IF( InpS!AB75 &lt;&gt; "", InpS!AB75, AA54 * ( 1 + AB$6 ) )</f>
        <v>1.6515713712317042</v>
      </c>
      <c r="AC54" s="104">
        <f xml:space="preserve"> IF( InpS!AC75 &lt;&gt; "", InpS!AC75, AB54 * ( 1 + AC$6 ) )</f>
        <v>1.6845975220971521</v>
      </c>
      <c r="AD54" s="104">
        <f xml:space="preserve"> IF( InpS!AD75 &lt;&gt; "", InpS!AD75, AC54 * ( 1 + AD$6 ) )</f>
        <v>1.7182840904655832</v>
      </c>
      <c r="AE54" s="104">
        <f xml:space="preserve"> IF( InpS!AE75 &lt;&gt; "", InpS!AE75, AD54 * ( 1 + AE$6 ) )</f>
        <v>1.7526442825771078</v>
      </c>
      <c r="AF54" s="104">
        <f xml:space="preserve"> IF( InpS!AF75 &lt;&gt; "", InpS!AF75, AE54 * ( 1 + AF$6 ) )</f>
        <v>1.7876915687544459</v>
      </c>
      <c r="AG54" s="104">
        <f xml:space="preserve"> IF( InpS!AG75 &lt;&gt; "", InpS!AG75, AF54 * ( 1 + AG$6 ) )</f>
        <v>1.8234396886837363</v>
      </c>
      <c r="AH54" s="104">
        <f xml:space="preserve"> IF( InpS!AH75 &lt;&gt; "", InpS!AH75, AG54 * ( 1 + AH$6 ) )</f>
        <v>1.859902656800944</v>
      </c>
      <c r="AI54" s="104">
        <f xml:space="preserve"> IF( InpS!AI75 &lt;&gt; "", InpS!AI75, AH54 * ( 1 + AI$6 ) )</f>
        <v>1.8970947677859786</v>
      </c>
      <c r="AJ54" s="104">
        <f xml:space="preserve"> IF( InpS!AJ75 &lt;&gt; "", InpS!AJ75, AI54 * ( 1 + AJ$6 ) )</f>
        <v>1.9350306021666788</v>
      </c>
      <c r="AK54" s="104">
        <f xml:space="preserve"> IF( InpS!AK75 &lt;&gt; "", InpS!AK75, AJ54 * ( 1 + AK$6 ) )</f>
        <v>1.9737250320348565</v>
      </c>
      <c r="AL54" s="104">
        <f xml:space="preserve"> IF( InpS!AL75 &lt;&gt; "", InpS!AL75, AK54 * ( 1 + AL$6 ) )</f>
        <v>2.0131932268766461</v>
      </c>
      <c r="AM54" s="104">
        <f xml:space="preserve"> IF( InpS!AM75 &lt;&gt; "", InpS!AM75, AL54 * ( 1 + AM$6 ) )</f>
        <v>2.0534506595194393</v>
      </c>
      <c r="AN54" s="104">
        <f xml:space="preserve"> IF( InpS!AN75 &lt;&gt; "", InpS!AN75, AM54 * ( 1 + AN$6 ) )</f>
        <v>2.0945131121977427</v>
      </c>
      <c r="AO54" s="104">
        <f xml:space="preserve"> IF( InpS!AO75 &lt;&gt; "", InpS!AO75, AN54 * ( 1 + AO$6 ) )</f>
        <v>2.1363966827403305</v>
      </c>
      <c r="AP54" s="104">
        <f xml:space="preserve"> IF( InpS!AP75 &lt;&gt; "", InpS!AP75, AO54 * ( 1 + AP$6 ) )</f>
        <v>2.1791177908811217</v>
      </c>
      <c r="AQ54" s="104">
        <f xml:space="preserve"> IF( InpS!AQ75 &lt;&gt; "", InpS!AQ75, AP54 * ( 1 + AQ$6 ) )</f>
        <v>2.2226931846962552</v>
      </c>
      <c r="AR54" s="104">
        <f xml:space="preserve"> IF( InpS!AR75 &lt;&gt; "", InpS!AR75, AQ54 * ( 1 + AR$6 ) )</f>
        <v>2.2671399471698841</v>
      </c>
      <c r="AS54" s="104">
        <f xml:space="preserve"> IF( InpS!AS75 &lt;&gt; "", InpS!AS75, AR54 * ( 1 + AS$6 ) )</f>
        <v>2.3124755028912674</v>
      </c>
      <c r="AT54" s="104">
        <f xml:space="preserve"> IF( InpS!AT75 &lt;&gt; "", InpS!AT75, AS54 * ( 1 + AT$6 ) )</f>
        <v>2.3587176248857791</v>
      </c>
      <c r="AU54" s="104">
        <f xml:space="preserve"> IF( InpS!AU75 &lt;&gt; "", InpS!AU75, AT54 * ( 1 + AU$6 ) )</f>
        <v>2.4058844415825189</v>
      </c>
      <c r="AV54" s="104">
        <f xml:space="preserve"> IF( InpS!AV75 &lt;&gt; "", InpS!AV75, AU54 * ( 1 + AV$6 ) )</f>
        <v>2.4539944439212498</v>
      </c>
      <c r="AW54" s="104">
        <f xml:space="preserve"> IF( InpS!AW75 &lt;&gt; "", InpS!AW75, AV54 * ( 1 + AW$6 ) )</f>
        <v>2.5030664926014543</v>
      </c>
      <c r="AX54" s="104">
        <f xml:space="preserve"> IF( InpS!AX75 &lt;&gt; "", InpS!AX75, AW54 * ( 1 + AX$6 ) )</f>
        <v>2.553119825476347</v>
      </c>
      <c r="AY54" s="104">
        <f xml:space="preserve"> IF( InpS!AY75 &lt;&gt; "", InpS!AY75, AX54 * ( 1 + AY$6 ) )</f>
        <v>2.6041740650947438</v>
      </c>
      <c r="AZ54" s="104">
        <f xml:space="preserve"> IF( InpS!AZ75 &lt;&gt; "", InpS!AZ75, AY54 * ( 1 + AZ$6 ) )</f>
        <v>2.6562492263937463</v>
      </c>
      <c r="BA54" s="104">
        <f xml:space="preserve"> IF( InpS!BA75 &lt;&gt; "", InpS!BA75, AZ54 * ( 1 + BA$6 ) )</f>
        <v>2.7093657245452523</v>
      </c>
      <c r="BB54" s="104">
        <f xml:space="preserve"> IF( InpS!BB75 &lt;&gt; "", InpS!BB75, BA54 * ( 1 + BB$6 ) )</f>
        <v>2.763544382959374</v>
      </c>
      <c r="BC54" s="104">
        <f xml:space="preserve"> IF( InpS!BC75 &lt;&gt; "", InpS!BC75, BB54 * ( 1 + BC$6 ) )</f>
        <v>2.8188064414478977</v>
      </c>
      <c r="BD54" s="104">
        <f xml:space="preserve"> IF( InpS!BD75 &lt;&gt; "", InpS!BD75, BC54 * ( 1 + BD$6 ) )</f>
        <v>2.8751735645509866</v>
      </c>
      <c r="BE54" s="104">
        <f xml:space="preserve"> IF( InpS!BE75 &lt;&gt; "", InpS!BE75, BD54 * ( 1 + BE$6 ) )</f>
        <v>2.9326678500303922</v>
      </c>
      <c r="BF54" s="104">
        <f xml:space="preserve"> IF( InpS!BF75 &lt;&gt; "", InpS!BF75, BE54 * ( 1 + BF$6 ) )</f>
        <v>2.9913118375325007</v>
      </c>
      <c r="BG54" s="104">
        <f xml:space="preserve"> IF( InpS!BG75 &lt;&gt; "", InpS!BG75, BF54 * ( 1 + BG$6 ) )</f>
        <v>3.0511285174246159</v>
      </c>
      <c r="BH54" s="104">
        <f xml:space="preserve"> IF( InpS!BH75 &lt;&gt; "", InpS!BH75, BG54 * ( 1 + BH$6 ) )</f>
        <v>3.1121413398079358</v>
      </c>
      <c r="BI54" s="104">
        <f xml:space="preserve"> IF( InpS!BI75 &lt;&gt; "", InpS!BI75, BH54 * ( 1 + BI$6 ) )</f>
        <v>3.1743742237107622</v>
      </c>
      <c r="BJ54" s="104">
        <f xml:space="preserve"> IF( InpS!BJ75 &lt;&gt; "", InpS!BJ75, BI54 * ( 1 + BJ$6 ) )</f>
        <v>3.2378515664655447</v>
      </c>
      <c r="BK54" s="104">
        <f xml:space="preserve"> IF( InpS!BK75 &lt;&gt; "", InpS!BK75, BJ54 * ( 1 + BK$6 ) )</f>
        <v>3.3025982532734357</v>
      </c>
      <c r="BL54" s="104">
        <f xml:space="preserve"> IF( InpS!BL75 &lt;&gt; "", InpS!BL75, BK54 * ( 1 + BL$6 ) )</f>
        <v>3.3686396669601053</v>
      </c>
      <c r="BM54" s="104">
        <f xml:space="preserve"> IF( InpS!BM75 &lt;&gt; "", InpS!BM75, BL54 * ( 1 + BM$6 ) )</f>
        <v>3.4360016979266428</v>
      </c>
      <c r="BN54" s="104">
        <f xml:space="preserve"> IF( InpS!BN75 &lt;&gt; "", InpS!BN75, BM54 * ( 1 + BN$6 ) )</f>
        <v>3.5047107542994422</v>
      </c>
      <c r="BO54" s="104">
        <f xml:space="preserve"> IF( InpS!BO75 &lt;&gt; "", InpS!BO75, BN54 * ( 1 + BO$6 ) )</f>
        <v>3.5747937722830549</v>
      </c>
      <c r="BP54" s="104">
        <f xml:space="preserve"> IF( InpS!BP75 &lt;&gt; "", InpS!BP75, BO54 * ( 1 + BP$6 ) )</f>
        <v>3.6462782267200655</v>
      </c>
      <c r="BQ54" s="104">
        <f xml:space="preserve"> IF( InpS!BQ75 &lt;&gt; "", InpS!BQ75, BP54 * ( 1 + BQ$6 ) )</f>
        <v>3.7191921418621319</v>
      </c>
      <c r="BR54" s="104">
        <f xml:space="preserve"> IF( InpS!BR75 &lt;&gt; "", InpS!BR75, BQ54 * ( 1 + BR$6 ) )</f>
        <v>3.7935641023564113</v>
      </c>
      <c r="BS54" s="104">
        <f xml:space="preserve"> IF( InpS!BS75 &lt;&gt; "", InpS!BS75, BR54 * ( 1 + BS$6 ) )</f>
        <v>3.8694232644516795</v>
      </c>
      <c r="BT54" s="104">
        <f xml:space="preserve"> IF( InpS!BT75 &lt;&gt; "", InpS!BT75, BS54 * ( 1 + BT$6 ) )</f>
        <v>3.9467993674285378</v>
      </c>
      <c r="BU54" s="104">
        <f xml:space="preserve"> IF( InpS!BU75 &lt;&gt; "", InpS!BU75, BT54 * ( 1 + BU$6 ) )</f>
        <v>4.0257227452581859</v>
      </c>
      <c r="BV54" s="104">
        <f xml:space="preserve"> IF( InpS!BV75 &lt;&gt; "", InpS!BV75, BU54 * ( 1 + BV$6 ) )</f>
        <v>4.106224338494334</v>
      </c>
      <c r="BW54" s="104">
        <f xml:space="preserve"> IF( InpS!BW75 &lt;&gt; "", InpS!BW75, BV54 * ( 1 + BW$6 ) )</f>
        <v>4.1883357064029161</v>
      </c>
      <c r="BX54" s="104">
        <f xml:space="preserve"> IF( InpS!BX75 &lt;&gt; "", InpS!BX75, BW54 * ( 1 + BX$6 ) )</f>
        <v>4.2720890393343574</v>
      </c>
      <c r="BY54" s="104">
        <f xml:space="preserve"> IF( InpS!BY75 &lt;&gt; "", InpS!BY75, BX54 * ( 1 + BY$6 ) )</f>
        <v>4.3575171713432459</v>
      </c>
      <c r="BZ54" s="104">
        <f xml:space="preserve"> IF( InpS!BZ75 &lt;&gt; "", InpS!BZ75, BY54 * ( 1 + BZ$6 ) )</f>
        <v>4.4446535930603623</v>
      </c>
      <c r="CA54" s="104">
        <f xml:space="preserve"> IF( InpS!CA75 &lt;&gt; "", InpS!CA75, BZ54 * ( 1 + CA$6 ) )</f>
        <v>4.5335324648221045</v>
      </c>
      <c r="CB54" s="104">
        <f xml:space="preserve"> IF( InpS!CB75 &lt;&gt; "", InpS!CB75, CA54 * ( 1 + CB$6 ) )</f>
        <v>4.6241886300624593</v>
      </c>
      <c r="CC54" s="104">
        <f xml:space="preserve"> IF( InpS!CC75 &lt;&gt; "", InpS!CC75, CB54 * ( 1 + CC$6 ) )</f>
        <v>4.716657628972774</v>
      </c>
      <c r="CD54" s="104">
        <f xml:space="preserve"> IF( InpS!CD75 &lt;&gt; "", InpS!CD75, CC54 * ( 1 + CD$6 ) )</f>
        <v>4.8109757124346766</v>
      </c>
      <c r="CE54" s="104">
        <f xml:space="preserve"> IF( InpS!CE75 &lt;&gt; "", InpS!CE75, CD54 * ( 1 + CE$6 ) )</f>
        <v>4.9071798562316102</v>
      </c>
      <c r="CF54" s="104">
        <f xml:space="preserve"> IF( InpS!CF75 &lt;&gt; "", InpS!CF75, CE54 * ( 1 + CF$6 ) )</f>
        <v>5.0053077755445541</v>
      </c>
      <c r="CG54" s="104">
        <f xml:space="preserve"> IF( InpS!CG75 &lt;&gt; "", InpS!CG75, CF54 * ( 1 + CG$6 ) )</f>
        <v>5.1053979397376112</v>
      </c>
      <c r="CH54" s="104">
        <f xml:space="preserve"> IF( InpS!CH75 &lt;&gt; "", InpS!CH75, CG54 * ( 1 + CH$6 ) )</f>
        <v>5.2074895874392633</v>
      </c>
      <c r="CI54" s="104">
        <f xml:space="preserve"> IF( InpS!CI75 &lt;&gt; "", InpS!CI75, CH54 * ( 1 + CI$6 ) )</f>
        <v>5.3116227419251985</v>
      </c>
      <c r="CJ54" s="104">
        <f xml:space="preserve"> IF( InpS!CJ75 &lt;&gt; "", InpS!CJ75, CI54 * ( 1 + CJ$6 ) )</f>
        <v>5.4178382268087493</v>
      </c>
      <c r="CK54" s="104">
        <f xml:space="preserve"> IF( InpS!CK75 &lt;&gt; "", InpS!CK75, CJ54 * ( 1 + CK$6 ) )</f>
        <v>5.5261776820450885</v>
      </c>
      <c r="CL54" s="104">
        <f xml:space="preserve"> IF( InpS!CL75 &lt;&gt; "", InpS!CL75, CK54 * ( 1 + CL$6 ) )</f>
        <v>5.6366835802554585</v>
      </c>
      <c r="CM54" s="104">
        <f xml:space="preserve"> IF( InpS!CM75 &lt;&gt; "", InpS!CM75, CL54 * ( 1 + CM$6 ) )</f>
        <v>5.749399243377832</v>
      </c>
      <c r="CN54" s="104">
        <f xml:space="preserve"> IF( InpS!CN75 &lt;&gt; "", InpS!CN75, CM54 * ( 1 + CN$6 ) )</f>
        <v>5.8643688596505337</v>
      </c>
      <c r="CO54" s="104">
        <f xml:space="preserve"> IF( InpS!CO75 &lt;&gt; "", InpS!CO75, CN54 * ( 1 + CO$6 ) )</f>
        <v>5.9816375009354772</v>
      </c>
    </row>
    <row r="55" spans="2:93" outlineLevel="2" x14ac:dyDescent="0.2">
      <c r="B55" s="59"/>
      <c r="D55" s="39"/>
      <c r="H55" s="151"/>
      <c r="I55" s="75"/>
    </row>
    <row r="56" spans="2:93" outlineLevel="2" x14ac:dyDescent="0.2">
      <c r="B56" s="59"/>
      <c r="D56" s="39"/>
      <c r="E56" s="18" t="str">
        <f>InpS!E77</f>
        <v>Water: Large fixed charge</v>
      </c>
      <c r="F56" s="18">
        <f>InpS!F77</f>
        <v>0</v>
      </c>
      <c r="G56" s="19">
        <f xml:space="preserve"> UserInput!G46</f>
        <v>0</v>
      </c>
      <c r="H56" s="330" t="str">
        <f>InpS!H77</f>
        <v>£/m3</v>
      </c>
      <c r="I56" s="75"/>
      <c r="K56" s="54">
        <f xml:space="preserve"> IF( InpS!K77 &lt;&gt; "", InpS!K77, J56 * ( 1 + K$6 ) )</f>
        <v>22584</v>
      </c>
      <c r="L56" s="54">
        <f xml:space="preserve"> IF( InpS!L77 &lt;&gt; "", InpS!L77, K56 * ( 1 + L$6 ) )</f>
        <v>22753</v>
      </c>
      <c r="M56" s="54">
        <f xml:space="preserve"> IF( InpS!M77 &lt;&gt; "", InpS!M77, L56 * ( 1 + M$6 ) )</f>
        <v>25796</v>
      </c>
      <c r="N56" s="54">
        <f xml:space="preserve"> IF( InpS!N77 &lt;&gt; "", InpS!N77, M56 * ( 1 + N$6 ) )</f>
        <v>23837</v>
      </c>
      <c r="O56" s="54">
        <f xml:space="preserve"> IF( InpS!O77 &lt;&gt; "", InpS!O77, N56 * ( 1 + O$6 ) )</f>
        <v>22776</v>
      </c>
      <c r="P56" s="54">
        <f xml:space="preserve"> IF( InpS!P77 &lt;&gt; "", InpS!P77, O56 * ( 1 + P$6 ) )</f>
        <v>23267</v>
      </c>
      <c r="Q56" s="54">
        <f xml:space="preserve"> IF( InpS!Q77 &lt;&gt; "", InpS!Q77, P56 * ( 1 + Q$6 ) )</f>
        <v>23842</v>
      </c>
      <c r="R56" s="54">
        <f xml:space="preserve"> IF( InpS!R77 &lt;&gt; "", InpS!R77, Q56 * ( 1 + R$6 ) )</f>
        <v>24384</v>
      </c>
      <c r="S56" s="54">
        <f xml:space="preserve"> IF( InpS!S77 &lt;&gt; "", InpS!S77, R56 * ( 1 + S$6 ) )</f>
        <v>25020</v>
      </c>
      <c r="T56" s="54">
        <f xml:space="preserve"> IF( InpS!T77 &lt;&gt; "", InpS!T77, S56 * ( 1 + T$6 ) )</f>
        <v>25520.320064301708</v>
      </c>
      <c r="U56" s="54">
        <f xml:space="preserve"> IF( InpS!U77 &lt;&gt; "", InpS!U77, T56 * ( 1 + U$6 ) )</f>
        <v>26030.64493143087</v>
      </c>
      <c r="V56" s="54">
        <f xml:space="preserve"> IF( InpS!V77 &lt;&gt; "", InpS!V77, U56 * ( 1 + V$6 ) )</f>
        <v>26551.174665479968</v>
      </c>
      <c r="W56" s="54">
        <f xml:space="preserve"> IF( InpS!W77 &lt;&gt; "", InpS!W77, V56 * ( 1 + W$6 ) )</f>
        <v>27082.113331184159</v>
      </c>
      <c r="X56" s="54">
        <f xml:space="preserve"> IF( InpS!X77 &lt;&gt; "", InpS!X77, W56 * ( 1 + X$6 ) )</f>
        <v>27623.669073921337</v>
      </c>
      <c r="Y56" s="54">
        <f xml:space="preserve"> IF( InpS!Y77 &lt;&gt; "", InpS!Y77, X56 * ( 1 + Y$6 ) )</f>
        <v>28176.054201311963</v>
      </c>
      <c r="Z56" s="54">
        <f xml:space="preserve"> IF( InpS!Z77 &lt;&gt; "", InpS!Z77, Y56 * ( 1 + Z$6 ) )</f>
        <v>28739.485266450607</v>
      </c>
      <c r="AA56" s="54">
        <f xml:space="preserve"> IF( InpS!AA77 &lt;&gt; "", InpS!AA77, Z56 * ( 1 + AA$6 ) )</f>
        <v>29314.18315280187</v>
      </c>
      <c r="AB56" s="54">
        <f xml:space="preserve"> IF( InpS!AB77 &lt;&gt; "", InpS!AB77, AA56 * ( 1 + AB$6 ) )</f>
        <v>29900.373160793952</v>
      </c>
      <c r="AC56" s="54">
        <f xml:space="preserve"> IF( InpS!AC77 &lt;&gt; "", InpS!AC77, AB56 * ( 1 + AC$6 ) )</f>
        <v>30498.285096143813</v>
      </c>
      <c r="AD56" s="54">
        <f xml:space="preserve"> IF( InpS!AD77 &lt;&gt; "", InpS!AD77, AC56 * ( 1 + AD$6 ) )</f>
        <v>31108.153359948548</v>
      </c>
      <c r="AE56" s="54">
        <f xml:space="preserve"> IF( InpS!AE77 &lt;&gt; "", InpS!AE77, AD56 * ( 1 + AE$6 ) )</f>
        <v>31730.217040578318</v>
      </c>
      <c r="AF56" s="54">
        <f xml:space="preserve"> IF( InpS!AF77 &lt;&gt; "", InpS!AF77, AE56 * ( 1 + AF$6 ) )</f>
        <v>32364.720007406828</v>
      </c>
      <c r="AG56" s="54">
        <f xml:space="preserve"> IF( InpS!AG77 &lt;&gt; "", InpS!AG77, AF56 * ( 1 + AG$6 ) )</f>
        <v>33011.911006416121</v>
      </c>
      <c r="AH56" s="54">
        <f xml:space="preserve"> IF( InpS!AH77 &lt;&gt; "", InpS!AH77, AG56 * ( 1 + AH$6 ) )</f>
        <v>33672.043757713182</v>
      </c>
      <c r="AI56" s="54">
        <f xml:space="preserve"> IF( InpS!AI77 &lt;&gt; "", InpS!AI77, AH56 * ( 1 + AI$6 ) )</f>
        <v>34345.377054996512</v>
      </c>
      <c r="AJ56" s="54">
        <f xml:space="preserve"> IF( InpS!AJ77 &lt;&gt; "", InpS!AJ77, AI56 * ( 1 + AJ$6 ) )</f>
        <v>35032.174867011789</v>
      </c>
      <c r="AK56" s="54">
        <f xml:space="preserve"> IF( InpS!AK77 &lt;&gt; "", InpS!AK77, AJ56 * ( 1 + AK$6 ) )</f>
        <v>35732.706441036251</v>
      </c>
      <c r="AL56" s="54">
        <f xml:space="preserve"> IF( InpS!AL77 &lt;&gt; "", InpS!AL77, AK56 * ( 1 + AL$6 ) )</f>
        <v>36447.246408432467</v>
      </c>
      <c r="AM56" s="54">
        <f xml:space="preserve"> IF( InpS!AM77 &lt;&gt; "", InpS!AM77, AL56 * ( 1 + AM$6 ) )</f>
        <v>37176.074892312849</v>
      </c>
      <c r="AN56" s="54">
        <f xml:space="preserve"> IF( InpS!AN77 &lt;&gt; "", InpS!AN77, AM56 * ( 1 + AN$6 ) )</f>
        <v>37919.477617357101</v>
      </c>
      <c r="AO56" s="54">
        <f xml:space="preserve"> IF( InpS!AO77 &lt;&gt; "", InpS!AO77, AN56 * ( 1 + AO$6 ) )</f>
        <v>38677.74602182566</v>
      </c>
      <c r="AP56" s="54">
        <f xml:space="preserve"> IF( InpS!AP77 &lt;&gt; "", InpS!AP77, AO56 * ( 1 + AP$6 ) )</f>
        <v>39451.177371813072</v>
      </c>
      <c r="AQ56" s="54">
        <f xml:space="preserve"> IF( InpS!AQ77 &lt;&gt; "", InpS!AQ77, AP56 * ( 1 + AQ$6 ) )</f>
        <v>40240.074877786035</v>
      </c>
      <c r="AR56" s="54">
        <f xml:space="preserve"> IF( InpS!AR77 &lt;&gt; "", InpS!AR77, AQ56 * ( 1 + AR$6 ) )</f>
        <v>41044.747813451882</v>
      </c>
      <c r="AS56" s="54">
        <f xml:space="preserve"> IF( InpS!AS77 &lt;&gt; "", InpS!AS77, AR56 * ( 1 + AS$6 ) )</f>
        <v>41865.51163700399</v>
      </c>
      <c r="AT56" s="54">
        <f xml:space="preserve"> IF( InpS!AT77 &lt;&gt; "", InpS!AT77, AS56 * ( 1 + AT$6 ) )</f>
        <v>42702.688114791752</v>
      </c>
      <c r="AU56" s="54">
        <f xml:space="preserve"> IF( InpS!AU77 &lt;&gt; "", InpS!AU77, AT56 * ( 1 + AU$6 ) )</f>
        <v>43556.605447463553</v>
      </c>
      <c r="AV56" s="54">
        <f xml:space="preserve"> IF( InpS!AV77 &lt;&gt; "", InpS!AV77, AU56 * ( 1 + AV$6 ) )</f>
        <v>44427.598398632181</v>
      </c>
      <c r="AW56" s="54">
        <f xml:space="preserve"> IF( InpS!AW77 &lt;&gt; "", InpS!AW77, AV56 * ( 1 + AW$6 ) )</f>
        <v>45316.008426113163</v>
      </c>
      <c r="AX56" s="54">
        <f xml:space="preserve"> IF( InpS!AX77 &lt;&gt; "", InpS!AX77, AW56 * ( 1 + AX$6 ) )</f>
        <v>46222.183815787415</v>
      </c>
      <c r="AY56" s="54">
        <f xml:space="preserve"> IF( InpS!AY77 &lt;&gt; "", InpS!AY77, AX56 * ( 1 + AY$6 ) )</f>
        <v>47146.479818140739</v>
      </c>
      <c r="AZ56" s="54">
        <f xml:space="preserve"> IF( InpS!AZ77 &lt;&gt; "", InpS!AZ77, AY56 * ( 1 + AZ$6 ) )</f>
        <v>48089.258787533683</v>
      </c>
      <c r="BA56" s="54">
        <f xml:space="preserve"> IF( InpS!BA77 &lt;&gt; "", InpS!BA77, AZ56 * ( 1 + BA$6 ) )</f>
        <v>49050.890324256317</v>
      </c>
      <c r="BB56" s="54">
        <f xml:space="preserve"> IF( InpS!BB77 &lt;&gt; "", InpS!BB77, BA56 * ( 1 + BB$6 ) )</f>
        <v>50031.751419423701</v>
      </c>
      <c r="BC56" s="54">
        <f xml:space="preserve"> IF( InpS!BC77 &lt;&gt; "", InpS!BC77, BB56 * ( 1 + BC$6 ) )</f>
        <v>51032.226602768751</v>
      </c>
      <c r="BD56" s="54">
        <f xml:space="preserve"> IF( InpS!BD77 &lt;&gt; "", InpS!BD77, BC56 * ( 1 + BD$6 ) )</f>
        <v>52052.708093390516</v>
      </c>
      <c r="BE56" s="54">
        <f xml:space="preserve"> IF( InpS!BE77 &lt;&gt; "", InpS!BE77, BD56 * ( 1 + BE$6 ) )</f>
        <v>53093.595953516946</v>
      </c>
      <c r="BF56" s="54">
        <f xml:space="preserve"> IF( InpS!BF77 &lt;&gt; "", InpS!BF77, BE56 * ( 1 + BF$6 ) )</f>
        <v>54155.29824534239</v>
      </c>
      <c r="BG56" s="54">
        <f xml:space="preserve"> IF( InpS!BG77 &lt;&gt; "", InpS!BG77, BF56 * ( 1 + BG$6 ) )</f>
        <v>55238.231191001381</v>
      </c>
      <c r="BH56" s="54">
        <f xml:space="preserve"> IF( InpS!BH77 &lt;&gt; "", InpS!BH77, BG56 * ( 1 + BH$6 ) )</f>
        <v>56342.819335741369</v>
      </c>
      <c r="BI56" s="54">
        <f xml:space="preserve"> IF( InpS!BI77 &lt;&gt; "", InpS!BI77, BH56 * ( 1 + BI$6 ) )</f>
        <v>57469.495714358382</v>
      </c>
      <c r="BJ56" s="54">
        <f xml:space="preserve"> IF( InpS!BJ77 &lt;&gt; "", InpS!BJ77, BI56 * ( 1 + BJ$6 ) )</f>
        <v>58618.702020960882</v>
      </c>
      <c r="BK56" s="54">
        <f xml:space="preserve"> IF( InpS!BK77 &lt;&gt; "", InpS!BK77, BJ56 * ( 1 + BK$6 ) )</f>
        <v>59790.888782128342</v>
      </c>
      <c r="BL56" s="54">
        <f xml:space="preserve"> IF( InpS!BL77 &lt;&gt; "", InpS!BL77, BK56 * ( 1 + BL$6 ) )</f>
        <v>60986.515533532453</v>
      </c>
      <c r="BM56" s="54">
        <f xml:space="preserve"> IF( InpS!BM77 &lt;&gt; "", InpS!BM77, BL56 * ( 1 + BM$6 ) )</f>
        <v>62206.05100009017</v>
      </c>
      <c r="BN56" s="54">
        <f xml:space="preserve"> IF( InpS!BN77 &lt;&gt; "", InpS!BN77, BM56 * ( 1 + BN$6 ) )</f>
        <v>63449.973279719285</v>
      </c>
      <c r="BO56" s="54">
        <f xml:space="preserve"> IF( InpS!BO77 &lt;&gt; "", InpS!BO77, BN56 * ( 1 + BO$6 ) )</f>
        <v>64718.770030768479</v>
      </c>
      <c r="BP56" s="54">
        <f xml:space="preserve"> IF( InpS!BP77 &lt;&gt; "", InpS!BP77, BO56 * ( 1 + BP$6 ) )</f>
        <v>66012.938663195397</v>
      </c>
      <c r="BQ56" s="54">
        <f xml:space="preserve"> IF( InpS!BQ77 &lt;&gt; "", InpS!BQ77, BP56 * ( 1 + BQ$6 ) )</f>
        <v>67332.986533567688</v>
      </c>
      <c r="BR56" s="54">
        <f xml:space="preserve"> IF( InpS!BR77 &lt;&gt; "", InpS!BR77, BQ56 * ( 1 + BR$6 ) )</f>
        <v>68679.431143963404</v>
      </c>
      <c r="BS56" s="54">
        <f xml:space="preserve"> IF( InpS!BS77 &lt;&gt; "", InpS!BS77, BR56 * ( 1 + BS$6 ) )</f>
        <v>70052.800344848802</v>
      </c>
      <c r="BT56" s="54">
        <f xml:space="preserve"> IF( InpS!BT77 &lt;&gt; "", InpS!BT77, BS56 * ( 1 + BT$6 ) )</f>
        <v>71453.632542013045</v>
      </c>
      <c r="BU56" s="54">
        <f xml:space="preserve"> IF( InpS!BU77 &lt;&gt; "", InpS!BU77, BT56 * ( 1 + BU$6 ) )</f>
        <v>72882.476907640972</v>
      </c>
      <c r="BV56" s="54">
        <f xml:space="preserve"> IF( InpS!BV77 &lt;&gt; "", InpS!BV77, BU56 * ( 1 + BV$6 ) )</f>
        <v>74339.893595606554</v>
      </c>
      <c r="BW56" s="54">
        <f xml:space="preserve"> IF( InpS!BW77 &lt;&gt; "", InpS!BW77, BV56 * ( 1 + BW$6 ) )</f>
        <v>75826.453961071631</v>
      </c>
      <c r="BX56" s="54">
        <f xml:space="preserve"> IF( InpS!BX77 &lt;&gt; "", InpS!BX77, BW56 * ( 1 + BX$6 ) )</f>
        <v>77342.740784475871</v>
      </c>
      <c r="BY56" s="54">
        <f xml:space="preserve"> IF( InpS!BY77 &lt;&gt; "", InpS!BY77, BX56 * ( 1 + BY$6 ) )</f>
        <v>78889.348500005828</v>
      </c>
      <c r="BZ56" s="54">
        <f xml:space="preserve"> IF( InpS!BZ77 &lt;&gt; "", InpS!BZ77, BY56 * ( 1 + BZ$6 ) )</f>
        <v>80466.883428632646</v>
      </c>
      <c r="CA56" s="54">
        <f xml:space="preserve"> IF( InpS!CA77 &lt;&gt; "", InpS!CA77, BZ56 * ( 1 + CA$6 ) )</f>
        <v>82075.964015809761</v>
      </c>
      <c r="CB56" s="54">
        <f xml:space="preserve"> IF( InpS!CB77 &lt;&gt; "", InpS!CB77, CA56 * ( 1 + CB$6 ) )</f>
        <v>83717.221073923851</v>
      </c>
      <c r="CC56" s="54">
        <f xml:space="preserve"> IF( InpS!CC77 &lt;&gt; "", InpS!CC77, CB56 * ( 1 + CC$6 ) )</f>
        <v>85391.298029593949</v>
      </c>
      <c r="CD56" s="54">
        <f xml:space="preserve"> IF( InpS!CD77 &lt;&gt; "", InpS!CD77, CC56 * ( 1 + CD$6 ) )</f>
        <v>87098.851175915799</v>
      </c>
      <c r="CE56" s="54">
        <f xml:space="preserve"> IF( InpS!CE77 &lt;&gt; "", InpS!CE77, CD56 * ( 1 + CE$6 ) )</f>
        <v>88840.549929750297</v>
      </c>
      <c r="CF56" s="54">
        <f xml:space="preserve"> IF( InpS!CF77 &lt;&gt; "", InpS!CF77, CE56 * ( 1 + CF$6 ) )</f>
        <v>90617.077094156848</v>
      </c>
      <c r="CG56" s="54">
        <f xml:space="preserve"> IF( InpS!CG77 &lt;&gt; "", InpS!CG77, CF56 * ( 1 + CG$6 ) )</f>
        <v>92429.129126074578</v>
      </c>
      <c r="CH56" s="54">
        <f xml:space="preserve"> IF( InpS!CH77 &lt;&gt; "", InpS!CH77, CG56 * ( 1 + CH$6 ) )</f>
        <v>94277.416409356301</v>
      </c>
      <c r="CI56" s="54">
        <f xml:space="preserve"> IF( InpS!CI77 &lt;&gt; "", InpS!CI77, CH56 * ( 1 + CI$6 ) )</f>
        <v>96162.663533262297</v>
      </c>
      <c r="CJ56" s="54">
        <f xml:space="preserve"> IF( InpS!CJ77 &lt;&gt; "", InpS!CJ77, CI56 * ( 1 + CJ$6 ) )</f>
        <v>98085.6095765231</v>
      </c>
      <c r="CK56" s="54">
        <f xml:space="preserve"> IF( InpS!CK77 &lt;&gt; "", InpS!CK77, CJ56 * ( 1 + CK$6 ) )</f>
        <v>100047.00839708258</v>
      </c>
      <c r="CL56" s="54">
        <f xml:space="preserve"> IF( InpS!CL77 &lt;&gt; "", InpS!CL77, CK56 * ( 1 + CL$6 ) )</f>
        <v>102047.62892763501</v>
      </c>
      <c r="CM56" s="54">
        <f xml:space="preserve"> IF( InpS!CM77 &lt;&gt; "", InpS!CM77, CL56 * ( 1 + CM$6 ) )</f>
        <v>104088.25547707191</v>
      </c>
      <c r="CN56" s="54">
        <f xml:space="preserve"> IF( InpS!CN77 &lt;&gt; "", InpS!CN77, CM56 * ( 1 + CN$6 ) )</f>
        <v>106169.68803795686</v>
      </c>
      <c r="CO56" s="54">
        <f xml:space="preserve"> IF( InpS!CO77 &lt;&gt; "", InpS!CO77, CN56 * ( 1 + CO$6 ) )</f>
        <v>108292.74260014882</v>
      </c>
    </row>
    <row r="57" spans="2:93" outlineLevel="2" x14ac:dyDescent="0.2">
      <c r="B57" s="59"/>
      <c r="D57" s="39"/>
      <c r="E57" s="18" t="str">
        <f>InpS!E78</f>
        <v>Water: Large peak rate</v>
      </c>
      <c r="F57" s="18">
        <f>InpS!F78</f>
        <v>0</v>
      </c>
      <c r="G57" s="19">
        <f xml:space="preserve"> UserInput!$G$50 * G$51</f>
        <v>0</v>
      </c>
      <c r="H57" s="330" t="str">
        <f>InpS!H78</f>
        <v>£/m3</v>
      </c>
      <c r="I57" s="75"/>
      <c r="K57" s="104">
        <f xml:space="preserve"> IF( InpS!K78 &lt;&gt; "", InpS!K78, J57 * ( 1 + K$6 ) )</f>
        <v>0.86939999999999995</v>
      </c>
      <c r="L57" s="104">
        <f xml:space="preserve"> IF( InpS!L78 &lt;&gt; "", InpS!L78, K57 * ( 1 + L$6 ) )</f>
        <v>0.93779999999999997</v>
      </c>
      <c r="M57" s="104">
        <f xml:space="preserve"> IF( InpS!M78 &lt;&gt; "", InpS!M78, L57 * ( 1 + M$6 ) )</f>
        <v>1.0087999999999999</v>
      </c>
      <c r="N57" s="104">
        <f xml:space="preserve"> IF( InpS!N78 &lt;&gt; "", InpS!N78, M57 * ( 1 + N$6 ) )</f>
        <v>0.94689999999999996</v>
      </c>
      <c r="O57" s="104">
        <f xml:space="preserve"> IF( InpS!O78 &lt;&gt; "", InpS!O78, N57 * ( 1 + O$6 ) )</f>
        <v>0.88980000000000004</v>
      </c>
      <c r="P57" s="104">
        <f xml:space="preserve"> IF( InpS!P78 &lt;&gt; "", InpS!P78, O57 * ( 1 + P$6 ) )</f>
        <v>0.90010000000000001</v>
      </c>
      <c r="Q57" s="104">
        <f xml:space="preserve"> IF( InpS!Q78 &lt;&gt; "", InpS!Q78, P57 * ( 1 + Q$6 ) )</f>
        <v>0.9101999999999999</v>
      </c>
      <c r="R57" s="104">
        <f xml:space="preserve"> IF( InpS!R78 &lt;&gt; "", InpS!R78, Q57 * ( 1 + R$6 ) )</f>
        <v>0.92020000000000002</v>
      </c>
      <c r="S57" s="104">
        <f xml:space="preserve"> IF( InpS!S78 &lt;&gt; "", InpS!S78, R57 * ( 1 + S$6 ) )</f>
        <v>0.93379999999999996</v>
      </c>
      <c r="T57" s="104">
        <f xml:space="preserve"> IF( InpS!T78 &lt;&gt; "", InpS!T78, S57 * ( 1 + T$6 ) )</f>
        <v>0.9524730166284946</v>
      </c>
      <c r="U57" s="104">
        <f xml:space="preserve"> IF( InpS!U78 &lt;&gt; "", InpS!U78, T57 * ( 1 + U$6 ) )</f>
        <v>0.97151943393166051</v>
      </c>
      <c r="V57" s="104">
        <f xml:space="preserve"> IF( InpS!V78 &lt;&gt; "", InpS!V78, U57 * ( 1 + V$6 ) )</f>
        <v>0.99094671873002371</v>
      </c>
      <c r="W57" s="104">
        <f xml:space="preserve"> IF( InpS!W78 &lt;&gt; "", InpS!W78, V57 * ( 1 + W$6 ) )</f>
        <v>1.0107624871566654</v>
      </c>
      <c r="X57" s="104">
        <f xml:space="preserve"> IF( InpS!X78 &lt;&gt; "", InpS!X78, W57 * ( 1 + X$6 ) )</f>
        <v>1.0309745076429955</v>
      </c>
      <c r="Y57" s="104">
        <f xml:space="preserve"> IF( InpS!Y78 &lt;&gt; "", InpS!Y78, X57 * ( 1 + Y$6 ) )</f>
        <v>1.0515907039642332</v>
      </c>
      <c r="Z57" s="104">
        <f xml:space="preserve"> IF( InpS!Z78 &lt;&gt; "", InpS!Z78, Y57 * ( 1 + Z$6 ) )</f>
        <v>1.0726191583457865</v>
      </c>
      <c r="AA57" s="104">
        <f xml:space="preserve"> IF( InpS!AA78 &lt;&gt; "", InpS!AA78, Z57 * ( 1 + AA$6 ) )</f>
        <v>1.0940681146317501</v>
      </c>
      <c r="AB57" s="104">
        <f xml:space="preserve"> IF( InpS!AB78 &lt;&gt; "", InpS!AB78, AA57 * ( 1 + AB$6 ) )</f>
        <v>1.1159459815167623</v>
      </c>
      <c r="AC57" s="104">
        <f xml:space="preserve"> IF( InpS!AC78 &lt;&gt; "", InpS!AC78, AB57 * ( 1 + AC$6 ) )</f>
        <v>1.1382613358424898</v>
      </c>
      <c r="AD57" s="104">
        <f xml:space="preserve"> IF( InpS!AD78 &lt;&gt; "", InpS!AD78, AC57 * ( 1 + AD$6 ) )</f>
        <v>1.1610229259600302</v>
      </c>
      <c r="AE57" s="104">
        <f xml:space="preserve"> IF( InpS!AE78 &lt;&gt; "", InpS!AE78, AD57 * ( 1 + AE$6 ) )</f>
        <v>1.1842396751595539</v>
      </c>
      <c r="AF57" s="104">
        <f xml:space="preserve"> IF( InpS!AF78 &lt;&gt; "", InpS!AF78, AE57 * ( 1 + AF$6 ) )</f>
        <v>1.2079206851685251</v>
      </c>
      <c r="AG57" s="104">
        <f xml:space="preserve"> IF( InpS!AG78 &lt;&gt; "", InpS!AG78, AF57 * ( 1 + AG$6 ) )</f>
        <v>1.2320752397198793</v>
      </c>
      <c r="AH57" s="104">
        <f xml:space="preserve"> IF( InpS!AH78 &lt;&gt; "", InpS!AH78, AG57 * ( 1 + AH$6 ) )</f>
        <v>1.2567128081915497</v>
      </c>
      <c r="AI57" s="104">
        <f xml:space="preserve"> IF( InpS!AI78 &lt;&gt; "", InpS!AI78, AH57 * ( 1 + AI$6 ) )</f>
        <v>1.2818430493187751</v>
      </c>
      <c r="AJ57" s="104">
        <f xml:space="preserve"> IF( InpS!AJ78 &lt;&gt; "", InpS!AJ78, AI57 * ( 1 + AJ$6 ) )</f>
        <v>1.3074758149806402</v>
      </c>
      <c r="AK57" s="104">
        <f xml:space="preserve"> IF( InpS!AK78 &lt;&gt; "", InpS!AK78, AJ57 * ( 1 + AK$6 ) )</f>
        <v>1.3336211540623366</v>
      </c>
      <c r="AL57" s="104">
        <f xml:space="preserve"> IF( InpS!AL78 &lt;&gt; "", InpS!AL78, AK57 * ( 1 + AL$6 ) )</f>
        <v>1.3602893163946543</v>
      </c>
      <c r="AM57" s="104">
        <f xml:space="preserve"> IF( InpS!AM78 &lt;&gt; "", InpS!AM78, AL57 * ( 1 + AM$6 ) )</f>
        <v>1.3874907567722523</v>
      </c>
      <c r="AN57" s="104">
        <f xml:space="preserve"> IF( InpS!AN78 &lt;&gt; "", InpS!AN78, AM57 * ( 1 + AN$6 ) )</f>
        <v>1.4152361390522812</v>
      </c>
      <c r="AO57" s="104">
        <f xml:space="preserve"> IF( InpS!AO78 &lt;&gt; "", InpS!AO78, AN57 * ( 1 + AO$6 ) )</f>
        <v>1.4435363403349646</v>
      </c>
      <c r="AP57" s="104">
        <f xml:space="preserve"> IF( InpS!AP78 &lt;&gt; "", InpS!AP78, AO57 * ( 1 + AP$6 ) )</f>
        <v>1.4724024552277801</v>
      </c>
      <c r="AQ57" s="104">
        <f xml:space="preserve"> IF( InpS!AQ78 &lt;&gt; "", InpS!AQ78, AP57 * ( 1 + AQ$6 ) )</f>
        <v>1.5018458001949087</v>
      </c>
      <c r="AR57" s="104">
        <f xml:space="preserve"> IF( InpS!AR78 &lt;&gt; "", InpS!AR78, AQ57 * ( 1 + AR$6 ) )</f>
        <v>1.5318779179936604</v>
      </c>
      <c r="AS57" s="104">
        <f xml:space="preserve"> IF( InpS!AS78 &lt;&gt; "", InpS!AS78, AR57 * ( 1 + AS$6 ) )</f>
        <v>1.5625105821996139</v>
      </c>
      <c r="AT57" s="104">
        <f xml:space="preserve"> IF( InpS!AT78 &lt;&gt; "", InpS!AT78, AS57 * ( 1 + AT$6 ) )</f>
        <v>1.5937558018222442</v>
      </c>
      <c r="AU57" s="104">
        <f xml:space="preserve"> IF( InpS!AU78 &lt;&gt; "", InpS!AU78, AT57 * ( 1 + AU$6 ) )</f>
        <v>1.6256258260128487</v>
      </c>
      <c r="AV57" s="104">
        <f xml:space="preserve"> IF( InpS!AV78 &lt;&gt; "", InpS!AV78, AU57 * ( 1 + AV$6 ) )</f>
        <v>1.6581331488666162</v>
      </c>
      <c r="AW57" s="104">
        <f xml:space="preserve"> IF( InpS!AW78 &lt;&gt; "", InpS!AW78, AV57 * ( 1 + AW$6 ) )</f>
        <v>1.6912905143207226</v>
      </c>
      <c r="AX57" s="104">
        <f xml:space="preserve"> IF( InpS!AX78 &lt;&gt; "", InpS!AX78, AW57 * ( 1 + AX$6 ) )</f>
        <v>1.7251109211503715</v>
      </c>
      <c r="AY57" s="104">
        <f xml:space="preserve"> IF( InpS!AY78 &lt;&gt; "", InpS!AY78, AX57 * ( 1 + AY$6 ) )</f>
        <v>1.7596076280647412</v>
      </c>
      <c r="AZ57" s="104">
        <f xml:space="preserve"> IF( InpS!AZ78 &lt;&gt; "", InpS!AZ78, AY57 * ( 1 + AZ$6 ) )</f>
        <v>1.7947941589048344</v>
      </c>
      <c r="BA57" s="104">
        <f xml:space="preserve"> IF( InpS!BA78 &lt;&gt; "", InpS!BA78, AZ57 * ( 1 + BA$6 ) )</f>
        <v>1.8306843079452659</v>
      </c>
      <c r="BB57" s="104">
        <f xml:space="preserve"> IF( InpS!BB78 &lt;&gt; "", InpS!BB78, BA57 * ( 1 + BB$6 ) )</f>
        <v>1.8672921453020728</v>
      </c>
      <c r="BC57" s="104">
        <f xml:space="preserve"> IF( InpS!BC78 &lt;&gt; "", InpS!BC78, BB57 * ( 1 + BC$6 ) )</f>
        <v>1.9046320224486599</v>
      </c>
      <c r="BD57" s="104">
        <f xml:space="preserve"> IF( InpS!BD78 &lt;&gt; "", InpS!BD78, BC57 * ( 1 + BD$6 ) )</f>
        <v>1.9427185778420495</v>
      </c>
      <c r="BE57" s="104">
        <f xml:space="preserve"> IF( InpS!BE78 &lt;&gt; "", InpS!BE78, BD57 * ( 1 + BE$6 ) )</f>
        <v>1.9815667426616361</v>
      </c>
      <c r="BF57" s="104">
        <f xml:space="preserve"> IF( InpS!BF78 &lt;&gt; "", InpS!BF78, BE57 * ( 1 + BF$6 ) )</f>
        <v>2.0211917466626992</v>
      </c>
      <c r="BG57" s="104">
        <f xml:space="preserve"> IF( InpS!BG78 &lt;&gt; "", InpS!BG78, BF57 * ( 1 + BG$6 ) )</f>
        <v>2.0616091241469663</v>
      </c>
      <c r="BH57" s="104">
        <f xml:space="preserve"> IF( InpS!BH78 &lt;&gt; "", InpS!BH78, BG57 * ( 1 + BH$6 ) )</f>
        <v>2.1028347200525697</v>
      </c>
      <c r="BI57" s="104">
        <f xml:space="preserve"> IF( InpS!BI78 &lt;&gt; "", InpS!BI78, BH57 * ( 1 + BI$6 ) )</f>
        <v>2.1448846961657817</v>
      </c>
      <c r="BJ57" s="104">
        <f xml:space="preserve"> IF( InpS!BJ78 &lt;&gt; "", InpS!BJ78, BI57 * ( 1 + BJ$6 ) )</f>
        <v>2.1877755374569654</v>
      </c>
      <c r="BK57" s="104">
        <f xml:space="preserve"> IF( InpS!BK78 &lt;&gt; "", InpS!BK78, BJ57 * ( 1 + BK$6 ) )</f>
        <v>2.2315240585432234</v>
      </c>
      <c r="BL57" s="104">
        <f xml:space="preserve"> IF( InpS!BL78 &lt;&gt; "", InpS!BL78, BK57 * ( 1 + BL$6 ) )</f>
        <v>2.2761474102802799</v>
      </c>
      <c r="BM57" s="104">
        <f xml:space="preserve"> IF( InpS!BM78 &lt;&gt; "", InpS!BM78, BL57 * ( 1 + BM$6 ) )</f>
        <v>2.3216630864861791</v>
      </c>
      <c r="BN57" s="104">
        <f xml:space="preserve"> IF( InpS!BN78 &lt;&gt; "", InpS!BN78, BM57 * ( 1 + BN$6 ) )</f>
        <v>2.3680889307994355</v>
      </c>
      <c r="BO57" s="104">
        <f xml:space="preserve"> IF( InpS!BO78 &lt;&gt; "", InpS!BO78, BN57 * ( 1 + BO$6 ) )</f>
        <v>2.4154431436743251</v>
      </c>
      <c r="BP57" s="104">
        <f xml:space="preserve"> IF( InpS!BP78 &lt;&gt; "", InpS!BP78, BO57 * ( 1 + BP$6 ) )</f>
        <v>2.4637442895160619</v>
      </c>
      <c r="BQ57" s="104">
        <f xml:space="preserve"> IF( InpS!BQ78 &lt;&gt; "", InpS!BQ78, BP57 * ( 1 + BQ$6 ) )</f>
        <v>2.5130113039586535</v>
      </c>
      <c r="BR57" s="104">
        <f xml:space="preserve"> IF( InpS!BR78 &lt;&gt; "", InpS!BR78, BQ57 * ( 1 + BR$6 ) )</f>
        <v>2.5632635012882905</v>
      </c>
      <c r="BS57" s="104">
        <f xml:space="preserve"> IF( InpS!BS78 &lt;&gt; "", InpS!BS78, BR57 * ( 1 + BS$6 ) )</f>
        <v>2.6145205820151802</v>
      </c>
      <c r="BT57" s="104">
        <f xml:space="preserve"> IF( InpS!BT78 &lt;&gt; "", InpS!BT78, BS57 * ( 1 + BT$6 ) )</f>
        <v>2.6668026405967939</v>
      </c>
      <c r="BU57" s="104">
        <f xml:space="preserve"> IF( InpS!BU78 &lt;&gt; "", InpS!BU78, BT57 * ( 1 + BU$6 ) )</f>
        <v>2.7201301733155532</v>
      </c>
      <c r="BV57" s="104">
        <f xml:space="preserve"> IF( InpS!BV78 &lt;&gt; "", InpS!BV78, BU57 * ( 1 + BV$6 ) )</f>
        <v>2.7745240863140448</v>
      </c>
      <c r="BW57" s="104">
        <f xml:space="preserve"> IF( InpS!BW78 &lt;&gt; "", InpS!BW78, BV57 * ( 1 + BW$6 ) )</f>
        <v>2.8300057037909148</v>
      </c>
      <c r="BX57" s="104">
        <f xml:space="preserve"> IF( InpS!BX78 &lt;&gt; "", InpS!BX78, BW57 * ( 1 + BX$6 ) )</f>
        <v>2.8865967763606539</v>
      </c>
      <c r="BY57" s="104">
        <f xml:space="preserve"> IF( InpS!BY78 &lt;&gt; "", InpS!BY78, BX57 * ( 1 + BY$6 ) )</f>
        <v>2.9443194895805527</v>
      </c>
      <c r="BZ57" s="104">
        <f xml:space="preserve"> IF( InpS!BZ78 &lt;&gt; "", InpS!BZ78, BY57 * ( 1 + BZ$6 ) )</f>
        <v>3.0031964726481672</v>
      </c>
      <c r="CA57" s="104">
        <f xml:space="preserve"> IF( InpS!CA78 &lt;&gt; "", InpS!CA78, BZ57 * ( 1 + CA$6 ) )</f>
        <v>3.0632508072727074</v>
      </c>
      <c r="CB57" s="104">
        <f xml:space="preserve"> IF( InpS!CB78 &lt;&gt; "", InpS!CB78, CA57 * ( 1 + CB$6 ) )</f>
        <v>3.1245060367238242</v>
      </c>
      <c r="CC57" s="104">
        <f xml:space="preserve"> IF( InpS!CC78 &lt;&gt; "", InpS!CC78, CB57 * ( 1 + CC$6 ) )</f>
        <v>3.1869861750613437</v>
      </c>
      <c r="CD57" s="104">
        <f xml:space="preserve"> IF( InpS!CD78 &lt;&gt; "", InpS!CD78, CC57 * ( 1 + CD$6 ) )</f>
        <v>3.2507157165495673</v>
      </c>
      <c r="CE57" s="104">
        <f xml:space="preserve"> IF( InpS!CE78 &lt;&gt; "", InpS!CE78, CD57 * ( 1 + CE$6 ) )</f>
        <v>3.3157196452598252</v>
      </c>
      <c r="CF57" s="104">
        <f xml:space="preserve"> IF( InpS!CF78 &lt;&gt; "", InpS!CF78, CE57 * ( 1 + CF$6 ) )</f>
        <v>3.3820234448650544</v>
      </c>
      <c r="CG57" s="104">
        <f xml:space="preserve"> IF( InpS!CG78 &lt;&gt; "", InpS!CG78, CF57 * ( 1 + CG$6 ) )</f>
        <v>3.4496531086302329</v>
      </c>
      <c r="CH57" s="104">
        <f xml:space="preserve"> IF( InpS!CH78 &lt;&gt; "", InpS!CH78, CG57 * ( 1 + CH$6 ) )</f>
        <v>3.5186351496025936</v>
      </c>
      <c r="CI57" s="104">
        <f xml:space="preserve"> IF( InpS!CI78 &lt;&gt; "", InpS!CI78, CH57 * ( 1 + CI$6 ) )</f>
        <v>3.5889966110056082</v>
      </c>
      <c r="CJ57" s="104">
        <f xml:space="preserve"> IF( InpS!CJ78 &lt;&gt; "", InpS!CJ78, CI57 * ( 1 + CJ$6 ) )</f>
        <v>3.6607650768408178</v>
      </c>
      <c r="CK57" s="104">
        <f xml:space="preserve"> IF( InpS!CK78 &lt;&gt; "", InpS!CK78, CJ57 * ( 1 + CK$6 ) )</f>
        <v>3.7339686827016672</v>
      </c>
      <c r="CL57" s="104">
        <f xml:space="preserve"> IF( InpS!CL78 &lt;&gt; "", InpS!CL78, CK57 * ( 1 + CL$6 ) )</f>
        <v>3.8086361268035804</v>
      </c>
      <c r="CM57" s="104">
        <f xml:space="preserve"> IF( InpS!CM78 &lt;&gt; "", InpS!CM78, CL57 * ( 1 + CM$6 ) )</f>
        <v>3.8847966812346026</v>
      </c>
      <c r="CN57" s="104">
        <f xml:space="preserve"> IF( InpS!CN78 &lt;&gt; "", InpS!CN78, CM57 * ( 1 + CN$6 ) )</f>
        <v>3.9624802034310198</v>
      </c>
      <c r="CO57" s="104">
        <f xml:space="preserve"> IF( InpS!CO78 &lt;&gt; "", InpS!CO78, CN57 * ( 1 + CO$6 ) )</f>
        <v>4.0417171478824532</v>
      </c>
    </row>
    <row r="58" spans="2:93" outlineLevel="2" x14ac:dyDescent="0.2">
      <c r="B58" s="59"/>
      <c r="D58" s="39"/>
      <c r="E58" s="18" t="str">
        <f>InpS!E79</f>
        <v>Water: Large off-peak rate</v>
      </c>
      <c r="F58" s="18">
        <f>InpS!F79</f>
        <v>0</v>
      </c>
      <c r="G58" s="19">
        <f xml:space="preserve"> UserInput!$G$50  - G57</f>
        <v>0</v>
      </c>
      <c r="H58" s="330" t="str">
        <f>InpS!H79</f>
        <v>£/m3</v>
      </c>
      <c r="I58" s="75"/>
      <c r="K58" s="104">
        <f xml:space="preserve"> IF( InpS!K79 &lt;&gt; "", InpS!K79, J58 * ( 1 + K$6 ) )</f>
        <v>0.86939999999999995</v>
      </c>
      <c r="L58" s="104">
        <f xml:space="preserve"> IF( InpS!L79 &lt;&gt; "", InpS!L79, K58 * ( 1 + L$6 ) )</f>
        <v>0.93779999999999997</v>
      </c>
      <c r="M58" s="104">
        <f xml:space="preserve"> IF( InpS!M79 &lt;&gt; "", InpS!M79, L58 * ( 1 + M$6 ) )</f>
        <v>1.0087999999999999</v>
      </c>
      <c r="N58" s="104">
        <f xml:space="preserve"> IF( InpS!N79 &lt;&gt; "", InpS!N79, M58 * ( 1 + N$6 ) )</f>
        <v>0.94689999999999996</v>
      </c>
      <c r="O58" s="104">
        <f xml:space="preserve"> IF( InpS!O79 &lt;&gt; "", InpS!O79, N58 * ( 1 + O$6 ) )</f>
        <v>0.88980000000000004</v>
      </c>
      <c r="P58" s="104">
        <f xml:space="preserve"> IF( InpS!P79 &lt;&gt; "", InpS!P79, O58 * ( 1 + P$6 ) )</f>
        <v>0.90010000000000001</v>
      </c>
      <c r="Q58" s="104">
        <f xml:space="preserve"> IF( InpS!Q79 &lt;&gt; "", InpS!Q79, P58 * ( 1 + Q$6 ) )</f>
        <v>0.9101999999999999</v>
      </c>
      <c r="R58" s="104">
        <f xml:space="preserve"> IF( InpS!R79 &lt;&gt; "", InpS!R79, Q58 * ( 1 + R$6 ) )</f>
        <v>0.92020000000000002</v>
      </c>
      <c r="S58" s="104">
        <f xml:space="preserve"> IF( InpS!S79 &lt;&gt; "", InpS!S79, R58 * ( 1 + S$6 ) )</f>
        <v>0.93379999999999996</v>
      </c>
      <c r="T58" s="104">
        <f xml:space="preserve"> IF( InpS!T79 &lt;&gt; "", InpS!T79, S58 * ( 1 + T$6 ) )</f>
        <v>0.9524730166284946</v>
      </c>
      <c r="U58" s="104">
        <f xml:space="preserve"> IF( InpS!U79 &lt;&gt; "", InpS!U79, T58 * ( 1 + U$6 ) )</f>
        <v>0.97151943393166051</v>
      </c>
      <c r="V58" s="104">
        <f xml:space="preserve"> IF( InpS!V79 &lt;&gt; "", InpS!V79, U58 * ( 1 + V$6 ) )</f>
        <v>0.99094671873002371</v>
      </c>
      <c r="W58" s="104">
        <f xml:space="preserve"> IF( InpS!W79 &lt;&gt; "", InpS!W79, V58 * ( 1 + W$6 ) )</f>
        <v>1.0107624871566654</v>
      </c>
      <c r="X58" s="104">
        <f xml:space="preserve"> IF( InpS!X79 &lt;&gt; "", InpS!X79, W58 * ( 1 + X$6 ) )</f>
        <v>1.0309745076429955</v>
      </c>
      <c r="Y58" s="104">
        <f xml:space="preserve"> IF( InpS!Y79 &lt;&gt; "", InpS!Y79, X58 * ( 1 + Y$6 ) )</f>
        <v>1.0515907039642332</v>
      </c>
      <c r="Z58" s="104">
        <f xml:space="preserve"> IF( InpS!Z79 &lt;&gt; "", InpS!Z79, Y58 * ( 1 + Z$6 ) )</f>
        <v>1.0726191583457865</v>
      </c>
      <c r="AA58" s="104">
        <f xml:space="preserve"> IF( InpS!AA79 &lt;&gt; "", InpS!AA79, Z58 * ( 1 + AA$6 ) )</f>
        <v>1.0940681146317501</v>
      </c>
      <c r="AB58" s="104">
        <f xml:space="preserve"> IF( InpS!AB79 &lt;&gt; "", InpS!AB79, AA58 * ( 1 + AB$6 ) )</f>
        <v>1.1159459815167623</v>
      </c>
      <c r="AC58" s="104">
        <f xml:space="preserve"> IF( InpS!AC79 &lt;&gt; "", InpS!AC79, AB58 * ( 1 + AC$6 ) )</f>
        <v>1.1382613358424898</v>
      </c>
      <c r="AD58" s="104">
        <f xml:space="preserve"> IF( InpS!AD79 &lt;&gt; "", InpS!AD79, AC58 * ( 1 + AD$6 ) )</f>
        <v>1.1610229259600302</v>
      </c>
      <c r="AE58" s="104">
        <f xml:space="preserve"> IF( InpS!AE79 &lt;&gt; "", InpS!AE79, AD58 * ( 1 + AE$6 ) )</f>
        <v>1.1842396751595539</v>
      </c>
      <c r="AF58" s="104">
        <f xml:space="preserve"> IF( InpS!AF79 &lt;&gt; "", InpS!AF79, AE58 * ( 1 + AF$6 ) )</f>
        <v>1.2079206851685251</v>
      </c>
      <c r="AG58" s="104">
        <f xml:space="preserve"> IF( InpS!AG79 &lt;&gt; "", InpS!AG79, AF58 * ( 1 + AG$6 ) )</f>
        <v>1.2320752397198793</v>
      </c>
      <c r="AH58" s="104">
        <f xml:space="preserve"> IF( InpS!AH79 &lt;&gt; "", InpS!AH79, AG58 * ( 1 + AH$6 ) )</f>
        <v>1.2567128081915497</v>
      </c>
      <c r="AI58" s="104">
        <f xml:space="preserve"> IF( InpS!AI79 &lt;&gt; "", InpS!AI79, AH58 * ( 1 + AI$6 ) )</f>
        <v>1.2818430493187751</v>
      </c>
      <c r="AJ58" s="104">
        <f xml:space="preserve"> IF( InpS!AJ79 &lt;&gt; "", InpS!AJ79, AI58 * ( 1 + AJ$6 ) )</f>
        <v>1.3074758149806402</v>
      </c>
      <c r="AK58" s="104">
        <f xml:space="preserve"> IF( InpS!AK79 &lt;&gt; "", InpS!AK79, AJ58 * ( 1 + AK$6 ) )</f>
        <v>1.3336211540623366</v>
      </c>
      <c r="AL58" s="104">
        <f xml:space="preserve"> IF( InpS!AL79 &lt;&gt; "", InpS!AL79, AK58 * ( 1 + AL$6 ) )</f>
        <v>1.3602893163946543</v>
      </c>
      <c r="AM58" s="104">
        <f xml:space="preserve"> IF( InpS!AM79 &lt;&gt; "", InpS!AM79, AL58 * ( 1 + AM$6 ) )</f>
        <v>1.3874907567722523</v>
      </c>
      <c r="AN58" s="104">
        <f xml:space="preserve"> IF( InpS!AN79 &lt;&gt; "", InpS!AN79, AM58 * ( 1 + AN$6 ) )</f>
        <v>1.4152361390522812</v>
      </c>
      <c r="AO58" s="104">
        <f xml:space="preserve"> IF( InpS!AO79 &lt;&gt; "", InpS!AO79, AN58 * ( 1 + AO$6 ) )</f>
        <v>1.4435363403349646</v>
      </c>
      <c r="AP58" s="104">
        <f xml:space="preserve"> IF( InpS!AP79 &lt;&gt; "", InpS!AP79, AO58 * ( 1 + AP$6 ) )</f>
        <v>1.4724024552277801</v>
      </c>
      <c r="AQ58" s="104">
        <f xml:space="preserve"> IF( InpS!AQ79 &lt;&gt; "", InpS!AQ79, AP58 * ( 1 + AQ$6 ) )</f>
        <v>1.5018458001949087</v>
      </c>
      <c r="AR58" s="104">
        <f xml:space="preserve"> IF( InpS!AR79 &lt;&gt; "", InpS!AR79, AQ58 * ( 1 + AR$6 ) )</f>
        <v>1.5318779179936604</v>
      </c>
      <c r="AS58" s="104">
        <f xml:space="preserve"> IF( InpS!AS79 &lt;&gt; "", InpS!AS79, AR58 * ( 1 + AS$6 ) )</f>
        <v>1.5625105821996139</v>
      </c>
      <c r="AT58" s="104">
        <f xml:space="preserve"> IF( InpS!AT79 &lt;&gt; "", InpS!AT79, AS58 * ( 1 + AT$6 ) )</f>
        <v>1.5937558018222442</v>
      </c>
      <c r="AU58" s="104">
        <f xml:space="preserve"> IF( InpS!AU79 &lt;&gt; "", InpS!AU79, AT58 * ( 1 + AU$6 ) )</f>
        <v>1.6256258260128487</v>
      </c>
      <c r="AV58" s="104">
        <f xml:space="preserve"> IF( InpS!AV79 &lt;&gt; "", InpS!AV79, AU58 * ( 1 + AV$6 ) )</f>
        <v>1.6581331488666162</v>
      </c>
      <c r="AW58" s="104">
        <f xml:space="preserve"> IF( InpS!AW79 &lt;&gt; "", InpS!AW79, AV58 * ( 1 + AW$6 ) )</f>
        <v>1.6912905143207226</v>
      </c>
      <c r="AX58" s="104">
        <f xml:space="preserve"> IF( InpS!AX79 &lt;&gt; "", InpS!AX79, AW58 * ( 1 + AX$6 ) )</f>
        <v>1.7251109211503715</v>
      </c>
      <c r="AY58" s="104">
        <f xml:space="preserve"> IF( InpS!AY79 &lt;&gt; "", InpS!AY79, AX58 * ( 1 + AY$6 ) )</f>
        <v>1.7596076280647412</v>
      </c>
      <c r="AZ58" s="104">
        <f xml:space="preserve"> IF( InpS!AZ79 &lt;&gt; "", InpS!AZ79, AY58 * ( 1 + AZ$6 ) )</f>
        <v>1.7947941589048344</v>
      </c>
      <c r="BA58" s="104">
        <f xml:space="preserve"> IF( InpS!BA79 &lt;&gt; "", InpS!BA79, AZ58 * ( 1 + BA$6 ) )</f>
        <v>1.8306843079452659</v>
      </c>
      <c r="BB58" s="104">
        <f xml:space="preserve"> IF( InpS!BB79 &lt;&gt; "", InpS!BB79, BA58 * ( 1 + BB$6 ) )</f>
        <v>1.8672921453020728</v>
      </c>
      <c r="BC58" s="104">
        <f xml:space="preserve"> IF( InpS!BC79 &lt;&gt; "", InpS!BC79, BB58 * ( 1 + BC$6 ) )</f>
        <v>1.9046320224486599</v>
      </c>
      <c r="BD58" s="104">
        <f xml:space="preserve"> IF( InpS!BD79 &lt;&gt; "", InpS!BD79, BC58 * ( 1 + BD$6 ) )</f>
        <v>1.9427185778420495</v>
      </c>
      <c r="BE58" s="104">
        <f xml:space="preserve"> IF( InpS!BE79 &lt;&gt; "", InpS!BE79, BD58 * ( 1 + BE$6 ) )</f>
        <v>1.9815667426616361</v>
      </c>
      <c r="BF58" s="104">
        <f xml:space="preserve"> IF( InpS!BF79 &lt;&gt; "", InpS!BF79, BE58 * ( 1 + BF$6 ) )</f>
        <v>2.0211917466626992</v>
      </c>
      <c r="BG58" s="104">
        <f xml:space="preserve"> IF( InpS!BG79 &lt;&gt; "", InpS!BG79, BF58 * ( 1 + BG$6 ) )</f>
        <v>2.0616091241469663</v>
      </c>
      <c r="BH58" s="104">
        <f xml:space="preserve"> IF( InpS!BH79 &lt;&gt; "", InpS!BH79, BG58 * ( 1 + BH$6 ) )</f>
        <v>2.1028347200525697</v>
      </c>
      <c r="BI58" s="104">
        <f xml:space="preserve"> IF( InpS!BI79 &lt;&gt; "", InpS!BI79, BH58 * ( 1 + BI$6 ) )</f>
        <v>2.1448846961657817</v>
      </c>
      <c r="BJ58" s="104">
        <f xml:space="preserve"> IF( InpS!BJ79 &lt;&gt; "", InpS!BJ79, BI58 * ( 1 + BJ$6 ) )</f>
        <v>2.1877755374569654</v>
      </c>
      <c r="BK58" s="104">
        <f xml:space="preserve"> IF( InpS!BK79 &lt;&gt; "", InpS!BK79, BJ58 * ( 1 + BK$6 ) )</f>
        <v>2.2315240585432234</v>
      </c>
      <c r="BL58" s="104">
        <f xml:space="preserve"> IF( InpS!BL79 &lt;&gt; "", InpS!BL79, BK58 * ( 1 + BL$6 ) )</f>
        <v>2.2761474102802799</v>
      </c>
      <c r="BM58" s="104">
        <f xml:space="preserve"> IF( InpS!BM79 &lt;&gt; "", InpS!BM79, BL58 * ( 1 + BM$6 ) )</f>
        <v>2.3216630864861791</v>
      </c>
      <c r="BN58" s="104">
        <f xml:space="preserve"> IF( InpS!BN79 &lt;&gt; "", InpS!BN79, BM58 * ( 1 + BN$6 ) )</f>
        <v>2.3680889307994355</v>
      </c>
      <c r="BO58" s="104">
        <f xml:space="preserve"> IF( InpS!BO79 &lt;&gt; "", InpS!BO79, BN58 * ( 1 + BO$6 ) )</f>
        <v>2.4154431436743251</v>
      </c>
      <c r="BP58" s="104">
        <f xml:space="preserve"> IF( InpS!BP79 &lt;&gt; "", InpS!BP79, BO58 * ( 1 + BP$6 ) )</f>
        <v>2.4637442895160619</v>
      </c>
      <c r="BQ58" s="104">
        <f xml:space="preserve"> IF( InpS!BQ79 &lt;&gt; "", InpS!BQ79, BP58 * ( 1 + BQ$6 ) )</f>
        <v>2.5130113039586535</v>
      </c>
      <c r="BR58" s="104">
        <f xml:space="preserve"> IF( InpS!BR79 &lt;&gt; "", InpS!BR79, BQ58 * ( 1 + BR$6 ) )</f>
        <v>2.5632635012882905</v>
      </c>
      <c r="BS58" s="104">
        <f xml:space="preserve"> IF( InpS!BS79 &lt;&gt; "", InpS!BS79, BR58 * ( 1 + BS$6 ) )</f>
        <v>2.6145205820151802</v>
      </c>
      <c r="BT58" s="104">
        <f xml:space="preserve"> IF( InpS!BT79 &lt;&gt; "", InpS!BT79, BS58 * ( 1 + BT$6 ) )</f>
        <v>2.6668026405967939</v>
      </c>
      <c r="BU58" s="104">
        <f xml:space="preserve"> IF( InpS!BU79 &lt;&gt; "", InpS!BU79, BT58 * ( 1 + BU$6 ) )</f>
        <v>2.7201301733155532</v>
      </c>
      <c r="BV58" s="104">
        <f xml:space="preserve"> IF( InpS!BV79 &lt;&gt; "", InpS!BV79, BU58 * ( 1 + BV$6 ) )</f>
        <v>2.7745240863140448</v>
      </c>
      <c r="BW58" s="104">
        <f xml:space="preserve"> IF( InpS!BW79 &lt;&gt; "", InpS!BW79, BV58 * ( 1 + BW$6 ) )</f>
        <v>2.8300057037909148</v>
      </c>
      <c r="BX58" s="104">
        <f xml:space="preserve"> IF( InpS!BX79 &lt;&gt; "", InpS!BX79, BW58 * ( 1 + BX$6 ) )</f>
        <v>2.8865967763606539</v>
      </c>
      <c r="BY58" s="104">
        <f xml:space="preserve"> IF( InpS!BY79 &lt;&gt; "", InpS!BY79, BX58 * ( 1 + BY$6 ) )</f>
        <v>2.9443194895805527</v>
      </c>
      <c r="BZ58" s="104">
        <f xml:space="preserve"> IF( InpS!BZ79 &lt;&gt; "", InpS!BZ79, BY58 * ( 1 + BZ$6 ) )</f>
        <v>3.0031964726481672</v>
      </c>
      <c r="CA58" s="104">
        <f xml:space="preserve"> IF( InpS!CA79 &lt;&gt; "", InpS!CA79, BZ58 * ( 1 + CA$6 ) )</f>
        <v>3.0632508072727074</v>
      </c>
      <c r="CB58" s="104">
        <f xml:space="preserve"> IF( InpS!CB79 &lt;&gt; "", InpS!CB79, CA58 * ( 1 + CB$6 ) )</f>
        <v>3.1245060367238242</v>
      </c>
      <c r="CC58" s="104">
        <f xml:space="preserve"> IF( InpS!CC79 &lt;&gt; "", InpS!CC79, CB58 * ( 1 + CC$6 ) )</f>
        <v>3.1869861750613437</v>
      </c>
      <c r="CD58" s="104">
        <f xml:space="preserve"> IF( InpS!CD79 &lt;&gt; "", InpS!CD79, CC58 * ( 1 + CD$6 ) )</f>
        <v>3.2507157165495673</v>
      </c>
      <c r="CE58" s="104">
        <f xml:space="preserve"> IF( InpS!CE79 &lt;&gt; "", InpS!CE79, CD58 * ( 1 + CE$6 ) )</f>
        <v>3.3157196452598252</v>
      </c>
      <c r="CF58" s="104">
        <f xml:space="preserve"> IF( InpS!CF79 &lt;&gt; "", InpS!CF79, CE58 * ( 1 + CF$6 ) )</f>
        <v>3.3820234448650544</v>
      </c>
      <c r="CG58" s="104">
        <f xml:space="preserve"> IF( InpS!CG79 &lt;&gt; "", InpS!CG79, CF58 * ( 1 + CG$6 ) )</f>
        <v>3.4496531086302329</v>
      </c>
      <c r="CH58" s="104">
        <f xml:space="preserve"> IF( InpS!CH79 &lt;&gt; "", InpS!CH79, CG58 * ( 1 + CH$6 ) )</f>
        <v>3.5186351496025936</v>
      </c>
      <c r="CI58" s="104">
        <f xml:space="preserve"> IF( InpS!CI79 &lt;&gt; "", InpS!CI79, CH58 * ( 1 + CI$6 ) )</f>
        <v>3.5889966110056082</v>
      </c>
      <c r="CJ58" s="104">
        <f xml:space="preserve"> IF( InpS!CJ79 &lt;&gt; "", InpS!CJ79, CI58 * ( 1 + CJ$6 ) )</f>
        <v>3.6607650768408178</v>
      </c>
      <c r="CK58" s="104">
        <f xml:space="preserve"> IF( InpS!CK79 &lt;&gt; "", InpS!CK79, CJ58 * ( 1 + CK$6 ) )</f>
        <v>3.7339686827016672</v>
      </c>
      <c r="CL58" s="104">
        <f xml:space="preserve"> IF( InpS!CL79 &lt;&gt; "", InpS!CL79, CK58 * ( 1 + CL$6 ) )</f>
        <v>3.8086361268035804</v>
      </c>
      <c r="CM58" s="104">
        <f xml:space="preserve"> IF( InpS!CM79 &lt;&gt; "", InpS!CM79, CL58 * ( 1 + CM$6 ) )</f>
        <v>3.8847966812346026</v>
      </c>
      <c r="CN58" s="104">
        <f xml:space="preserve"> IF( InpS!CN79 &lt;&gt; "", InpS!CN79, CM58 * ( 1 + CN$6 ) )</f>
        <v>3.9624802034310198</v>
      </c>
      <c r="CO58" s="104">
        <f xml:space="preserve"> IF( InpS!CO79 &lt;&gt; "", InpS!CO79, CN58 * ( 1 + CO$6 ) )</f>
        <v>4.0417171478824532</v>
      </c>
    </row>
    <row r="59" spans="2:93" outlineLevel="2" x14ac:dyDescent="0.2">
      <c r="B59" s="59"/>
      <c r="D59" s="39"/>
      <c r="H59" s="151"/>
      <c r="I59" s="75"/>
    </row>
    <row r="60" spans="2:93" outlineLevel="2" x14ac:dyDescent="0.2">
      <c r="B60" s="59"/>
      <c r="D60" s="39"/>
      <c r="E60" t="s">
        <v>390</v>
      </c>
      <c r="H60" s="162" t="s">
        <v>125</v>
      </c>
      <c r="I60" s="163">
        <f xml:space="preserve"> SUM( K60:CO60 )</f>
        <v>0</v>
      </c>
      <c r="J60" s="20"/>
      <c r="K60" s="163">
        <f xml:space="preserve"> SUMPRODUCT( $G$47:$G$58, K$47:K$58 ) * K$22</f>
        <v>0</v>
      </c>
      <c r="L60" s="163">
        <f t="shared" ref="L60:BW60" si="9" xml:space="preserve"> SUMPRODUCT( $G$47:$G$58, L$47:L$58 ) * L$22</f>
        <v>0</v>
      </c>
      <c r="M60" s="163">
        <f t="shared" si="9"/>
        <v>0</v>
      </c>
      <c r="N60" s="163">
        <f t="shared" si="9"/>
        <v>0</v>
      </c>
      <c r="O60" s="163">
        <f t="shared" si="9"/>
        <v>0</v>
      </c>
      <c r="P60" s="163">
        <f t="shared" si="9"/>
        <v>0</v>
      </c>
      <c r="Q60" s="163">
        <f t="shared" si="9"/>
        <v>0</v>
      </c>
      <c r="R60" s="163">
        <f t="shared" si="9"/>
        <v>0</v>
      </c>
      <c r="S60" s="163">
        <f t="shared" si="9"/>
        <v>0</v>
      </c>
      <c r="T60" s="163">
        <f t="shared" si="9"/>
        <v>0</v>
      </c>
      <c r="U60" s="163">
        <f t="shared" si="9"/>
        <v>0</v>
      </c>
      <c r="V60" s="163">
        <f t="shared" si="9"/>
        <v>0</v>
      </c>
      <c r="W60" s="163">
        <f t="shared" si="9"/>
        <v>0</v>
      </c>
      <c r="X60" s="163">
        <f t="shared" si="9"/>
        <v>0</v>
      </c>
      <c r="Y60" s="163">
        <f t="shared" si="9"/>
        <v>0</v>
      </c>
      <c r="Z60" s="163">
        <f t="shared" si="9"/>
        <v>0</v>
      </c>
      <c r="AA60" s="163">
        <f t="shared" si="9"/>
        <v>0</v>
      </c>
      <c r="AB60" s="163">
        <f t="shared" si="9"/>
        <v>0</v>
      </c>
      <c r="AC60" s="163">
        <f t="shared" si="9"/>
        <v>0</v>
      </c>
      <c r="AD60" s="163">
        <f t="shared" si="9"/>
        <v>0</v>
      </c>
      <c r="AE60" s="163">
        <f t="shared" si="9"/>
        <v>0</v>
      </c>
      <c r="AF60" s="163">
        <f t="shared" si="9"/>
        <v>0</v>
      </c>
      <c r="AG60" s="163">
        <f t="shared" si="9"/>
        <v>0</v>
      </c>
      <c r="AH60" s="163">
        <f t="shared" si="9"/>
        <v>0</v>
      </c>
      <c r="AI60" s="163">
        <f t="shared" si="9"/>
        <v>0</v>
      </c>
      <c r="AJ60" s="163">
        <f t="shared" si="9"/>
        <v>0</v>
      </c>
      <c r="AK60" s="163">
        <f t="shared" si="9"/>
        <v>0</v>
      </c>
      <c r="AL60" s="163">
        <f t="shared" si="9"/>
        <v>0</v>
      </c>
      <c r="AM60" s="163">
        <f t="shared" si="9"/>
        <v>0</v>
      </c>
      <c r="AN60" s="163">
        <f t="shared" si="9"/>
        <v>0</v>
      </c>
      <c r="AO60" s="163">
        <f t="shared" si="9"/>
        <v>0</v>
      </c>
      <c r="AP60" s="163">
        <f t="shared" si="9"/>
        <v>0</v>
      </c>
      <c r="AQ60" s="163">
        <f t="shared" si="9"/>
        <v>0</v>
      </c>
      <c r="AR60" s="163">
        <f t="shared" si="9"/>
        <v>0</v>
      </c>
      <c r="AS60" s="163">
        <f t="shared" si="9"/>
        <v>0</v>
      </c>
      <c r="AT60" s="163">
        <f t="shared" si="9"/>
        <v>0</v>
      </c>
      <c r="AU60" s="163">
        <f t="shared" si="9"/>
        <v>0</v>
      </c>
      <c r="AV60" s="163">
        <f t="shared" si="9"/>
        <v>0</v>
      </c>
      <c r="AW60" s="163">
        <f t="shared" si="9"/>
        <v>0</v>
      </c>
      <c r="AX60" s="163">
        <f t="shared" si="9"/>
        <v>0</v>
      </c>
      <c r="AY60" s="163">
        <f t="shared" si="9"/>
        <v>0</v>
      </c>
      <c r="AZ60" s="163">
        <f t="shared" si="9"/>
        <v>0</v>
      </c>
      <c r="BA60" s="163">
        <f t="shared" si="9"/>
        <v>0</v>
      </c>
      <c r="BB60" s="163">
        <f t="shared" si="9"/>
        <v>0</v>
      </c>
      <c r="BC60" s="163">
        <f t="shared" si="9"/>
        <v>0</v>
      </c>
      <c r="BD60" s="163">
        <f t="shared" si="9"/>
        <v>0</v>
      </c>
      <c r="BE60" s="163">
        <f t="shared" si="9"/>
        <v>0</v>
      </c>
      <c r="BF60" s="163">
        <f t="shared" si="9"/>
        <v>0</v>
      </c>
      <c r="BG60" s="163">
        <f t="shared" si="9"/>
        <v>0</v>
      </c>
      <c r="BH60" s="163">
        <f t="shared" si="9"/>
        <v>0</v>
      </c>
      <c r="BI60" s="163">
        <f t="shared" si="9"/>
        <v>0</v>
      </c>
      <c r="BJ60" s="163">
        <f t="shared" si="9"/>
        <v>0</v>
      </c>
      <c r="BK60" s="163">
        <f t="shared" si="9"/>
        <v>0</v>
      </c>
      <c r="BL60" s="163">
        <f t="shared" si="9"/>
        <v>0</v>
      </c>
      <c r="BM60" s="163">
        <f t="shared" si="9"/>
        <v>0</v>
      </c>
      <c r="BN60" s="163">
        <f t="shared" si="9"/>
        <v>0</v>
      </c>
      <c r="BO60" s="163">
        <f t="shared" si="9"/>
        <v>0</v>
      </c>
      <c r="BP60" s="163">
        <f t="shared" si="9"/>
        <v>0</v>
      </c>
      <c r="BQ60" s="163">
        <f t="shared" si="9"/>
        <v>0</v>
      </c>
      <c r="BR60" s="163">
        <f t="shared" si="9"/>
        <v>0</v>
      </c>
      <c r="BS60" s="163">
        <f t="shared" si="9"/>
        <v>0</v>
      </c>
      <c r="BT60" s="163">
        <f t="shared" si="9"/>
        <v>0</v>
      </c>
      <c r="BU60" s="163">
        <f t="shared" si="9"/>
        <v>0</v>
      </c>
      <c r="BV60" s="163">
        <f t="shared" si="9"/>
        <v>0</v>
      </c>
      <c r="BW60" s="163">
        <f t="shared" si="9"/>
        <v>0</v>
      </c>
      <c r="BX60" s="163">
        <f t="shared" ref="BX60:CO60" si="10" xml:space="preserve"> SUMPRODUCT( $G$47:$G$58, BX$47:BX$58 ) * BX$22</f>
        <v>0</v>
      </c>
      <c r="BY60" s="163">
        <f t="shared" si="10"/>
        <v>0</v>
      </c>
      <c r="BZ60" s="163">
        <f t="shared" si="10"/>
        <v>0</v>
      </c>
      <c r="CA60" s="163">
        <f t="shared" si="10"/>
        <v>0</v>
      </c>
      <c r="CB60" s="163">
        <f t="shared" si="10"/>
        <v>0</v>
      </c>
      <c r="CC60" s="163">
        <f t="shared" si="10"/>
        <v>0</v>
      </c>
      <c r="CD60" s="163">
        <f t="shared" si="10"/>
        <v>0</v>
      </c>
      <c r="CE60" s="163">
        <f t="shared" si="10"/>
        <v>0</v>
      </c>
      <c r="CF60" s="163">
        <f t="shared" si="10"/>
        <v>0</v>
      </c>
      <c r="CG60" s="163">
        <f t="shared" si="10"/>
        <v>0</v>
      </c>
      <c r="CH60" s="163">
        <f t="shared" si="10"/>
        <v>0</v>
      </c>
      <c r="CI60" s="163">
        <f t="shared" si="10"/>
        <v>0</v>
      </c>
      <c r="CJ60" s="163">
        <f t="shared" si="10"/>
        <v>0</v>
      </c>
      <c r="CK60" s="163">
        <f t="shared" si="10"/>
        <v>0</v>
      </c>
      <c r="CL60" s="163">
        <f t="shared" si="10"/>
        <v>0</v>
      </c>
      <c r="CM60" s="163">
        <f t="shared" si="10"/>
        <v>0</v>
      </c>
      <c r="CN60" s="163">
        <f t="shared" si="10"/>
        <v>0</v>
      </c>
      <c r="CO60" s="163">
        <f t="shared" si="10"/>
        <v>0</v>
      </c>
    </row>
    <row r="61" spans="2:93" outlineLevel="2" x14ac:dyDescent="0.2">
      <c r="B61" s="59"/>
      <c r="D61" s="39"/>
      <c r="E61" t="s">
        <v>391</v>
      </c>
      <c r="H61" s="162" t="s">
        <v>125</v>
      </c>
      <c r="I61" s="91">
        <f xml:space="preserve"> SUM( K61:CO61 )</f>
        <v>0</v>
      </c>
      <c r="J61" s="20"/>
      <c r="K61" s="91">
        <f xml:space="preserve"> SUMPRODUCT( $G$30:$G$44, K$30:K$44 ) * K$22</f>
        <v>0</v>
      </c>
      <c r="L61" s="91">
        <f t="shared" ref="L61:BW61" si="11" xml:space="preserve"> SUMPRODUCT( $G$30:$G$44, L$30:L$44 ) * L$22</f>
        <v>0</v>
      </c>
      <c r="M61" s="91">
        <f t="shared" si="11"/>
        <v>0</v>
      </c>
      <c r="N61" s="91">
        <f t="shared" si="11"/>
        <v>0</v>
      </c>
      <c r="O61" s="91">
        <f t="shared" si="11"/>
        <v>0</v>
      </c>
      <c r="P61" s="91">
        <f t="shared" si="11"/>
        <v>0</v>
      </c>
      <c r="Q61" s="91">
        <f t="shared" si="11"/>
        <v>0</v>
      </c>
      <c r="R61" s="91">
        <f t="shared" si="11"/>
        <v>0</v>
      </c>
      <c r="S61" s="91">
        <f t="shared" si="11"/>
        <v>0</v>
      </c>
      <c r="T61" s="91">
        <f t="shared" si="11"/>
        <v>0</v>
      </c>
      <c r="U61" s="91">
        <f t="shared" si="11"/>
        <v>0</v>
      </c>
      <c r="V61" s="91">
        <f t="shared" si="11"/>
        <v>0</v>
      </c>
      <c r="W61" s="91">
        <f t="shared" si="11"/>
        <v>0</v>
      </c>
      <c r="X61" s="91">
        <f t="shared" si="11"/>
        <v>0</v>
      </c>
      <c r="Y61" s="91">
        <f t="shared" si="11"/>
        <v>0</v>
      </c>
      <c r="Z61" s="91">
        <f t="shared" si="11"/>
        <v>0</v>
      </c>
      <c r="AA61" s="91">
        <f t="shared" si="11"/>
        <v>0</v>
      </c>
      <c r="AB61" s="91">
        <f t="shared" si="11"/>
        <v>0</v>
      </c>
      <c r="AC61" s="91">
        <f t="shared" si="11"/>
        <v>0</v>
      </c>
      <c r="AD61" s="91">
        <f t="shared" si="11"/>
        <v>0</v>
      </c>
      <c r="AE61" s="91">
        <f t="shared" si="11"/>
        <v>0</v>
      </c>
      <c r="AF61" s="91">
        <f t="shared" si="11"/>
        <v>0</v>
      </c>
      <c r="AG61" s="91">
        <f t="shared" si="11"/>
        <v>0</v>
      </c>
      <c r="AH61" s="91">
        <f t="shared" si="11"/>
        <v>0</v>
      </c>
      <c r="AI61" s="91">
        <f t="shared" si="11"/>
        <v>0</v>
      </c>
      <c r="AJ61" s="91">
        <f t="shared" si="11"/>
        <v>0</v>
      </c>
      <c r="AK61" s="91">
        <f t="shared" si="11"/>
        <v>0</v>
      </c>
      <c r="AL61" s="91">
        <f t="shared" si="11"/>
        <v>0</v>
      </c>
      <c r="AM61" s="91">
        <f t="shared" si="11"/>
        <v>0</v>
      </c>
      <c r="AN61" s="91">
        <f t="shared" si="11"/>
        <v>0</v>
      </c>
      <c r="AO61" s="91">
        <f t="shared" si="11"/>
        <v>0</v>
      </c>
      <c r="AP61" s="91">
        <f t="shared" si="11"/>
        <v>0</v>
      </c>
      <c r="AQ61" s="91">
        <f t="shared" si="11"/>
        <v>0</v>
      </c>
      <c r="AR61" s="91">
        <f t="shared" si="11"/>
        <v>0</v>
      </c>
      <c r="AS61" s="91">
        <f t="shared" si="11"/>
        <v>0</v>
      </c>
      <c r="AT61" s="91">
        <f t="shared" si="11"/>
        <v>0</v>
      </c>
      <c r="AU61" s="91">
        <f t="shared" si="11"/>
        <v>0</v>
      </c>
      <c r="AV61" s="91">
        <f t="shared" si="11"/>
        <v>0</v>
      </c>
      <c r="AW61" s="91">
        <f t="shared" si="11"/>
        <v>0</v>
      </c>
      <c r="AX61" s="91">
        <f t="shared" si="11"/>
        <v>0</v>
      </c>
      <c r="AY61" s="91">
        <f t="shared" si="11"/>
        <v>0</v>
      </c>
      <c r="AZ61" s="91">
        <f t="shared" si="11"/>
        <v>0</v>
      </c>
      <c r="BA61" s="91">
        <f t="shared" si="11"/>
        <v>0</v>
      </c>
      <c r="BB61" s="91">
        <f t="shared" si="11"/>
        <v>0</v>
      </c>
      <c r="BC61" s="91">
        <f t="shared" si="11"/>
        <v>0</v>
      </c>
      <c r="BD61" s="91">
        <f t="shared" si="11"/>
        <v>0</v>
      </c>
      <c r="BE61" s="91">
        <f t="shared" si="11"/>
        <v>0</v>
      </c>
      <c r="BF61" s="91">
        <f t="shared" si="11"/>
        <v>0</v>
      </c>
      <c r="BG61" s="91">
        <f t="shared" si="11"/>
        <v>0</v>
      </c>
      <c r="BH61" s="91">
        <f t="shared" si="11"/>
        <v>0</v>
      </c>
      <c r="BI61" s="91">
        <f t="shared" si="11"/>
        <v>0</v>
      </c>
      <c r="BJ61" s="91">
        <f t="shared" si="11"/>
        <v>0</v>
      </c>
      <c r="BK61" s="91">
        <f t="shared" si="11"/>
        <v>0</v>
      </c>
      <c r="BL61" s="91">
        <f t="shared" si="11"/>
        <v>0</v>
      </c>
      <c r="BM61" s="91">
        <f t="shared" si="11"/>
        <v>0</v>
      </c>
      <c r="BN61" s="91">
        <f t="shared" si="11"/>
        <v>0</v>
      </c>
      <c r="BO61" s="91">
        <f t="shared" si="11"/>
        <v>0</v>
      </c>
      <c r="BP61" s="91">
        <f t="shared" si="11"/>
        <v>0</v>
      </c>
      <c r="BQ61" s="91">
        <f t="shared" si="11"/>
        <v>0</v>
      </c>
      <c r="BR61" s="91">
        <f t="shared" si="11"/>
        <v>0</v>
      </c>
      <c r="BS61" s="91">
        <f t="shared" si="11"/>
        <v>0</v>
      </c>
      <c r="BT61" s="91">
        <f t="shared" si="11"/>
        <v>0</v>
      </c>
      <c r="BU61" s="91">
        <f t="shared" si="11"/>
        <v>0</v>
      </c>
      <c r="BV61" s="91">
        <f t="shared" si="11"/>
        <v>0</v>
      </c>
      <c r="BW61" s="91">
        <f t="shared" si="11"/>
        <v>0</v>
      </c>
      <c r="BX61" s="91">
        <f t="shared" ref="BX61:CO61" si="12" xml:space="preserve"> SUMPRODUCT( $G$30:$G$44, BX$30:BX$44 ) * BX$22</f>
        <v>0</v>
      </c>
      <c r="BY61" s="91">
        <f t="shared" si="12"/>
        <v>0</v>
      </c>
      <c r="BZ61" s="91">
        <f t="shared" si="12"/>
        <v>0</v>
      </c>
      <c r="CA61" s="91">
        <f t="shared" si="12"/>
        <v>0</v>
      </c>
      <c r="CB61" s="91">
        <f t="shared" si="12"/>
        <v>0</v>
      </c>
      <c r="CC61" s="91">
        <f t="shared" si="12"/>
        <v>0</v>
      </c>
      <c r="CD61" s="91">
        <f t="shared" si="12"/>
        <v>0</v>
      </c>
      <c r="CE61" s="91">
        <f t="shared" si="12"/>
        <v>0</v>
      </c>
      <c r="CF61" s="91">
        <f t="shared" si="12"/>
        <v>0</v>
      </c>
      <c r="CG61" s="91">
        <f t="shared" si="12"/>
        <v>0</v>
      </c>
      <c r="CH61" s="91">
        <f t="shared" si="12"/>
        <v>0</v>
      </c>
      <c r="CI61" s="91">
        <f t="shared" si="12"/>
        <v>0</v>
      </c>
      <c r="CJ61" s="91">
        <f t="shared" si="12"/>
        <v>0</v>
      </c>
      <c r="CK61" s="91">
        <f t="shared" si="12"/>
        <v>0</v>
      </c>
      <c r="CL61" s="91">
        <f t="shared" si="12"/>
        <v>0</v>
      </c>
      <c r="CM61" s="91">
        <f t="shared" si="12"/>
        <v>0</v>
      </c>
      <c r="CN61" s="91">
        <f t="shared" si="12"/>
        <v>0</v>
      </c>
      <c r="CO61" s="91">
        <f t="shared" si="12"/>
        <v>0</v>
      </c>
    </row>
    <row r="62" spans="2:93" outlineLevel="2" x14ac:dyDescent="0.2">
      <c r="B62" s="59"/>
      <c r="D62" s="39"/>
      <c r="E62" t="s">
        <v>392</v>
      </c>
      <c r="H62" s="162" t="s">
        <v>125</v>
      </c>
      <c r="I62" s="286">
        <f xml:space="preserve"> SUM( K62:CO62 )</f>
        <v>0</v>
      </c>
      <c r="J62" s="20"/>
      <c r="K62" s="286">
        <f>SUM(K60:K61)</f>
        <v>0</v>
      </c>
      <c r="L62" s="286">
        <f t="shared" ref="L62:BW62" si="13">SUM(L60:L61)</f>
        <v>0</v>
      </c>
      <c r="M62" s="286">
        <f t="shared" si="13"/>
        <v>0</v>
      </c>
      <c r="N62" s="286">
        <f t="shared" si="13"/>
        <v>0</v>
      </c>
      <c r="O62" s="286">
        <f t="shared" si="13"/>
        <v>0</v>
      </c>
      <c r="P62" s="286">
        <f t="shared" si="13"/>
        <v>0</v>
      </c>
      <c r="Q62" s="286">
        <f t="shared" si="13"/>
        <v>0</v>
      </c>
      <c r="R62" s="286">
        <f t="shared" si="13"/>
        <v>0</v>
      </c>
      <c r="S62" s="286">
        <f t="shared" si="13"/>
        <v>0</v>
      </c>
      <c r="T62" s="286">
        <f t="shared" si="13"/>
        <v>0</v>
      </c>
      <c r="U62" s="286">
        <f t="shared" si="13"/>
        <v>0</v>
      </c>
      <c r="V62" s="286">
        <f t="shared" si="13"/>
        <v>0</v>
      </c>
      <c r="W62" s="286">
        <f t="shared" si="13"/>
        <v>0</v>
      </c>
      <c r="X62" s="286">
        <f t="shared" si="13"/>
        <v>0</v>
      </c>
      <c r="Y62" s="286">
        <f t="shared" si="13"/>
        <v>0</v>
      </c>
      <c r="Z62" s="286">
        <f t="shared" si="13"/>
        <v>0</v>
      </c>
      <c r="AA62" s="286">
        <f t="shared" si="13"/>
        <v>0</v>
      </c>
      <c r="AB62" s="286">
        <f t="shared" si="13"/>
        <v>0</v>
      </c>
      <c r="AC62" s="286">
        <f t="shared" si="13"/>
        <v>0</v>
      </c>
      <c r="AD62" s="286">
        <f t="shared" si="13"/>
        <v>0</v>
      </c>
      <c r="AE62" s="286">
        <f t="shared" si="13"/>
        <v>0</v>
      </c>
      <c r="AF62" s="286">
        <f t="shared" si="13"/>
        <v>0</v>
      </c>
      <c r="AG62" s="286">
        <f t="shared" si="13"/>
        <v>0</v>
      </c>
      <c r="AH62" s="286">
        <f t="shared" si="13"/>
        <v>0</v>
      </c>
      <c r="AI62" s="286">
        <f t="shared" si="13"/>
        <v>0</v>
      </c>
      <c r="AJ62" s="286">
        <f t="shared" si="13"/>
        <v>0</v>
      </c>
      <c r="AK62" s="286">
        <f t="shared" si="13"/>
        <v>0</v>
      </c>
      <c r="AL62" s="286">
        <f t="shared" si="13"/>
        <v>0</v>
      </c>
      <c r="AM62" s="286">
        <f t="shared" si="13"/>
        <v>0</v>
      </c>
      <c r="AN62" s="286">
        <f t="shared" si="13"/>
        <v>0</v>
      </c>
      <c r="AO62" s="286">
        <f t="shared" si="13"/>
        <v>0</v>
      </c>
      <c r="AP62" s="286">
        <f t="shared" si="13"/>
        <v>0</v>
      </c>
      <c r="AQ62" s="286">
        <f t="shared" si="13"/>
        <v>0</v>
      </c>
      <c r="AR62" s="286">
        <f t="shared" si="13"/>
        <v>0</v>
      </c>
      <c r="AS62" s="286">
        <f t="shared" si="13"/>
        <v>0</v>
      </c>
      <c r="AT62" s="286">
        <f t="shared" si="13"/>
        <v>0</v>
      </c>
      <c r="AU62" s="286">
        <f t="shared" si="13"/>
        <v>0</v>
      </c>
      <c r="AV62" s="286">
        <f t="shared" si="13"/>
        <v>0</v>
      </c>
      <c r="AW62" s="286">
        <f t="shared" si="13"/>
        <v>0</v>
      </c>
      <c r="AX62" s="286">
        <f t="shared" si="13"/>
        <v>0</v>
      </c>
      <c r="AY62" s="286">
        <f t="shared" si="13"/>
        <v>0</v>
      </c>
      <c r="AZ62" s="286">
        <f t="shared" si="13"/>
        <v>0</v>
      </c>
      <c r="BA62" s="286">
        <f t="shared" si="13"/>
        <v>0</v>
      </c>
      <c r="BB62" s="286">
        <f t="shared" si="13"/>
        <v>0</v>
      </c>
      <c r="BC62" s="286">
        <f t="shared" si="13"/>
        <v>0</v>
      </c>
      <c r="BD62" s="286">
        <f t="shared" si="13"/>
        <v>0</v>
      </c>
      <c r="BE62" s="286">
        <f t="shared" si="13"/>
        <v>0</v>
      </c>
      <c r="BF62" s="286">
        <f t="shared" si="13"/>
        <v>0</v>
      </c>
      <c r="BG62" s="286">
        <f t="shared" si="13"/>
        <v>0</v>
      </c>
      <c r="BH62" s="286">
        <f t="shared" si="13"/>
        <v>0</v>
      </c>
      <c r="BI62" s="286">
        <f t="shared" si="13"/>
        <v>0</v>
      </c>
      <c r="BJ62" s="286">
        <f t="shared" si="13"/>
        <v>0</v>
      </c>
      <c r="BK62" s="286">
        <f t="shared" si="13"/>
        <v>0</v>
      </c>
      <c r="BL62" s="286">
        <f t="shared" si="13"/>
        <v>0</v>
      </c>
      <c r="BM62" s="286">
        <f t="shared" si="13"/>
        <v>0</v>
      </c>
      <c r="BN62" s="286">
        <f t="shared" si="13"/>
        <v>0</v>
      </c>
      <c r="BO62" s="286">
        <f t="shared" si="13"/>
        <v>0</v>
      </c>
      <c r="BP62" s="286">
        <f t="shared" si="13"/>
        <v>0</v>
      </c>
      <c r="BQ62" s="286">
        <f t="shared" si="13"/>
        <v>0</v>
      </c>
      <c r="BR62" s="286">
        <f t="shared" si="13"/>
        <v>0</v>
      </c>
      <c r="BS62" s="286">
        <f t="shared" si="13"/>
        <v>0</v>
      </c>
      <c r="BT62" s="286">
        <f t="shared" si="13"/>
        <v>0</v>
      </c>
      <c r="BU62" s="286">
        <f t="shared" si="13"/>
        <v>0</v>
      </c>
      <c r="BV62" s="286">
        <f t="shared" si="13"/>
        <v>0</v>
      </c>
      <c r="BW62" s="286">
        <f t="shared" si="13"/>
        <v>0</v>
      </c>
      <c r="BX62" s="286">
        <f t="shared" ref="BX62:CO62" si="14">SUM(BX60:BX61)</f>
        <v>0</v>
      </c>
      <c r="BY62" s="286">
        <f t="shared" si="14"/>
        <v>0</v>
      </c>
      <c r="BZ62" s="286">
        <f t="shared" si="14"/>
        <v>0</v>
      </c>
      <c r="CA62" s="286">
        <f t="shared" si="14"/>
        <v>0</v>
      </c>
      <c r="CB62" s="286">
        <f t="shared" si="14"/>
        <v>0</v>
      </c>
      <c r="CC62" s="286">
        <f t="shared" si="14"/>
        <v>0</v>
      </c>
      <c r="CD62" s="286">
        <f t="shared" si="14"/>
        <v>0</v>
      </c>
      <c r="CE62" s="286">
        <f t="shared" si="14"/>
        <v>0</v>
      </c>
      <c r="CF62" s="286">
        <f t="shared" si="14"/>
        <v>0</v>
      </c>
      <c r="CG62" s="286">
        <f t="shared" si="14"/>
        <v>0</v>
      </c>
      <c r="CH62" s="286">
        <f t="shared" si="14"/>
        <v>0</v>
      </c>
      <c r="CI62" s="286">
        <f t="shared" si="14"/>
        <v>0</v>
      </c>
      <c r="CJ62" s="286">
        <f t="shared" si="14"/>
        <v>0</v>
      </c>
      <c r="CK62" s="286">
        <f t="shared" si="14"/>
        <v>0</v>
      </c>
      <c r="CL62" s="286">
        <f t="shared" si="14"/>
        <v>0</v>
      </c>
      <c r="CM62" s="286">
        <f t="shared" si="14"/>
        <v>0</v>
      </c>
      <c r="CN62" s="286">
        <f t="shared" si="14"/>
        <v>0</v>
      </c>
      <c r="CO62" s="286">
        <f t="shared" si="14"/>
        <v>0</v>
      </c>
    </row>
    <row r="63" spans="2:93" outlineLevel="2" x14ac:dyDescent="0.2">
      <c r="B63" s="59"/>
      <c r="D63" s="39"/>
      <c r="H63" s="162"/>
      <c r="I63" s="132"/>
      <c r="J63" s="20"/>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2"/>
      <c r="BX63" s="132"/>
      <c r="BY63" s="132"/>
      <c r="BZ63" s="132"/>
      <c r="CA63" s="132"/>
      <c r="CB63" s="132"/>
      <c r="CC63" s="132"/>
      <c r="CD63" s="132"/>
      <c r="CE63" s="132"/>
      <c r="CF63" s="132"/>
      <c r="CG63" s="132"/>
      <c r="CH63" s="132"/>
      <c r="CI63" s="132"/>
      <c r="CJ63" s="132"/>
      <c r="CK63" s="132"/>
      <c r="CL63" s="132"/>
      <c r="CM63" s="132"/>
      <c r="CN63" s="132"/>
      <c r="CO63" s="132"/>
    </row>
    <row r="64" spans="2:93" outlineLevel="2" x14ac:dyDescent="0.2">
      <c r="B64" s="59"/>
      <c r="D64" s="39"/>
      <c r="E64" t="s">
        <v>393</v>
      </c>
      <c r="G64" s="54">
        <f xml:space="preserve"> G46 + G53 + G54 + G57 + G58</f>
        <v>0</v>
      </c>
      <c r="H64" s="162" t="s">
        <v>98</v>
      </c>
      <c r="I64" s="132"/>
      <c r="J64" s="20"/>
      <c r="K64" s="163">
        <f xml:space="preserve"> $G64 * K$22</f>
        <v>0</v>
      </c>
      <c r="L64" s="163">
        <f t="shared" ref="L64:BW64" si="15" xml:space="preserve"> $G64 * L$22</f>
        <v>0</v>
      </c>
      <c r="M64" s="163">
        <f t="shared" si="15"/>
        <v>0</v>
      </c>
      <c r="N64" s="163">
        <f t="shared" si="15"/>
        <v>0</v>
      </c>
      <c r="O64" s="163">
        <f t="shared" si="15"/>
        <v>0</v>
      </c>
      <c r="P64" s="163">
        <f t="shared" si="15"/>
        <v>0</v>
      </c>
      <c r="Q64" s="163">
        <f t="shared" si="15"/>
        <v>0</v>
      </c>
      <c r="R64" s="163">
        <f t="shared" si="15"/>
        <v>0</v>
      </c>
      <c r="S64" s="163">
        <f t="shared" si="15"/>
        <v>0</v>
      </c>
      <c r="T64" s="163">
        <f t="shared" si="15"/>
        <v>0</v>
      </c>
      <c r="U64" s="163">
        <f t="shared" si="15"/>
        <v>0</v>
      </c>
      <c r="V64" s="163">
        <f t="shared" si="15"/>
        <v>0</v>
      </c>
      <c r="W64" s="163">
        <f t="shared" si="15"/>
        <v>0</v>
      </c>
      <c r="X64" s="163">
        <f t="shared" si="15"/>
        <v>0</v>
      </c>
      <c r="Y64" s="163">
        <f t="shared" si="15"/>
        <v>0</v>
      </c>
      <c r="Z64" s="163">
        <f t="shared" si="15"/>
        <v>0</v>
      </c>
      <c r="AA64" s="163">
        <f t="shared" si="15"/>
        <v>0</v>
      </c>
      <c r="AB64" s="163">
        <f t="shared" si="15"/>
        <v>0</v>
      </c>
      <c r="AC64" s="163">
        <f t="shared" si="15"/>
        <v>0</v>
      </c>
      <c r="AD64" s="163">
        <f t="shared" si="15"/>
        <v>0</v>
      </c>
      <c r="AE64" s="163">
        <f t="shared" si="15"/>
        <v>0</v>
      </c>
      <c r="AF64" s="163">
        <f t="shared" si="15"/>
        <v>0</v>
      </c>
      <c r="AG64" s="163">
        <f t="shared" si="15"/>
        <v>0</v>
      </c>
      <c r="AH64" s="163">
        <f t="shared" si="15"/>
        <v>0</v>
      </c>
      <c r="AI64" s="163">
        <f t="shared" si="15"/>
        <v>0</v>
      </c>
      <c r="AJ64" s="163">
        <f t="shared" si="15"/>
        <v>0</v>
      </c>
      <c r="AK64" s="163">
        <f t="shared" si="15"/>
        <v>0</v>
      </c>
      <c r="AL64" s="163">
        <f t="shared" si="15"/>
        <v>0</v>
      </c>
      <c r="AM64" s="163">
        <f t="shared" si="15"/>
        <v>0</v>
      </c>
      <c r="AN64" s="163">
        <f t="shared" si="15"/>
        <v>0</v>
      </c>
      <c r="AO64" s="163">
        <f t="shared" si="15"/>
        <v>0</v>
      </c>
      <c r="AP64" s="163">
        <f t="shared" si="15"/>
        <v>0</v>
      </c>
      <c r="AQ64" s="163">
        <f t="shared" si="15"/>
        <v>0</v>
      </c>
      <c r="AR64" s="163">
        <f t="shared" si="15"/>
        <v>0</v>
      </c>
      <c r="AS64" s="163">
        <f t="shared" si="15"/>
        <v>0</v>
      </c>
      <c r="AT64" s="163">
        <f t="shared" si="15"/>
        <v>0</v>
      </c>
      <c r="AU64" s="163">
        <f t="shared" si="15"/>
        <v>0</v>
      </c>
      <c r="AV64" s="163">
        <f t="shared" si="15"/>
        <v>0</v>
      </c>
      <c r="AW64" s="163">
        <f t="shared" si="15"/>
        <v>0</v>
      </c>
      <c r="AX64" s="163">
        <f t="shared" si="15"/>
        <v>0</v>
      </c>
      <c r="AY64" s="163">
        <f t="shared" si="15"/>
        <v>0</v>
      </c>
      <c r="AZ64" s="163">
        <f t="shared" si="15"/>
        <v>0</v>
      </c>
      <c r="BA64" s="163">
        <f t="shared" si="15"/>
        <v>0</v>
      </c>
      <c r="BB64" s="163">
        <f t="shared" si="15"/>
        <v>0</v>
      </c>
      <c r="BC64" s="163">
        <f t="shared" si="15"/>
        <v>0</v>
      </c>
      <c r="BD64" s="163">
        <f t="shared" si="15"/>
        <v>0</v>
      </c>
      <c r="BE64" s="163">
        <f t="shared" si="15"/>
        <v>0</v>
      </c>
      <c r="BF64" s="163">
        <f t="shared" si="15"/>
        <v>0</v>
      </c>
      <c r="BG64" s="163">
        <f t="shared" si="15"/>
        <v>0</v>
      </c>
      <c r="BH64" s="163">
        <f t="shared" si="15"/>
        <v>0</v>
      </c>
      <c r="BI64" s="163">
        <f t="shared" si="15"/>
        <v>0</v>
      </c>
      <c r="BJ64" s="163">
        <f t="shared" si="15"/>
        <v>0</v>
      </c>
      <c r="BK64" s="163">
        <f t="shared" si="15"/>
        <v>0</v>
      </c>
      <c r="BL64" s="163">
        <f t="shared" si="15"/>
        <v>0</v>
      </c>
      <c r="BM64" s="163">
        <f t="shared" si="15"/>
        <v>0</v>
      </c>
      <c r="BN64" s="163">
        <f t="shared" si="15"/>
        <v>0</v>
      </c>
      <c r="BO64" s="163">
        <f t="shared" si="15"/>
        <v>0</v>
      </c>
      <c r="BP64" s="163">
        <f t="shared" si="15"/>
        <v>0</v>
      </c>
      <c r="BQ64" s="163">
        <f t="shared" si="15"/>
        <v>0</v>
      </c>
      <c r="BR64" s="163">
        <f t="shared" si="15"/>
        <v>0</v>
      </c>
      <c r="BS64" s="163">
        <f t="shared" si="15"/>
        <v>0</v>
      </c>
      <c r="BT64" s="163">
        <f t="shared" si="15"/>
        <v>0</v>
      </c>
      <c r="BU64" s="163">
        <f t="shared" si="15"/>
        <v>0</v>
      </c>
      <c r="BV64" s="163">
        <f t="shared" si="15"/>
        <v>0</v>
      </c>
      <c r="BW64" s="163">
        <f t="shared" si="15"/>
        <v>0</v>
      </c>
      <c r="BX64" s="163">
        <f t="shared" ref="BX64:CO64" si="16" xml:space="preserve"> $G64 * BX$22</f>
        <v>0</v>
      </c>
      <c r="BY64" s="163">
        <f t="shared" si="16"/>
        <v>0</v>
      </c>
      <c r="BZ64" s="163">
        <f t="shared" si="16"/>
        <v>0</v>
      </c>
      <c r="CA64" s="163">
        <f t="shared" si="16"/>
        <v>0</v>
      </c>
      <c r="CB64" s="163">
        <f t="shared" si="16"/>
        <v>0</v>
      </c>
      <c r="CC64" s="163">
        <f t="shared" si="16"/>
        <v>0</v>
      </c>
      <c r="CD64" s="163">
        <f t="shared" si="16"/>
        <v>0</v>
      </c>
      <c r="CE64" s="163">
        <f t="shared" si="16"/>
        <v>0</v>
      </c>
      <c r="CF64" s="163">
        <f t="shared" si="16"/>
        <v>0</v>
      </c>
      <c r="CG64" s="163">
        <f t="shared" si="16"/>
        <v>0</v>
      </c>
      <c r="CH64" s="163">
        <f t="shared" si="16"/>
        <v>0</v>
      </c>
      <c r="CI64" s="163">
        <f t="shared" si="16"/>
        <v>0</v>
      </c>
      <c r="CJ64" s="163">
        <f t="shared" si="16"/>
        <v>0</v>
      </c>
      <c r="CK64" s="163">
        <f t="shared" si="16"/>
        <v>0</v>
      </c>
      <c r="CL64" s="163">
        <f t="shared" si="16"/>
        <v>0</v>
      </c>
      <c r="CM64" s="163">
        <f t="shared" si="16"/>
        <v>0</v>
      </c>
      <c r="CN64" s="163">
        <f t="shared" si="16"/>
        <v>0</v>
      </c>
      <c r="CO64" s="163">
        <f t="shared" si="16"/>
        <v>0</v>
      </c>
    </row>
    <row r="65" spans="2:211" outlineLevel="2" x14ac:dyDescent="0.2">
      <c r="B65" s="59"/>
      <c r="D65" s="39"/>
      <c r="E65" t="s">
        <v>394</v>
      </c>
      <c r="H65" s="162" t="s">
        <v>275</v>
      </c>
      <c r="I65" s="91">
        <f xml:space="preserve"> SUM( K65:CO65 )</f>
        <v>0</v>
      </c>
      <c r="J65" s="20"/>
      <c r="K65" s="184">
        <f xml:space="preserve"> K60 / MAX( 1, K64 )</f>
        <v>0</v>
      </c>
      <c r="L65" s="184">
        <f t="shared" ref="L65:BW65" si="17" xml:space="preserve"> L60 / MAX( 1, L64 )</f>
        <v>0</v>
      </c>
      <c r="M65" s="184">
        <f t="shared" si="17"/>
        <v>0</v>
      </c>
      <c r="N65" s="184">
        <f t="shared" si="17"/>
        <v>0</v>
      </c>
      <c r="O65" s="184">
        <f t="shared" si="17"/>
        <v>0</v>
      </c>
      <c r="P65" s="184">
        <f t="shared" si="17"/>
        <v>0</v>
      </c>
      <c r="Q65" s="184">
        <f t="shared" si="17"/>
        <v>0</v>
      </c>
      <c r="R65" s="184">
        <f t="shared" si="17"/>
        <v>0</v>
      </c>
      <c r="S65" s="184">
        <f t="shared" si="17"/>
        <v>0</v>
      </c>
      <c r="T65" s="184">
        <f t="shared" si="17"/>
        <v>0</v>
      </c>
      <c r="U65" s="184">
        <f t="shared" si="17"/>
        <v>0</v>
      </c>
      <c r="V65" s="184">
        <f t="shared" si="17"/>
        <v>0</v>
      </c>
      <c r="W65" s="184">
        <f t="shared" si="17"/>
        <v>0</v>
      </c>
      <c r="X65" s="184">
        <f t="shared" si="17"/>
        <v>0</v>
      </c>
      <c r="Y65" s="184">
        <f t="shared" si="17"/>
        <v>0</v>
      </c>
      <c r="Z65" s="184">
        <f t="shared" si="17"/>
        <v>0</v>
      </c>
      <c r="AA65" s="184">
        <f t="shared" si="17"/>
        <v>0</v>
      </c>
      <c r="AB65" s="184">
        <f t="shared" si="17"/>
        <v>0</v>
      </c>
      <c r="AC65" s="184">
        <f t="shared" si="17"/>
        <v>0</v>
      </c>
      <c r="AD65" s="184">
        <f t="shared" si="17"/>
        <v>0</v>
      </c>
      <c r="AE65" s="184">
        <f t="shared" si="17"/>
        <v>0</v>
      </c>
      <c r="AF65" s="184">
        <f t="shared" si="17"/>
        <v>0</v>
      </c>
      <c r="AG65" s="184">
        <f t="shared" si="17"/>
        <v>0</v>
      </c>
      <c r="AH65" s="184">
        <f t="shared" si="17"/>
        <v>0</v>
      </c>
      <c r="AI65" s="184">
        <f t="shared" si="17"/>
        <v>0</v>
      </c>
      <c r="AJ65" s="184">
        <f t="shared" si="17"/>
        <v>0</v>
      </c>
      <c r="AK65" s="184">
        <f t="shared" si="17"/>
        <v>0</v>
      </c>
      <c r="AL65" s="184">
        <f t="shared" si="17"/>
        <v>0</v>
      </c>
      <c r="AM65" s="184">
        <f t="shared" si="17"/>
        <v>0</v>
      </c>
      <c r="AN65" s="184">
        <f t="shared" si="17"/>
        <v>0</v>
      </c>
      <c r="AO65" s="184">
        <f t="shared" si="17"/>
        <v>0</v>
      </c>
      <c r="AP65" s="184">
        <f t="shared" si="17"/>
        <v>0</v>
      </c>
      <c r="AQ65" s="184">
        <f t="shared" si="17"/>
        <v>0</v>
      </c>
      <c r="AR65" s="184">
        <f t="shared" si="17"/>
        <v>0</v>
      </c>
      <c r="AS65" s="184">
        <f t="shared" si="17"/>
        <v>0</v>
      </c>
      <c r="AT65" s="184">
        <f t="shared" si="17"/>
        <v>0</v>
      </c>
      <c r="AU65" s="184">
        <f t="shared" si="17"/>
        <v>0</v>
      </c>
      <c r="AV65" s="184">
        <f t="shared" si="17"/>
        <v>0</v>
      </c>
      <c r="AW65" s="184">
        <f t="shared" si="17"/>
        <v>0</v>
      </c>
      <c r="AX65" s="184">
        <f t="shared" si="17"/>
        <v>0</v>
      </c>
      <c r="AY65" s="184">
        <f t="shared" si="17"/>
        <v>0</v>
      </c>
      <c r="AZ65" s="184">
        <f t="shared" si="17"/>
        <v>0</v>
      </c>
      <c r="BA65" s="184">
        <f t="shared" si="17"/>
        <v>0</v>
      </c>
      <c r="BB65" s="184">
        <f t="shared" si="17"/>
        <v>0</v>
      </c>
      <c r="BC65" s="184">
        <f t="shared" si="17"/>
        <v>0</v>
      </c>
      <c r="BD65" s="184">
        <f t="shared" si="17"/>
        <v>0</v>
      </c>
      <c r="BE65" s="184">
        <f t="shared" si="17"/>
        <v>0</v>
      </c>
      <c r="BF65" s="184">
        <f t="shared" si="17"/>
        <v>0</v>
      </c>
      <c r="BG65" s="184">
        <f t="shared" si="17"/>
        <v>0</v>
      </c>
      <c r="BH65" s="184">
        <f t="shared" si="17"/>
        <v>0</v>
      </c>
      <c r="BI65" s="184">
        <f t="shared" si="17"/>
        <v>0</v>
      </c>
      <c r="BJ65" s="184">
        <f t="shared" si="17"/>
        <v>0</v>
      </c>
      <c r="BK65" s="184">
        <f t="shared" si="17"/>
        <v>0</v>
      </c>
      <c r="BL65" s="184">
        <f t="shared" si="17"/>
        <v>0</v>
      </c>
      <c r="BM65" s="184">
        <f t="shared" si="17"/>
        <v>0</v>
      </c>
      <c r="BN65" s="184">
        <f t="shared" si="17"/>
        <v>0</v>
      </c>
      <c r="BO65" s="184">
        <f t="shared" si="17"/>
        <v>0</v>
      </c>
      <c r="BP65" s="184">
        <f t="shared" si="17"/>
        <v>0</v>
      </c>
      <c r="BQ65" s="184">
        <f t="shared" si="17"/>
        <v>0</v>
      </c>
      <c r="BR65" s="184">
        <f t="shared" si="17"/>
        <v>0</v>
      </c>
      <c r="BS65" s="184">
        <f t="shared" si="17"/>
        <v>0</v>
      </c>
      <c r="BT65" s="184">
        <f t="shared" si="17"/>
        <v>0</v>
      </c>
      <c r="BU65" s="184">
        <f t="shared" si="17"/>
        <v>0</v>
      </c>
      <c r="BV65" s="184">
        <f t="shared" si="17"/>
        <v>0</v>
      </c>
      <c r="BW65" s="184">
        <f t="shared" si="17"/>
        <v>0</v>
      </c>
      <c r="BX65" s="184">
        <f t="shared" ref="BX65:CO65" si="18" xml:space="preserve"> BX60 / MAX( 1, BX64 )</f>
        <v>0</v>
      </c>
      <c r="BY65" s="184">
        <f t="shared" si="18"/>
        <v>0</v>
      </c>
      <c r="BZ65" s="184">
        <f t="shared" si="18"/>
        <v>0</v>
      </c>
      <c r="CA65" s="184">
        <f t="shared" si="18"/>
        <v>0</v>
      </c>
      <c r="CB65" s="184">
        <f t="shared" si="18"/>
        <v>0</v>
      </c>
      <c r="CC65" s="184">
        <f t="shared" si="18"/>
        <v>0</v>
      </c>
      <c r="CD65" s="184">
        <f t="shared" si="18"/>
        <v>0</v>
      </c>
      <c r="CE65" s="184">
        <f t="shared" si="18"/>
        <v>0</v>
      </c>
      <c r="CF65" s="184">
        <f t="shared" si="18"/>
        <v>0</v>
      </c>
      <c r="CG65" s="184">
        <f t="shared" si="18"/>
        <v>0</v>
      </c>
      <c r="CH65" s="184">
        <f t="shared" si="18"/>
        <v>0</v>
      </c>
      <c r="CI65" s="184">
        <f t="shared" si="18"/>
        <v>0</v>
      </c>
      <c r="CJ65" s="184">
        <f t="shared" si="18"/>
        <v>0</v>
      </c>
      <c r="CK65" s="184">
        <f t="shared" si="18"/>
        <v>0</v>
      </c>
      <c r="CL65" s="184">
        <f t="shared" si="18"/>
        <v>0</v>
      </c>
      <c r="CM65" s="184">
        <f t="shared" si="18"/>
        <v>0</v>
      </c>
      <c r="CN65" s="184">
        <f t="shared" si="18"/>
        <v>0</v>
      </c>
      <c r="CO65" s="184">
        <f t="shared" si="18"/>
        <v>0</v>
      </c>
    </row>
    <row r="66" spans="2:211" outlineLevel="2" x14ac:dyDescent="0.2">
      <c r="B66" s="59"/>
      <c r="D66" s="39"/>
      <c r="H66" s="151"/>
      <c r="I66" s="75"/>
    </row>
    <row r="67" spans="2:211" outlineLevel="1" x14ac:dyDescent="0.2">
      <c r="B67" s="59"/>
      <c r="D67" s="39"/>
      <c r="E67" t="s">
        <v>395</v>
      </c>
      <c r="H67" s="151" t="s">
        <v>125</v>
      </c>
      <c r="I67" s="54">
        <f xml:space="preserve"> SUM( K67:CO67 )</f>
        <v>14564460.694317076</v>
      </c>
      <c r="K67" s="54">
        <f xml:space="preserve"> K25 + K60</f>
        <v>24054.119920818004</v>
      </c>
      <c r="L67" s="54">
        <f t="shared" ref="L67:BW67" si="19" xml:space="preserve"> L25 + L60</f>
        <v>78293.139631482321</v>
      </c>
      <c r="M67" s="54">
        <f t="shared" si="19"/>
        <v>87773.82884399005</v>
      </c>
      <c r="N67" s="54">
        <f t="shared" si="19"/>
        <v>81454.15874372315</v>
      </c>
      <c r="O67" s="54">
        <f t="shared" si="19"/>
        <v>76112.00962601848</v>
      </c>
      <c r="P67" s="54">
        <f t="shared" si="19"/>
        <v>76889.319553247071</v>
      </c>
      <c r="Q67" s="54">
        <f t="shared" si="19"/>
        <v>79219.852198164532</v>
      </c>
      <c r="R67" s="54">
        <f t="shared" si="19"/>
        <v>80231.257138465458</v>
      </c>
      <c r="S67" s="54">
        <f t="shared" si="19"/>
        <v>81815.583104791222</v>
      </c>
      <c r="T67" s="54">
        <f t="shared" si="19"/>
        <v>83451.633376568629</v>
      </c>
      <c r="U67" s="54">
        <f t="shared" si="19"/>
        <v>85353.606000582426</v>
      </c>
      <c r="V67" s="54">
        <f t="shared" si="19"/>
        <v>86822.535466562898</v>
      </c>
      <c r="W67" s="54">
        <f t="shared" si="19"/>
        <v>88558.708789003664</v>
      </c>
      <c r="X67" s="54">
        <f t="shared" si="19"/>
        <v>90329.600031041657</v>
      </c>
      <c r="Y67" s="54">
        <f t="shared" si="19"/>
        <v>92388.330572862251</v>
      </c>
      <c r="Z67" s="54">
        <f t="shared" si="19"/>
        <v>93978.327146531272</v>
      </c>
      <c r="AA67" s="54">
        <f t="shared" si="19"/>
        <v>95857.593440732686</v>
      </c>
      <c r="AB67" s="54">
        <f t="shared" si="19"/>
        <v>97774.439056802803</v>
      </c>
      <c r="AC67" s="54">
        <f t="shared" si="19"/>
        <v>100002.84728429903</v>
      </c>
      <c r="AD67" s="54">
        <f t="shared" si="19"/>
        <v>101723.88914698084</v>
      </c>
      <c r="AE67" s="54">
        <f t="shared" si="19"/>
        <v>103758.04193511183</v>
      </c>
      <c r="AF67" s="54">
        <f t="shared" si="19"/>
        <v>105832.87128014758</v>
      </c>
      <c r="AG67" s="54">
        <f t="shared" si="19"/>
        <v>108244.94179034723</v>
      </c>
      <c r="AH67" s="54">
        <f t="shared" si="19"/>
        <v>110107.82951108507</v>
      </c>
      <c r="AI67" s="54">
        <f t="shared" si="19"/>
        <v>112309.63432088155</v>
      </c>
      <c r="AJ67" s="54">
        <f t="shared" si="19"/>
        <v>114555.46819238932</v>
      </c>
      <c r="AK67" s="54">
        <f t="shared" si="19"/>
        <v>117166.33817320607</v>
      </c>
      <c r="AL67" s="54">
        <f t="shared" si="19"/>
        <v>119182.76248880533</v>
      </c>
      <c r="AM67" s="54">
        <f t="shared" si="19"/>
        <v>121566.03696490663</v>
      </c>
      <c r="AN67" s="54">
        <f t="shared" si="19"/>
        <v>123996.96931627298</v>
      </c>
      <c r="AO67" s="54">
        <f t="shared" si="19"/>
        <v>126823.02354143147</v>
      </c>
      <c r="AP67" s="54">
        <f t="shared" si="19"/>
        <v>129005.63872283894</v>
      </c>
      <c r="AQ67" s="54">
        <f t="shared" si="19"/>
        <v>131585.33934078831</v>
      </c>
      <c r="AR67" s="54">
        <f t="shared" si="19"/>
        <v>134216.62572928332</v>
      </c>
      <c r="AS67" s="54">
        <f t="shared" si="19"/>
        <v>137275.59938259327</v>
      </c>
      <c r="AT67" s="54">
        <f t="shared" si="19"/>
        <v>139638.1026480305</v>
      </c>
      <c r="AU67" s="54">
        <f t="shared" si="19"/>
        <v>142430.41857512211</v>
      </c>
      <c r="AV67" s="54">
        <f t="shared" si="19"/>
        <v>145278.57189966345</v>
      </c>
      <c r="AW67" s="54">
        <f t="shared" si="19"/>
        <v>148589.66187392586</v>
      </c>
      <c r="AX67" s="54">
        <f t="shared" si="19"/>
        <v>151146.87934714183</v>
      </c>
      <c r="AY67" s="54">
        <f t="shared" si="19"/>
        <v>154169.33403914681</v>
      </c>
      <c r="AZ67" s="54">
        <f t="shared" si="19"/>
        <v>157252.22816863592</v>
      </c>
      <c r="BA67" s="54">
        <f t="shared" si="19"/>
        <v>160836.2135376496</v>
      </c>
      <c r="BB67" s="54">
        <f t="shared" si="19"/>
        <v>163604.19329073196</v>
      </c>
      <c r="BC67" s="54">
        <f t="shared" si="19"/>
        <v>166875.75446208482</v>
      </c>
      <c r="BD67" s="54">
        <f t="shared" si="19"/>
        <v>170212.7364046454</v>
      </c>
      <c r="BE67" s="54">
        <f t="shared" si="19"/>
        <v>174092.10882434703</v>
      </c>
      <c r="BF67" s="54">
        <f t="shared" si="19"/>
        <v>177088.22158899129</v>
      </c>
      <c r="BG67" s="54">
        <f t="shared" si="19"/>
        <v>180629.4202465644</v>
      </c>
      <c r="BH67" s="54">
        <f t="shared" si="19"/>
        <v>184241.43156361242</v>
      </c>
      <c r="BI67" s="54">
        <f t="shared" si="19"/>
        <v>188440.53642069595</v>
      </c>
      <c r="BJ67" s="54">
        <f t="shared" si="19"/>
        <v>191683.58459995664</v>
      </c>
      <c r="BK67" s="54">
        <f t="shared" si="19"/>
        <v>195516.64388743197</v>
      </c>
      <c r="BL67" s="54">
        <f t="shared" si="19"/>
        <v>199426.35211452286</v>
      </c>
      <c r="BM67" s="54">
        <f t="shared" si="19"/>
        <v>203971.54130833026</v>
      </c>
      <c r="BN67" s="54">
        <f t="shared" si="19"/>
        <v>207481.87697296773</v>
      </c>
      <c r="BO67" s="54">
        <f t="shared" si="19"/>
        <v>211630.85163438076</v>
      </c>
      <c r="BP67" s="54">
        <f t="shared" si="19"/>
        <v>215862.79253357896</v>
      </c>
      <c r="BQ67" s="54">
        <f t="shared" si="19"/>
        <v>220782.58985006044</v>
      </c>
      <c r="BR67" s="54">
        <f t="shared" si="19"/>
        <v>224582.24245998086</v>
      </c>
      <c r="BS67" s="54">
        <f t="shared" si="19"/>
        <v>229073.1697976547</v>
      </c>
      <c r="BT67" s="54">
        <f t="shared" si="19"/>
        <v>233653.90133414388</v>
      </c>
      <c r="BU67" s="54">
        <f t="shared" si="19"/>
        <v>238979.18144970768</v>
      </c>
      <c r="BV67" s="54">
        <f t="shared" si="19"/>
        <v>243091.99610202562</v>
      </c>
      <c r="BW67" s="54">
        <f t="shared" si="19"/>
        <v>247953.05937624609</v>
      </c>
      <c r="BX67" s="54">
        <f t="shared" ref="BX67:CO67" si="20" xml:space="preserve"> BX25 + BX60</f>
        <v>252911.32838547585</v>
      </c>
      <c r="BY67" s="54">
        <f t="shared" si="20"/>
        <v>258675.51062408494</v>
      </c>
      <c r="BZ67" s="54">
        <f t="shared" si="20"/>
        <v>263127.29769539705</v>
      </c>
      <c r="CA67" s="54">
        <f t="shared" si="20"/>
        <v>268389.0029912602</v>
      </c>
      <c r="CB67" s="54">
        <f t="shared" si="20"/>
        <v>273755.92558256548</v>
      </c>
      <c r="CC67" s="54">
        <f t="shared" si="20"/>
        <v>279995.18364202237</v>
      </c>
      <c r="CD67" s="54">
        <f t="shared" si="20"/>
        <v>284813.88076398778</v>
      </c>
      <c r="CE67" s="54">
        <f t="shared" si="20"/>
        <v>290509.24843536498</v>
      </c>
      <c r="CF67" s="54">
        <f t="shared" si="20"/>
        <v>296318.50526419881</v>
      </c>
      <c r="CG67" s="54">
        <f t="shared" si="20"/>
        <v>303071.99422777659</v>
      </c>
      <c r="CH67" s="54">
        <f t="shared" si="20"/>
        <v>308287.84161249758</v>
      </c>
      <c r="CI67" s="54">
        <f t="shared" si="20"/>
        <v>314452.6135045439</v>
      </c>
      <c r="CJ67" s="54">
        <f t="shared" si="20"/>
        <v>320740.6611387739</v>
      </c>
      <c r="CK67" s="54">
        <f t="shared" si="20"/>
        <v>327154.44963618094</v>
      </c>
      <c r="CL67" s="54">
        <f t="shared" si="20"/>
        <v>333696.49341230263</v>
      </c>
      <c r="CM67" s="54">
        <f t="shared" si="20"/>
        <v>340369.35716295405</v>
      </c>
      <c r="CN67" s="54">
        <f t="shared" si="20"/>
        <v>347175.65686967265</v>
      </c>
      <c r="CO67" s="54">
        <f t="shared" si="20"/>
        <v>355088.24729328352</v>
      </c>
    </row>
    <row r="68" spans="2:211" outlineLevel="1" x14ac:dyDescent="0.2">
      <c r="B68" s="59"/>
      <c r="D68" s="39"/>
      <c r="E68" s="174" t="s">
        <v>396</v>
      </c>
      <c r="F68" s="174"/>
      <c r="G68" s="174"/>
      <c r="H68" s="177" t="s">
        <v>125</v>
      </c>
      <c r="I68" s="126">
        <f xml:space="preserve"> SUM( K68:CO68 )</f>
        <v>1411235.7469352058</v>
      </c>
      <c r="J68" s="174"/>
      <c r="K68" s="126">
        <f t="shared" ref="K68:BV68" si="21" xml:space="preserve"> K26 + K61</f>
        <v>1248.4374999999998</v>
      </c>
      <c r="L68" s="126">
        <f t="shared" si="21"/>
        <v>5405</v>
      </c>
      <c r="M68" s="126">
        <f t="shared" si="21"/>
        <v>6384.7</v>
      </c>
      <c r="N68" s="126">
        <f t="shared" si="21"/>
        <v>7247.0999999999995</v>
      </c>
      <c r="O68" s="126">
        <f t="shared" si="21"/>
        <v>7384.3</v>
      </c>
      <c r="P68" s="126">
        <f t="shared" si="21"/>
        <v>7521.5</v>
      </c>
      <c r="Q68" s="126">
        <f t="shared" si="21"/>
        <v>7663.5999999999995</v>
      </c>
      <c r="R68" s="126">
        <f t="shared" si="21"/>
        <v>7810.5999999999995</v>
      </c>
      <c r="S68" s="126">
        <f t="shared" si="21"/>
        <v>7967.4000000000005</v>
      </c>
      <c r="T68" s="126">
        <f t="shared" si="21"/>
        <v>8126.7225451765571</v>
      </c>
      <c r="U68" s="126">
        <f t="shared" si="21"/>
        <v>8289.2310322414996</v>
      </c>
      <c r="V68" s="126">
        <f t="shared" si="21"/>
        <v>8454.9891698539213</v>
      </c>
      <c r="W68" s="126">
        <f t="shared" si="21"/>
        <v>8624.0619406425521</v>
      </c>
      <c r="X68" s="126">
        <f t="shared" si="21"/>
        <v>8796.5156266810882</v>
      </c>
      <c r="Y68" s="126">
        <f t="shared" si="21"/>
        <v>8972.4178354729393</v>
      </c>
      <c r="Z68" s="126">
        <f t="shared" si="21"/>
        <v>9151.837526455578</v>
      </c>
      <c r="AA68" s="126">
        <f t="shared" si="21"/>
        <v>9334.8450380349186</v>
      </c>
      <c r="AB68" s="126">
        <f t="shared" si="21"/>
        <v>9521.5121151602616</v>
      </c>
      <c r="AC68" s="126">
        <f t="shared" si="21"/>
        <v>9711.9119374506881</v>
      </c>
      <c r="AD68" s="126">
        <f t="shared" si="21"/>
        <v>9906.1191478838573</v>
      </c>
      <c r="AE68" s="126">
        <f t="shared" si="21"/>
        <v>10104.209882058502</v>
      </c>
      <c r="AF68" s="126">
        <f t="shared" si="21"/>
        <v>10306.261798042095</v>
      </c>
      <c r="AG68" s="126">
        <f t="shared" si="21"/>
        <v>10512.354106815343</v>
      </c>
      <c r="AH68" s="126">
        <f t="shared" si="21"/>
        <v>10722.5676033255</v>
      </c>
      <c r="AI68" s="126">
        <f t="shared" si="21"/>
        <v>10936.984698160642</v>
      </c>
      <c r="AJ68" s="126">
        <f t="shared" si="21"/>
        <v>11155.689449857306</v>
      </c>
      <c r="AK68" s="126">
        <f t="shared" si="21"/>
        <v>11378.767597854208</v>
      </c>
      <c r="AL68" s="126">
        <f t="shared" si="21"/>
        <v>11606.306596104912</v>
      </c>
      <c r="AM68" s="126">
        <f t="shared" si="21"/>
        <v>11838.395647362649</v>
      </c>
      <c r="AN68" s="126">
        <f t="shared" si="21"/>
        <v>12075.12573815072</v>
      </c>
      <c r="AO68" s="126">
        <f t="shared" si="21"/>
        <v>12316.589674432205</v>
      </c>
      <c r="AP68" s="126">
        <f t="shared" si="21"/>
        <v>12562.882117992944</v>
      </c>
      <c r="AQ68" s="126">
        <f t="shared" si="21"/>
        <v>12814.099623552056</v>
      </c>
      <c r="AR68" s="126">
        <f t="shared" si="21"/>
        <v>13070.340676614571</v>
      </c>
      <c r="AS68" s="126">
        <f t="shared" si="21"/>
        <v>13331.70573208096</v>
      </c>
      <c r="AT68" s="126">
        <f t="shared" si="21"/>
        <v>13598.297253628771</v>
      </c>
      <c r="AU68" s="126">
        <f t="shared" si="21"/>
        <v>13870.219753881738</v>
      </c>
      <c r="AV68" s="126">
        <f t="shared" si="21"/>
        <v>14147.579835382176</v>
      </c>
      <c r="AW68" s="126">
        <f t="shared" si="21"/>
        <v>14430.486232382655</v>
      </c>
      <c r="AX68" s="126">
        <f t="shared" si="21"/>
        <v>14719.049853473407</v>
      </c>
      <c r="AY68" s="126">
        <f t="shared" si="21"/>
        <v>15013.38382506213</v>
      </c>
      <c r="AZ68" s="126">
        <f t="shared" si="21"/>
        <v>15313.603535723256</v>
      </c>
      <c r="BA68" s="126">
        <f t="shared" si="21"/>
        <v>15619.826681434044</v>
      </c>
      <c r="BB68" s="126">
        <f t="shared" si="21"/>
        <v>15932.173311715283</v>
      </c>
      <c r="BC68" s="126">
        <f t="shared" si="21"/>
        <v>16250.765876694633</v>
      </c>
      <c r="BD68" s="126">
        <f t="shared" si="21"/>
        <v>16575.729275111091</v>
      </c>
      <c r="BE68" s="126">
        <f t="shared" si="21"/>
        <v>16907.19090327941</v>
      </c>
      <c r="BF68" s="126">
        <f t="shared" si="21"/>
        <v>17245.280705033605</v>
      </c>
      <c r="BG68" s="126">
        <f t="shared" si="21"/>
        <v>17590.131222669235</v>
      </c>
      <c r="BH68" s="126">
        <f t="shared" si="21"/>
        <v>17941.877648904301</v>
      </c>
      <c r="BI68" s="126">
        <f t="shared" si="21"/>
        <v>18300.657879879254</v>
      </c>
      <c r="BJ68" s="126">
        <f t="shared" si="21"/>
        <v>18666.612569216773</v>
      </c>
      <c r="BK68" s="126">
        <f t="shared" si="21"/>
        <v>19039.885183162642</v>
      </c>
      <c r="BL68" s="126">
        <f t="shared" si="21"/>
        <v>19420.622056829194</v>
      </c>
      <c r="BM68" s="126">
        <f t="shared" si="21"/>
        <v>19808.972451563484</v>
      </c>
      <c r="BN68" s="126">
        <f t="shared" si="21"/>
        <v>20205.088613462642</v>
      </c>
      <c r="BO68" s="126">
        <f t="shared" si="21"/>
        <v>20609.125833059341</v>
      </c>
      <c r="BP68" s="126">
        <f t="shared" si="21"/>
        <v>21021.242506200753</v>
      </c>
      <c r="BQ68" s="126">
        <f t="shared" si="21"/>
        <v>21441.600196144969</v>
      </c>
      <c r="BR68" s="126">
        <f t="shared" si="21"/>
        <v>21870.363696899039</v>
      </c>
      <c r="BS68" s="126">
        <f t="shared" si="21"/>
        <v>22307.701097823669</v>
      </c>
      <c r="BT68" s="126">
        <f t="shared" si="21"/>
        <v>22753.783849529766</v>
      </c>
      <c r="BU68" s="126">
        <f t="shared" si="21"/>
        <v>23208.786831092671</v>
      </c>
      <c r="BV68" s="126">
        <f t="shared" si="21"/>
        <v>23672.888418610532</v>
      </c>
      <c r="BW68" s="126">
        <f t="shared" ref="BW68:CO68" si="22" xml:space="preserve"> BW26 + BW61</f>
        <v>24146.270555133568</v>
      </c>
      <c r="BX68" s="126">
        <f t="shared" si="22"/>
        <v>24629.118821991717</v>
      </c>
      <c r="BY68" s="126">
        <f t="shared" si="22"/>
        <v>25121.622511548605</v>
      </c>
      <c r="BZ68" s="126">
        <f t="shared" si="22"/>
        <v>25623.974701410363</v>
      </c>
      <c r="CA68" s="126">
        <f t="shared" si="22"/>
        <v>26136.3723301184</v>
      </c>
      <c r="CB68" s="126">
        <f t="shared" si="22"/>
        <v>26659.016274355738</v>
      </c>
      <c r="CC68" s="126">
        <f t="shared" si="22"/>
        <v>27192.111427697302</v>
      </c>
      <c r="CD68" s="126">
        <f t="shared" si="22"/>
        <v>27735.866780934903</v>
      </c>
      <c r="CE68" s="126">
        <f t="shared" si="22"/>
        <v>28290.495504008482</v>
      </c>
      <c r="CF68" s="126">
        <f t="shared" si="22"/>
        <v>28856.215029575738</v>
      </c>
      <c r="CG68" s="126">
        <f t="shared" si="22"/>
        <v>29433.247138252846</v>
      </c>
      <c r="CH68" s="126">
        <f t="shared" si="22"/>
        <v>30021.81804555975</v>
      </c>
      <c r="CI68" s="126">
        <f t="shared" si="22"/>
        <v>30622.158490604063</v>
      </c>
      <c r="CJ68" s="126">
        <f t="shared" si="22"/>
        <v>31234.503826538363</v>
      </c>
      <c r="CK68" s="126">
        <f t="shared" si="22"/>
        <v>31859.094112826355</v>
      </c>
      <c r="CL68" s="126">
        <f t="shared" si="22"/>
        <v>32496.174209354078</v>
      </c>
      <c r="CM68" s="126">
        <f t="shared" si="22"/>
        <v>33145.993872422965</v>
      </c>
      <c r="CN68" s="126">
        <f t="shared" si="22"/>
        <v>33808.807852662561</v>
      </c>
      <c r="CO68" s="126">
        <f t="shared" si="22"/>
        <v>34484.875994901093</v>
      </c>
    </row>
    <row r="69" spans="2:211" s="174" customFormat="1" outlineLevel="1" x14ac:dyDescent="0.2">
      <c r="B69" s="175"/>
      <c r="C69" s="176"/>
      <c r="D69" s="176"/>
      <c r="E69" s="174" t="s">
        <v>397</v>
      </c>
      <c r="H69" s="177" t="s">
        <v>125</v>
      </c>
      <c r="I69" s="178">
        <f xml:space="preserve"> SUM( K69:CO69 )</f>
        <v>15975696.441252284</v>
      </c>
      <c r="K69" s="178">
        <f>SUM(K67:K68)</f>
        <v>25302.557420818004</v>
      </c>
      <c r="L69" s="178">
        <f t="shared" ref="L69:BW69" si="23">SUM(L67:L68)</f>
        <v>83698.139631482321</v>
      </c>
      <c r="M69" s="178">
        <f t="shared" si="23"/>
        <v>94158.528843990047</v>
      </c>
      <c r="N69" s="178">
        <f t="shared" si="23"/>
        <v>88701.258743723156</v>
      </c>
      <c r="O69" s="178">
        <f t="shared" si="23"/>
        <v>83496.309626018483</v>
      </c>
      <c r="P69" s="178">
        <f t="shared" si="23"/>
        <v>84410.819553247071</v>
      </c>
      <c r="Q69" s="178">
        <f t="shared" si="23"/>
        <v>86883.452198164538</v>
      </c>
      <c r="R69" s="178">
        <f t="shared" si="23"/>
        <v>88041.857138465464</v>
      </c>
      <c r="S69" s="178">
        <f t="shared" si="23"/>
        <v>89782.983104791216</v>
      </c>
      <c r="T69" s="178">
        <f t="shared" si="23"/>
        <v>91578.355921745184</v>
      </c>
      <c r="U69" s="178">
        <f t="shared" si="23"/>
        <v>93642.837032823925</v>
      </c>
      <c r="V69" s="178">
        <f t="shared" si="23"/>
        <v>95277.524636416812</v>
      </c>
      <c r="W69" s="178">
        <f t="shared" si="23"/>
        <v>97182.770729646218</v>
      </c>
      <c r="X69" s="178">
        <f t="shared" si="23"/>
        <v>99126.115657722752</v>
      </c>
      <c r="Y69" s="178">
        <f t="shared" si="23"/>
        <v>101360.74840833519</v>
      </c>
      <c r="Z69" s="178">
        <f t="shared" si="23"/>
        <v>103130.16467298685</v>
      </c>
      <c r="AA69" s="178">
        <f t="shared" si="23"/>
        <v>105192.43847876761</v>
      </c>
      <c r="AB69" s="178">
        <f t="shared" si="23"/>
        <v>107295.95117196307</v>
      </c>
      <c r="AC69" s="178">
        <f t="shared" si="23"/>
        <v>109714.75922174971</v>
      </c>
      <c r="AD69" s="178">
        <f t="shared" si="23"/>
        <v>111630.0082948647</v>
      </c>
      <c r="AE69" s="178">
        <f t="shared" si="23"/>
        <v>113862.25181717033</v>
      </c>
      <c r="AF69" s="178">
        <f t="shared" si="23"/>
        <v>116139.13307818967</v>
      </c>
      <c r="AG69" s="178">
        <f t="shared" si="23"/>
        <v>118757.29589716258</v>
      </c>
      <c r="AH69" s="178">
        <f t="shared" si="23"/>
        <v>120830.39711441057</v>
      </c>
      <c r="AI69" s="178">
        <f t="shared" si="23"/>
        <v>123246.61901904219</v>
      </c>
      <c r="AJ69" s="178">
        <f t="shared" si="23"/>
        <v>125711.15764224663</v>
      </c>
      <c r="AK69" s="178">
        <f t="shared" si="23"/>
        <v>128545.10577106028</v>
      </c>
      <c r="AL69" s="178">
        <f t="shared" si="23"/>
        <v>130789.06908491024</v>
      </c>
      <c r="AM69" s="178">
        <f t="shared" si="23"/>
        <v>133404.43261226927</v>
      </c>
      <c r="AN69" s="178">
        <f t="shared" si="23"/>
        <v>136072.0950544237</v>
      </c>
      <c r="AO69" s="178">
        <f t="shared" si="23"/>
        <v>139139.61321586368</v>
      </c>
      <c r="AP69" s="178">
        <f t="shared" si="23"/>
        <v>141568.52084083189</v>
      </c>
      <c r="AQ69" s="178">
        <f t="shared" si="23"/>
        <v>144399.43896434037</v>
      </c>
      <c r="AR69" s="178">
        <f t="shared" si="23"/>
        <v>147286.9664058979</v>
      </c>
      <c r="AS69" s="178">
        <f t="shared" si="23"/>
        <v>150607.30511467424</v>
      </c>
      <c r="AT69" s="178">
        <f t="shared" si="23"/>
        <v>153236.39990165929</v>
      </c>
      <c r="AU69" s="178">
        <f t="shared" si="23"/>
        <v>156300.63832900385</v>
      </c>
      <c r="AV69" s="178">
        <f t="shared" si="23"/>
        <v>159426.15173504563</v>
      </c>
      <c r="AW69" s="178">
        <f t="shared" si="23"/>
        <v>163020.14810630851</v>
      </c>
      <c r="AX69" s="178">
        <f t="shared" si="23"/>
        <v>165865.92920061524</v>
      </c>
      <c r="AY69" s="178">
        <f t="shared" si="23"/>
        <v>169182.71786420894</v>
      </c>
      <c r="AZ69" s="178">
        <f t="shared" si="23"/>
        <v>172565.83170435918</v>
      </c>
      <c r="BA69" s="178">
        <f t="shared" si="23"/>
        <v>176456.04021908363</v>
      </c>
      <c r="BB69" s="178">
        <f t="shared" si="23"/>
        <v>179536.36660244723</v>
      </c>
      <c r="BC69" s="178">
        <f t="shared" si="23"/>
        <v>183126.52033877946</v>
      </c>
      <c r="BD69" s="178">
        <f t="shared" si="23"/>
        <v>186788.46567975648</v>
      </c>
      <c r="BE69" s="178">
        <f t="shared" si="23"/>
        <v>190999.29972762644</v>
      </c>
      <c r="BF69" s="178">
        <f t="shared" si="23"/>
        <v>194333.50229402489</v>
      </c>
      <c r="BG69" s="178">
        <f t="shared" si="23"/>
        <v>198219.55146923364</v>
      </c>
      <c r="BH69" s="178">
        <f t="shared" si="23"/>
        <v>202183.30921251673</v>
      </c>
      <c r="BI69" s="178">
        <f t="shared" si="23"/>
        <v>206741.19430057521</v>
      </c>
      <c r="BJ69" s="178">
        <f t="shared" si="23"/>
        <v>210350.19716917342</v>
      </c>
      <c r="BK69" s="178">
        <f t="shared" si="23"/>
        <v>214556.52907059461</v>
      </c>
      <c r="BL69" s="178">
        <f t="shared" si="23"/>
        <v>218846.97417135205</v>
      </c>
      <c r="BM69" s="178">
        <f t="shared" si="23"/>
        <v>223780.51375989374</v>
      </c>
      <c r="BN69" s="178">
        <f t="shared" si="23"/>
        <v>227686.96558643036</v>
      </c>
      <c r="BO69" s="178">
        <f t="shared" si="23"/>
        <v>232239.9774674401</v>
      </c>
      <c r="BP69" s="178">
        <f t="shared" si="23"/>
        <v>236884.03503977973</v>
      </c>
      <c r="BQ69" s="178">
        <f t="shared" si="23"/>
        <v>242224.19004620542</v>
      </c>
      <c r="BR69" s="178">
        <f t="shared" si="23"/>
        <v>246452.60615687989</v>
      </c>
      <c r="BS69" s="178">
        <f t="shared" si="23"/>
        <v>251380.87089547838</v>
      </c>
      <c r="BT69" s="178">
        <f t="shared" si="23"/>
        <v>256407.68518367366</v>
      </c>
      <c r="BU69" s="178">
        <f t="shared" si="23"/>
        <v>262187.96828080039</v>
      </c>
      <c r="BV69" s="178">
        <f t="shared" si="23"/>
        <v>266764.88452063617</v>
      </c>
      <c r="BW69" s="178">
        <f t="shared" si="23"/>
        <v>272099.32993137965</v>
      </c>
      <c r="BX69" s="178">
        <f t="shared" ref="BX69:CO69" si="24">SUM(BX67:BX68)</f>
        <v>277540.44720746757</v>
      </c>
      <c r="BY69" s="178">
        <f t="shared" si="24"/>
        <v>283797.13313563354</v>
      </c>
      <c r="BZ69" s="178">
        <f t="shared" si="24"/>
        <v>288751.27239680744</v>
      </c>
      <c r="CA69" s="178">
        <f t="shared" si="24"/>
        <v>294525.37532137858</v>
      </c>
      <c r="CB69" s="178">
        <f t="shared" si="24"/>
        <v>300414.94185692124</v>
      </c>
      <c r="CC69" s="178">
        <f t="shared" si="24"/>
        <v>307187.29506971966</v>
      </c>
      <c r="CD69" s="178">
        <f t="shared" si="24"/>
        <v>312549.74754492269</v>
      </c>
      <c r="CE69" s="178">
        <f t="shared" si="24"/>
        <v>318799.74393937347</v>
      </c>
      <c r="CF69" s="178">
        <f t="shared" si="24"/>
        <v>325174.72029377456</v>
      </c>
      <c r="CG69" s="178">
        <f t="shared" si="24"/>
        <v>332505.24136602943</v>
      </c>
      <c r="CH69" s="178">
        <f t="shared" si="24"/>
        <v>338309.65965805732</v>
      </c>
      <c r="CI69" s="178">
        <f t="shared" si="24"/>
        <v>345074.77199514798</v>
      </c>
      <c r="CJ69" s="178">
        <f t="shared" si="24"/>
        <v>351975.16496531223</v>
      </c>
      <c r="CK69" s="178">
        <f t="shared" si="24"/>
        <v>359013.54374900728</v>
      </c>
      <c r="CL69" s="178">
        <f t="shared" si="24"/>
        <v>366192.66762165673</v>
      </c>
      <c r="CM69" s="178">
        <f t="shared" si="24"/>
        <v>373515.35103537701</v>
      </c>
      <c r="CN69" s="178">
        <f t="shared" si="24"/>
        <v>380984.46472233522</v>
      </c>
      <c r="CO69" s="178">
        <f t="shared" si="24"/>
        <v>389573.12328818464</v>
      </c>
    </row>
    <row r="70" spans="2:211" outlineLevel="1" x14ac:dyDescent="0.2">
      <c r="B70" s="59"/>
      <c r="D70" s="39"/>
      <c r="H70" s="151"/>
      <c r="I70" s="75"/>
    </row>
    <row r="71" spans="2:211" outlineLevel="1" x14ac:dyDescent="0.2">
      <c r="B71" s="59" t="s">
        <v>398</v>
      </c>
      <c r="D71" s="39"/>
      <c r="H71" s="151"/>
      <c r="I71" s="75"/>
    </row>
    <row r="72" spans="2:211" outlineLevel="2" x14ac:dyDescent="0.2">
      <c r="B72" s="59"/>
      <c r="D72" s="39"/>
      <c r="E72" s="18" t="str">
        <f>InpC!E63</f>
        <v>Meter under-registration (manufacturer)</v>
      </c>
      <c r="F72" s="18">
        <f>InpC!F63</f>
        <v>0</v>
      </c>
      <c r="G72" s="58">
        <f>InpC!G63</f>
        <v>0.01</v>
      </c>
      <c r="H72" s="77" t="str">
        <f>InpC!H63</f>
        <v>%</v>
      </c>
      <c r="I72" s="75"/>
    </row>
    <row r="73" spans="2:211" outlineLevel="2" x14ac:dyDescent="0.2">
      <c r="B73" s="59"/>
      <c r="D73" s="39"/>
      <c r="E73" s="18" t="str">
        <f>InpC!E64</f>
        <v>Meter under-registration (normal)</v>
      </c>
      <c r="F73" s="18">
        <f>InpC!F64</f>
        <v>0</v>
      </c>
      <c r="G73" s="58">
        <f>InpC!G64</f>
        <v>4.3968280374561824E-2</v>
      </c>
      <c r="H73" s="77" t="str">
        <f>InpC!H64</f>
        <v>%</v>
      </c>
      <c r="I73" s="75"/>
    </row>
    <row r="74" spans="2:211" s="79" customFormat="1" outlineLevel="2" x14ac:dyDescent="0.2">
      <c r="B74" s="98"/>
      <c r="C74" s="44"/>
      <c r="D74" s="44"/>
      <c r="E74" s="45" t="str">
        <f xml:space="preserve"> UserInput!E11</f>
        <v>Fewer than 10 plots - no boundary meter</v>
      </c>
      <c r="F74" s="45"/>
      <c r="G74" s="19" t="b">
        <f xml:space="preserve"> UserInput!G11</f>
        <v>0</v>
      </c>
      <c r="H74" s="223" t="str">
        <f xml:space="preserve"> UserInput!H11</f>
        <v>Boolean</v>
      </c>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7"/>
      <c r="BQ74" s="167"/>
      <c r="BR74" s="167"/>
      <c r="BS74" s="167"/>
      <c r="BT74" s="167"/>
      <c r="BU74" s="167"/>
      <c r="BV74" s="167"/>
      <c r="BW74" s="167"/>
      <c r="BX74" s="167"/>
      <c r="BY74" s="167"/>
      <c r="BZ74" s="167"/>
      <c r="CA74" s="167"/>
      <c r="CB74" s="167"/>
      <c r="CC74" s="167"/>
      <c r="CD74" s="167"/>
      <c r="CE74" s="167"/>
      <c r="CF74" s="167"/>
      <c r="CG74" s="167"/>
      <c r="CH74" s="167"/>
      <c r="CI74" s="167"/>
      <c r="CJ74" s="167"/>
      <c r="CK74" s="167"/>
      <c r="CL74" s="167"/>
      <c r="CM74" s="167"/>
      <c r="CN74" s="167"/>
      <c r="CO74" s="167"/>
    </row>
    <row r="75" spans="2:211" outlineLevel="2" x14ac:dyDescent="0.2">
      <c r="B75" s="59"/>
      <c r="D75" s="39"/>
      <c r="E75" s="18" t="str">
        <f>InpC!E52</f>
        <v>Consumer Meters</v>
      </c>
      <c r="F75" s="18">
        <f>InpC!F52</f>
        <v>0</v>
      </c>
      <c r="G75" s="19">
        <f>InpC!G52</f>
        <v>15</v>
      </c>
      <c r="H75" s="77" t="str">
        <f>InpC!H52</f>
        <v>Years</v>
      </c>
      <c r="I75" s="75"/>
      <c r="K75" s="54">
        <f xml:space="preserve"> IF( J75 = "", $G75, ( J75 + 1 ) )</f>
        <v>15</v>
      </c>
      <c r="L75" s="54">
        <f t="shared" ref="L75:BW75" si="25" xml:space="preserve"> IF( K75 = "", $G75, ( K75 + 1 ) )</f>
        <v>16</v>
      </c>
      <c r="M75" s="54">
        <f t="shared" si="25"/>
        <v>17</v>
      </c>
      <c r="N75" s="54">
        <f t="shared" si="25"/>
        <v>18</v>
      </c>
      <c r="O75" s="54">
        <f t="shared" si="25"/>
        <v>19</v>
      </c>
      <c r="P75" s="54">
        <f t="shared" si="25"/>
        <v>20</v>
      </c>
      <c r="Q75" s="54">
        <f t="shared" si="25"/>
        <v>21</v>
      </c>
      <c r="R75" s="54">
        <f t="shared" si="25"/>
        <v>22</v>
      </c>
      <c r="S75" s="54">
        <f t="shared" si="25"/>
        <v>23</v>
      </c>
      <c r="T75" s="54">
        <f t="shared" si="25"/>
        <v>24</v>
      </c>
      <c r="U75" s="54">
        <f t="shared" si="25"/>
        <v>25</v>
      </c>
      <c r="V75" s="54">
        <f t="shared" si="25"/>
        <v>26</v>
      </c>
      <c r="W75" s="54">
        <f t="shared" si="25"/>
        <v>27</v>
      </c>
      <c r="X75" s="54">
        <f t="shared" si="25"/>
        <v>28</v>
      </c>
      <c r="Y75" s="54">
        <f t="shared" si="25"/>
        <v>29</v>
      </c>
      <c r="Z75" s="54">
        <f t="shared" si="25"/>
        <v>30</v>
      </c>
      <c r="AA75" s="54">
        <f t="shared" si="25"/>
        <v>31</v>
      </c>
      <c r="AB75" s="54">
        <f t="shared" si="25"/>
        <v>32</v>
      </c>
      <c r="AC75" s="54">
        <f t="shared" si="25"/>
        <v>33</v>
      </c>
      <c r="AD75" s="54">
        <f t="shared" si="25"/>
        <v>34</v>
      </c>
      <c r="AE75" s="54">
        <f t="shared" si="25"/>
        <v>35</v>
      </c>
      <c r="AF75" s="54">
        <f t="shared" si="25"/>
        <v>36</v>
      </c>
      <c r="AG75" s="54">
        <f t="shared" si="25"/>
        <v>37</v>
      </c>
      <c r="AH75" s="54">
        <f t="shared" si="25"/>
        <v>38</v>
      </c>
      <c r="AI75" s="54">
        <f t="shared" si="25"/>
        <v>39</v>
      </c>
      <c r="AJ75" s="54">
        <f t="shared" si="25"/>
        <v>40</v>
      </c>
      <c r="AK75" s="54">
        <f t="shared" si="25"/>
        <v>41</v>
      </c>
      <c r="AL75" s="54">
        <f t="shared" si="25"/>
        <v>42</v>
      </c>
      <c r="AM75" s="54">
        <f t="shared" si="25"/>
        <v>43</v>
      </c>
      <c r="AN75" s="54">
        <f t="shared" si="25"/>
        <v>44</v>
      </c>
      <c r="AO75" s="54">
        <f t="shared" si="25"/>
        <v>45</v>
      </c>
      <c r="AP75" s="54">
        <f t="shared" si="25"/>
        <v>46</v>
      </c>
      <c r="AQ75" s="54">
        <f t="shared" si="25"/>
        <v>47</v>
      </c>
      <c r="AR75" s="54">
        <f t="shared" si="25"/>
        <v>48</v>
      </c>
      <c r="AS75" s="54">
        <f t="shared" si="25"/>
        <v>49</v>
      </c>
      <c r="AT75" s="54">
        <f t="shared" si="25"/>
        <v>50</v>
      </c>
      <c r="AU75" s="54">
        <f t="shared" si="25"/>
        <v>51</v>
      </c>
      <c r="AV75" s="54">
        <f t="shared" si="25"/>
        <v>52</v>
      </c>
      <c r="AW75" s="54">
        <f t="shared" si="25"/>
        <v>53</v>
      </c>
      <c r="AX75" s="54">
        <f t="shared" si="25"/>
        <v>54</v>
      </c>
      <c r="AY75" s="54">
        <f t="shared" si="25"/>
        <v>55</v>
      </c>
      <c r="AZ75" s="54">
        <f t="shared" si="25"/>
        <v>56</v>
      </c>
      <c r="BA75" s="54">
        <f t="shared" si="25"/>
        <v>57</v>
      </c>
      <c r="BB75" s="54">
        <f t="shared" si="25"/>
        <v>58</v>
      </c>
      <c r="BC75" s="54">
        <f t="shared" si="25"/>
        <v>59</v>
      </c>
      <c r="BD75" s="54">
        <f t="shared" si="25"/>
        <v>60</v>
      </c>
      <c r="BE75" s="54">
        <f t="shared" si="25"/>
        <v>61</v>
      </c>
      <c r="BF75" s="54">
        <f t="shared" si="25"/>
        <v>62</v>
      </c>
      <c r="BG75" s="54">
        <f t="shared" si="25"/>
        <v>63</v>
      </c>
      <c r="BH75" s="54">
        <f t="shared" si="25"/>
        <v>64</v>
      </c>
      <c r="BI75" s="54">
        <f t="shared" si="25"/>
        <v>65</v>
      </c>
      <c r="BJ75" s="54">
        <f t="shared" si="25"/>
        <v>66</v>
      </c>
      <c r="BK75" s="54">
        <f t="shared" si="25"/>
        <v>67</v>
      </c>
      <c r="BL75" s="54">
        <f t="shared" si="25"/>
        <v>68</v>
      </c>
      <c r="BM75" s="54">
        <f t="shared" si="25"/>
        <v>69</v>
      </c>
      <c r="BN75" s="54">
        <f t="shared" si="25"/>
        <v>70</v>
      </c>
      <c r="BO75" s="54">
        <f t="shared" si="25"/>
        <v>71</v>
      </c>
      <c r="BP75" s="54">
        <f t="shared" si="25"/>
        <v>72</v>
      </c>
      <c r="BQ75" s="54">
        <f t="shared" si="25"/>
        <v>73</v>
      </c>
      <c r="BR75" s="54">
        <f t="shared" si="25"/>
        <v>74</v>
      </c>
      <c r="BS75" s="54">
        <f t="shared" si="25"/>
        <v>75</v>
      </c>
      <c r="BT75" s="54">
        <f t="shared" si="25"/>
        <v>76</v>
      </c>
      <c r="BU75" s="54">
        <f t="shared" si="25"/>
        <v>77</v>
      </c>
      <c r="BV75" s="54">
        <f t="shared" si="25"/>
        <v>78</v>
      </c>
      <c r="BW75" s="54">
        <f t="shared" si="25"/>
        <v>79</v>
      </c>
      <c r="BX75" s="54">
        <f t="shared" ref="BX75:CO75" si="26" xml:space="preserve"> IF( BW75 = "", $G75, ( BW75 + 1 ) )</f>
        <v>80</v>
      </c>
      <c r="BY75" s="54">
        <f t="shared" si="26"/>
        <v>81</v>
      </c>
      <c r="BZ75" s="54">
        <f t="shared" si="26"/>
        <v>82</v>
      </c>
      <c r="CA75" s="54">
        <f t="shared" si="26"/>
        <v>83</v>
      </c>
      <c r="CB75" s="54">
        <f t="shared" si="26"/>
        <v>84</v>
      </c>
      <c r="CC75" s="54">
        <f t="shared" si="26"/>
        <v>85</v>
      </c>
      <c r="CD75" s="54">
        <f t="shared" si="26"/>
        <v>86</v>
      </c>
      <c r="CE75" s="54">
        <f t="shared" si="26"/>
        <v>87</v>
      </c>
      <c r="CF75" s="54">
        <f t="shared" si="26"/>
        <v>88</v>
      </c>
      <c r="CG75" s="54">
        <f t="shared" si="26"/>
        <v>89</v>
      </c>
      <c r="CH75" s="54">
        <f t="shared" si="26"/>
        <v>90</v>
      </c>
      <c r="CI75" s="54">
        <f t="shared" si="26"/>
        <v>91</v>
      </c>
      <c r="CJ75" s="54">
        <f t="shared" si="26"/>
        <v>92</v>
      </c>
      <c r="CK75" s="54">
        <f t="shared" si="26"/>
        <v>93</v>
      </c>
      <c r="CL75" s="54">
        <f t="shared" si="26"/>
        <v>94</v>
      </c>
      <c r="CM75" s="54">
        <f t="shared" si="26"/>
        <v>95</v>
      </c>
      <c r="CN75" s="54">
        <f t="shared" si="26"/>
        <v>96</v>
      </c>
      <c r="CO75" s="54">
        <f t="shared" si="26"/>
        <v>97</v>
      </c>
    </row>
    <row r="76" spans="2:211" ht="3.75" customHeight="1" outlineLevel="2" x14ac:dyDescent="0.2">
      <c r="B76" s="59"/>
      <c r="D76" s="39"/>
      <c r="H76" s="151"/>
      <c r="I76" s="75"/>
    </row>
    <row r="77" spans="2:211" s="79" customFormat="1" outlineLevel="2" x14ac:dyDescent="0.2">
      <c r="B77" s="98"/>
      <c r="C77" s="44"/>
      <c r="D77" s="44"/>
      <c r="E77" s="132"/>
      <c r="H77" s="370"/>
      <c r="I77" s="132"/>
      <c r="J77" s="132"/>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7"/>
      <c r="AH77" s="367"/>
      <c r="AI77" s="367"/>
      <c r="AJ77" s="367"/>
      <c r="AK77" s="367"/>
      <c r="AL77" s="367"/>
      <c r="AM77" s="367"/>
      <c r="AN77" s="367"/>
      <c r="AO77" s="367"/>
      <c r="AP77" s="367"/>
      <c r="AQ77" s="367"/>
      <c r="AR77" s="367"/>
      <c r="AS77" s="367"/>
      <c r="AT77" s="367"/>
      <c r="AU77" s="367"/>
      <c r="AV77" s="367"/>
      <c r="AW77" s="367"/>
      <c r="AX77" s="367"/>
      <c r="AY77" s="367"/>
      <c r="AZ77" s="367"/>
      <c r="BA77" s="367"/>
      <c r="BB77" s="367"/>
      <c r="BC77" s="367"/>
      <c r="BD77" s="367"/>
      <c r="BE77" s="367"/>
      <c r="BF77" s="367"/>
      <c r="BG77" s="367"/>
      <c r="BH77" s="367"/>
      <c r="BI77" s="367"/>
      <c r="BJ77" s="367"/>
      <c r="BK77" s="367"/>
      <c r="BL77" s="367"/>
      <c r="BM77" s="367"/>
      <c r="BN77" s="367"/>
      <c r="BO77" s="367"/>
      <c r="BP77" s="367"/>
      <c r="BQ77" s="367"/>
      <c r="BR77" s="367"/>
      <c r="BS77" s="367"/>
      <c r="BT77" s="367"/>
      <c r="BU77" s="367"/>
      <c r="BV77" s="367"/>
      <c r="BW77" s="367"/>
      <c r="BX77" s="367"/>
      <c r="BY77" s="367"/>
      <c r="BZ77" s="367"/>
      <c r="CA77" s="367"/>
      <c r="CB77" s="367"/>
      <c r="CC77" s="367"/>
      <c r="CD77" s="367"/>
      <c r="CE77" s="367"/>
      <c r="CF77" s="367"/>
      <c r="CG77" s="367"/>
      <c r="CH77" s="367"/>
      <c r="CI77" s="367"/>
      <c r="CJ77" s="367"/>
      <c r="CK77" s="367"/>
      <c r="CL77" s="367"/>
      <c r="CM77" s="367"/>
      <c r="CN77" s="367"/>
      <c r="CO77" s="367"/>
    </row>
    <row r="78" spans="2:211" s="79" customFormat="1" outlineLevel="2" x14ac:dyDescent="0.2">
      <c r="B78" s="98"/>
      <c r="C78" s="44"/>
      <c r="D78" s="44"/>
      <c r="E78" s="45" t="str">
        <f xml:space="preserve"> InpC!E71</f>
        <v>Water taken unbilled - network average</v>
      </c>
      <c r="G78" s="58">
        <f xml:space="preserve"> InpC!G71</f>
        <v>4.0018619771476728E-2</v>
      </c>
      <c r="H78" s="142" t="str">
        <f xml:space="preserve"> InpC!H71</f>
        <v>%</v>
      </c>
      <c r="I78" s="132"/>
      <c r="J78" s="132"/>
      <c r="K78" s="367"/>
      <c r="L78" s="367"/>
      <c r="M78" s="367"/>
      <c r="N78" s="367"/>
      <c r="O78" s="367"/>
      <c r="P78" s="367"/>
      <c r="Q78" s="367"/>
      <c r="R78" s="367"/>
      <c r="S78" s="367"/>
      <c r="T78" s="367"/>
      <c r="U78" s="367"/>
      <c r="V78" s="367"/>
      <c r="W78" s="367"/>
      <c r="X78" s="367"/>
      <c r="Y78" s="367"/>
      <c r="Z78" s="367"/>
      <c r="AA78" s="367"/>
      <c r="AB78" s="367"/>
      <c r="AC78" s="367"/>
      <c r="AD78" s="367"/>
      <c r="AE78" s="367"/>
      <c r="AF78" s="367"/>
      <c r="AG78" s="367"/>
      <c r="AH78" s="367"/>
      <c r="AI78" s="367"/>
      <c r="AJ78" s="367"/>
      <c r="AK78" s="367"/>
      <c r="AL78" s="367"/>
      <c r="AM78" s="367"/>
      <c r="AN78" s="367"/>
      <c r="AO78" s="367"/>
      <c r="AP78" s="367"/>
      <c r="AQ78" s="367"/>
      <c r="AR78" s="367"/>
      <c r="AS78" s="367"/>
      <c r="AT78" s="367"/>
      <c r="AU78" s="367"/>
      <c r="AV78" s="367"/>
      <c r="AW78" s="367"/>
      <c r="AX78" s="367"/>
      <c r="AY78" s="367"/>
      <c r="AZ78" s="367"/>
      <c r="BA78" s="367"/>
      <c r="BB78" s="367"/>
      <c r="BC78" s="367"/>
      <c r="BD78" s="367"/>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7"/>
      <c r="CC78" s="367"/>
      <c r="CD78" s="367"/>
      <c r="CE78" s="367"/>
      <c r="CF78" s="367"/>
      <c r="CG78" s="367"/>
      <c r="CH78" s="367"/>
      <c r="CI78" s="367"/>
      <c r="CJ78" s="367"/>
      <c r="CK78" s="367"/>
      <c r="CL78" s="367"/>
      <c r="CM78" s="367"/>
      <c r="CN78" s="367"/>
      <c r="CO78" s="367"/>
    </row>
    <row r="79" spans="2:211" s="79" customFormat="1" outlineLevel="2" x14ac:dyDescent="0.2">
      <c r="B79" s="98"/>
      <c r="C79" s="44"/>
      <c r="D79" s="44"/>
      <c r="E79" s="45" t="str">
        <f xml:space="preserve"> InpC!E72</f>
        <v>Water taken unbilled - deterioration to average</v>
      </c>
      <c r="G79" s="53">
        <f xml:space="preserve"> InpC!G72</f>
        <v>20</v>
      </c>
      <c r="H79" s="142" t="str">
        <f xml:space="preserve"> InpC!H72</f>
        <v>Years</v>
      </c>
      <c r="I79" s="132"/>
      <c r="J79" s="132"/>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7"/>
      <c r="CC79" s="367"/>
      <c r="CD79" s="367"/>
      <c r="CE79" s="367"/>
      <c r="CF79" s="367"/>
      <c r="CG79" s="367"/>
      <c r="CH79" s="367"/>
      <c r="CI79" s="367"/>
      <c r="CJ79" s="367"/>
      <c r="CK79" s="367"/>
      <c r="CL79" s="367"/>
      <c r="CM79" s="367"/>
      <c r="CN79" s="367"/>
      <c r="CO79" s="367"/>
    </row>
    <row r="80" spans="2:211" outlineLevel="2" x14ac:dyDescent="0.2">
      <c r="C80"/>
      <c r="E80" t="s">
        <v>399</v>
      </c>
      <c r="G80" s="103">
        <f xml:space="preserve"> G78 / G79</f>
        <v>2.0009309885738362E-3</v>
      </c>
      <c r="H80" s="183" t="s">
        <v>59</v>
      </c>
      <c r="K80" s="390">
        <f xml:space="preserve"> IF( J80 = "", 0, MIN( J80 + $G80, $G$78 ) )</f>
        <v>0</v>
      </c>
      <c r="L80" s="390">
        <f t="shared" ref="L80:BW80" si="27" xml:space="preserve"> IF( K80 = "", 0, MIN( K80 + $G80, $G$78 ) )</f>
        <v>2.0009309885738362E-3</v>
      </c>
      <c r="M80" s="390">
        <f t="shared" si="27"/>
        <v>4.0018619771476725E-3</v>
      </c>
      <c r="N80" s="390">
        <f t="shared" si="27"/>
        <v>6.0027929657215087E-3</v>
      </c>
      <c r="O80" s="390">
        <f t="shared" si="27"/>
        <v>8.0037239542953449E-3</v>
      </c>
      <c r="P80" s="390">
        <f t="shared" si="27"/>
        <v>1.000465494286918E-2</v>
      </c>
      <c r="Q80" s="390">
        <f t="shared" si="27"/>
        <v>1.2005585931443016E-2</v>
      </c>
      <c r="R80" s="390">
        <f t="shared" si="27"/>
        <v>1.4006516920016851E-2</v>
      </c>
      <c r="S80" s="390">
        <f t="shared" si="27"/>
        <v>1.6007447908590686E-2</v>
      </c>
      <c r="T80" s="390">
        <f t="shared" si="27"/>
        <v>1.8008378897164522E-2</v>
      </c>
      <c r="U80" s="390">
        <f t="shared" si="27"/>
        <v>2.0009309885738357E-2</v>
      </c>
      <c r="V80" s="390">
        <f t="shared" si="27"/>
        <v>2.2010240874312192E-2</v>
      </c>
      <c r="W80" s="390">
        <f t="shared" si="27"/>
        <v>2.4011171862886028E-2</v>
      </c>
      <c r="X80" s="390">
        <f t="shared" si="27"/>
        <v>2.6012102851459863E-2</v>
      </c>
      <c r="Y80" s="390">
        <f t="shared" si="27"/>
        <v>2.8013033840033699E-2</v>
      </c>
      <c r="Z80" s="390">
        <f t="shared" si="27"/>
        <v>3.0013964828607534E-2</v>
      </c>
      <c r="AA80" s="390">
        <f t="shared" si="27"/>
        <v>3.2014895817181373E-2</v>
      </c>
      <c r="AB80" s="390">
        <f t="shared" si="27"/>
        <v>3.4015826805755212E-2</v>
      </c>
      <c r="AC80" s="390">
        <f t="shared" si="27"/>
        <v>3.601675779432905E-2</v>
      </c>
      <c r="AD80" s="390">
        <f t="shared" si="27"/>
        <v>3.8017688782902889E-2</v>
      </c>
      <c r="AE80" s="390">
        <f t="shared" si="27"/>
        <v>4.0018619771476728E-2</v>
      </c>
      <c r="AF80" s="390">
        <f t="shared" si="27"/>
        <v>4.0018619771476728E-2</v>
      </c>
      <c r="AG80" s="390">
        <f t="shared" si="27"/>
        <v>4.0018619771476728E-2</v>
      </c>
      <c r="AH80" s="390">
        <f t="shared" si="27"/>
        <v>4.0018619771476728E-2</v>
      </c>
      <c r="AI80" s="390">
        <f t="shared" si="27"/>
        <v>4.0018619771476728E-2</v>
      </c>
      <c r="AJ80" s="390">
        <f t="shared" si="27"/>
        <v>4.0018619771476728E-2</v>
      </c>
      <c r="AK80" s="390">
        <f t="shared" si="27"/>
        <v>4.0018619771476728E-2</v>
      </c>
      <c r="AL80" s="390">
        <f t="shared" si="27"/>
        <v>4.0018619771476728E-2</v>
      </c>
      <c r="AM80" s="390">
        <f t="shared" si="27"/>
        <v>4.0018619771476728E-2</v>
      </c>
      <c r="AN80" s="390">
        <f t="shared" si="27"/>
        <v>4.0018619771476728E-2</v>
      </c>
      <c r="AO80" s="390">
        <f t="shared" si="27"/>
        <v>4.0018619771476728E-2</v>
      </c>
      <c r="AP80" s="390">
        <f t="shared" si="27"/>
        <v>4.0018619771476728E-2</v>
      </c>
      <c r="AQ80" s="390">
        <f t="shared" si="27"/>
        <v>4.0018619771476728E-2</v>
      </c>
      <c r="AR80" s="390">
        <f t="shared" si="27"/>
        <v>4.0018619771476728E-2</v>
      </c>
      <c r="AS80" s="390">
        <f t="shared" si="27"/>
        <v>4.0018619771476728E-2</v>
      </c>
      <c r="AT80" s="390">
        <f t="shared" si="27"/>
        <v>4.0018619771476728E-2</v>
      </c>
      <c r="AU80" s="390">
        <f t="shared" si="27"/>
        <v>4.0018619771476728E-2</v>
      </c>
      <c r="AV80" s="390">
        <f t="shared" si="27"/>
        <v>4.0018619771476728E-2</v>
      </c>
      <c r="AW80" s="390">
        <f t="shared" si="27"/>
        <v>4.0018619771476728E-2</v>
      </c>
      <c r="AX80" s="390">
        <f t="shared" si="27"/>
        <v>4.0018619771476728E-2</v>
      </c>
      <c r="AY80" s="390">
        <f t="shared" si="27"/>
        <v>4.0018619771476728E-2</v>
      </c>
      <c r="AZ80" s="390">
        <f t="shared" si="27"/>
        <v>4.0018619771476728E-2</v>
      </c>
      <c r="BA80" s="390">
        <f t="shared" si="27"/>
        <v>4.0018619771476728E-2</v>
      </c>
      <c r="BB80" s="390">
        <f t="shared" si="27"/>
        <v>4.0018619771476728E-2</v>
      </c>
      <c r="BC80" s="390">
        <f t="shared" si="27"/>
        <v>4.0018619771476728E-2</v>
      </c>
      <c r="BD80" s="390">
        <f t="shared" si="27"/>
        <v>4.0018619771476728E-2</v>
      </c>
      <c r="BE80" s="390">
        <f t="shared" si="27"/>
        <v>4.0018619771476728E-2</v>
      </c>
      <c r="BF80" s="390">
        <f t="shared" si="27"/>
        <v>4.0018619771476728E-2</v>
      </c>
      <c r="BG80" s="390">
        <f t="shared" si="27"/>
        <v>4.0018619771476728E-2</v>
      </c>
      <c r="BH80" s="390">
        <f t="shared" si="27"/>
        <v>4.0018619771476728E-2</v>
      </c>
      <c r="BI80" s="390">
        <f t="shared" si="27"/>
        <v>4.0018619771476728E-2</v>
      </c>
      <c r="BJ80" s="390">
        <f t="shared" si="27"/>
        <v>4.0018619771476728E-2</v>
      </c>
      <c r="BK80" s="390">
        <f t="shared" si="27"/>
        <v>4.0018619771476728E-2</v>
      </c>
      <c r="BL80" s="390">
        <f t="shared" si="27"/>
        <v>4.0018619771476728E-2</v>
      </c>
      <c r="BM80" s="390">
        <f t="shared" si="27"/>
        <v>4.0018619771476728E-2</v>
      </c>
      <c r="BN80" s="390">
        <f t="shared" si="27"/>
        <v>4.0018619771476728E-2</v>
      </c>
      <c r="BO80" s="390">
        <f t="shared" si="27"/>
        <v>4.0018619771476728E-2</v>
      </c>
      <c r="BP80" s="390">
        <f t="shared" si="27"/>
        <v>4.0018619771476728E-2</v>
      </c>
      <c r="BQ80" s="390">
        <f t="shared" si="27"/>
        <v>4.0018619771476728E-2</v>
      </c>
      <c r="BR80" s="390">
        <f t="shared" si="27"/>
        <v>4.0018619771476728E-2</v>
      </c>
      <c r="BS80" s="390">
        <f t="shared" si="27"/>
        <v>4.0018619771476728E-2</v>
      </c>
      <c r="BT80" s="390">
        <f t="shared" si="27"/>
        <v>4.0018619771476728E-2</v>
      </c>
      <c r="BU80" s="390">
        <f t="shared" si="27"/>
        <v>4.0018619771476728E-2</v>
      </c>
      <c r="BV80" s="390">
        <f t="shared" si="27"/>
        <v>4.0018619771476728E-2</v>
      </c>
      <c r="BW80" s="390">
        <f t="shared" si="27"/>
        <v>4.0018619771476728E-2</v>
      </c>
      <c r="BX80" s="390">
        <f t="shared" ref="BX80:CO80" si="28" xml:space="preserve"> IF( BW80 = "", 0, MIN( BW80 + $G80, $G$78 ) )</f>
        <v>4.0018619771476728E-2</v>
      </c>
      <c r="BY80" s="390">
        <f t="shared" si="28"/>
        <v>4.0018619771476728E-2</v>
      </c>
      <c r="BZ80" s="390">
        <f t="shared" si="28"/>
        <v>4.0018619771476728E-2</v>
      </c>
      <c r="CA80" s="390">
        <f t="shared" si="28"/>
        <v>4.0018619771476728E-2</v>
      </c>
      <c r="CB80" s="390">
        <f t="shared" si="28"/>
        <v>4.0018619771476728E-2</v>
      </c>
      <c r="CC80" s="390">
        <f t="shared" si="28"/>
        <v>4.0018619771476728E-2</v>
      </c>
      <c r="CD80" s="390">
        <f t="shared" si="28"/>
        <v>4.0018619771476728E-2</v>
      </c>
      <c r="CE80" s="390">
        <f t="shared" si="28"/>
        <v>4.0018619771476728E-2</v>
      </c>
      <c r="CF80" s="390">
        <f t="shared" si="28"/>
        <v>4.0018619771476728E-2</v>
      </c>
      <c r="CG80" s="390">
        <f t="shared" si="28"/>
        <v>4.0018619771476728E-2</v>
      </c>
      <c r="CH80" s="390">
        <f t="shared" si="28"/>
        <v>4.0018619771476728E-2</v>
      </c>
      <c r="CI80" s="390">
        <f t="shared" si="28"/>
        <v>4.0018619771476728E-2</v>
      </c>
      <c r="CJ80" s="390">
        <f t="shared" si="28"/>
        <v>4.0018619771476728E-2</v>
      </c>
      <c r="CK80" s="390">
        <f t="shared" si="28"/>
        <v>4.0018619771476728E-2</v>
      </c>
      <c r="CL80" s="390">
        <f t="shared" si="28"/>
        <v>4.0018619771476728E-2</v>
      </c>
      <c r="CM80" s="390">
        <f t="shared" si="28"/>
        <v>4.0018619771476728E-2</v>
      </c>
      <c r="CN80" s="390">
        <f t="shared" si="28"/>
        <v>4.0018619771476728E-2</v>
      </c>
      <c r="CO80" s="390">
        <f t="shared" si="28"/>
        <v>4.0018619771476728E-2</v>
      </c>
      <c r="CP80" s="41">
        <v>3.5129568217120308E-2</v>
      </c>
      <c r="CQ80" s="41">
        <v>3.5129568217120308E-2</v>
      </c>
      <c r="CR80" s="41">
        <v>3.5129568217120308E-2</v>
      </c>
      <c r="CS80" s="41">
        <v>3.5129568217120308E-2</v>
      </c>
      <c r="CT80" s="41">
        <v>3.5129568217120308E-2</v>
      </c>
      <c r="CU80" s="41">
        <v>3.5129568217120308E-2</v>
      </c>
      <c r="CV80" s="41">
        <v>3.5129568217120308E-2</v>
      </c>
      <c r="CW80" s="41">
        <v>3.5129568217120308E-2</v>
      </c>
      <c r="CX80" s="41">
        <v>3.5129568217120308E-2</v>
      </c>
      <c r="CY80" s="41">
        <v>3.5129568217120308E-2</v>
      </c>
      <c r="CZ80" s="41">
        <v>3.5129568217120308E-2</v>
      </c>
      <c r="DA80" s="41">
        <v>3.5129568217120308E-2</v>
      </c>
      <c r="DB80" s="41">
        <v>3.5129568217120308E-2</v>
      </c>
      <c r="DC80" s="41">
        <v>3.5129568217120308E-2</v>
      </c>
      <c r="DD80" s="41">
        <v>3.5129568217120308E-2</v>
      </c>
      <c r="DE80" s="41">
        <v>3.5129568217120308E-2</v>
      </c>
      <c r="DF80" s="41">
        <v>3.5129568217120308E-2</v>
      </c>
      <c r="DG80" s="41">
        <v>3.5129568217120308E-2</v>
      </c>
      <c r="DH80" s="41">
        <v>3.5129568217120308E-2</v>
      </c>
      <c r="DI80" s="41">
        <v>3.5129568217120308E-2</v>
      </c>
      <c r="DJ80" s="41">
        <v>3.5129568217120308E-2</v>
      </c>
      <c r="DK80" s="41">
        <v>3.5129568217120308E-2</v>
      </c>
      <c r="DL80" s="41">
        <v>3.5129568217120308E-2</v>
      </c>
      <c r="DM80" s="41">
        <v>3.5129568217120308E-2</v>
      </c>
      <c r="DN80" s="41">
        <v>3.5129568217120308E-2</v>
      </c>
      <c r="DO80" s="41">
        <v>3.5129568217120308E-2</v>
      </c>
      <c r="DP80" s="41">
        <v>3.5129568217120308E-2</v>
      </c>
      <c r="DQ80" s="41">
        <v>3.5129568217120308E-2</v>
      </c>
      <c r="DR80" s="41">
        <v>3.5129568217120308E-2</v>
      </c>
      <c r="DS80" s="41">
        <v>3.5129568217120308E-2</v>
      </c>
      <c r="DT80" s="41">
        <v>3.5129568217120308E-2</v>
      </c>
      <c r="DU80" s="41">
        <v>3.5129568217120308E-2</v>
      </c>
      <c r="DV80" s="41">
        <v>3.5129568217120308E-2</v>
      </c>
      <c r="DW80" s="41">
        <v>3.5129568217120308E-2</v>
      </c>
      <c r="DX80" s="41">
        <v>3.5129568217120308E-2</v>
      </c>
      <c r="DY80" s="41">
        <v>3.5129568217120308E-2</v>
      </c>
      <c r="DZ80" s="41">
        <v>3.5129568217120308E-2</v>
      </c>
      <c r="EA80" s="41">
        <v>3.5129568217120308E-2</v>
      </c>
      <c r="EB80" s="41">
        <v>3.5129568217120308E-2</v>
      </c>
      <c r="EC80" s="41">
        <v>3.5129568217120308E-2</v>
      </c>
      <c r="ED80" s="41">
        <v>3.5129568217120308E-2</v>
      </c>
      <c r="EE80" s="41">
        <v>3.5129568217120308E-2</v>
      </c>
      <c r="EF80" s="41">
        <v>3.5129568217120308E-2</v>
      </c>
      <c r="EG80" s="41">
        <v>3.5129568217120308E-2</v>
      </c>
      <c r="EH80" s="41">
        <v>3.5129568217120308E-2</v>
      </c>
      <c r="EI80" s="41">
        <v>3.5129568217120308E-2</v>
      </c>
      <c r="EJ80" s="41">
        <v>3.5129568217120308E-2</v>
      </c>
      <c r="EK80" s="41">
        <v>3.5129568217120308E-2</v>
      </c>
      <c r="EL80" s="41">
        <v>3.5129568217120308E-2</v>
      </c>
      <c r="EM80" s="41">
        <v>3.5129568217120308E-2</v>
      </c>
      <c r="EN80" s="41">
        <v>3.5129568217120308E-2</v>
      </c>
      <c r="EO80" s="41">
        <v>3.5129568217120308E-2</v>
      </c>
      <c r="EP80" s="41">
        <v>3.5129568217120308E-2</v>
      </c>
      <c r="EQ80" s="41">
        <v>3.5129568217120308E-2</v>
      </c>
      <c r="ER80" s="41">
        <v>3.5129568217120308E-2</v>
      </c>
      <c r="ES80" s="41">
        <v>3.5129568217120308E-2</v>
      </c>
      <c r="ET80" s="41">
        <v>3.5129568217120308E-2</v>
      </c>
      <c r="EU80" s="41">
        <v>3.5129568217120308E-2</v>
      </c>
      <c r="EV80" s="41">
        <v>3.5129568217120308E-2</v>
      </c>
      <c r="EW80" s="41">
        <v>3.5129568217120308E-2</v>
      </c>
      <c r="EX80" s="41">
        <v>3.5129568217120308E-2</v>
      </c>
      <c r="EY80" s="41">
        <v>3.5129568217120308E-2</v>
      </c>
      <c r="EZ80" s="41">
        <v>3.5129568217120308E-2</v>
      </c>
      <c r="FA80" s="41">
        <v>3.5129568217120308E-2</v>
      </c>
      <c r="FB80" s="41">
        <v>3.5129568217120308E-2</v>
      </c>
      <c r="FC80" s="41">
        <v>3.5129568217120308E-2</v>
      </c>
      <c r="FD80" s="41">
        <v>3.5129568217120308E-2</v>
      </c>
      <c r="FE80" s="41">
        <v>3.5129568217120308E-2</v>
      </c>
      <c r="FF80" s="41">
        <v>3.5129568217120308E-2</v>
      </c>
      <c r="FG80" s="41">
        <v>3.5129568217120308E-2</v>
      </c>
      <c r="FH80" s="41">
        <v>3.5129568217120308E-2</v>
      </c>
      <c r="FI80" s="41">
        <v>3.5129568217120308E-2</v>
      </c>
      <c r="FJ80" s="41">
        <v>3.5129568217120308E-2</v>
      </c>
      <c r="FK80" s="41">
        <v>3.5129568217120308E-2</v>
      </c>
      <c r="FL80" s="41">
        <v>3.5129568217120308E-2</v>
      </c>
      <c r="FM80" s="41">
        <v>3.5129568217120308E-2</v>
      </c>
      <c r="FN80" s="41">
        <v>3.5129568217120308E-2</v>
      </c>
      <c r="FO80" s="41">
        <v>3.5129568217120308E-2</v>
      </c>
      <c r="FP80" s="41">
        <v>3.5129568217120308E-2</v>
      </c>
      <c r="FQ80" s="41">
        <v>3.5129568217120308E-2</v>
      </c>
      <c r="FR80" s="41">
        <v>3.5129568217120308E-2</v>
      </c>
      <c r="FS80" s="41">
        <v>3.5129568217120308E-2</v>
      </c>
      <c r="FT80" s="41">
        <v>3.5129568217120308E-2</v>
      </c>
      <c r="FU80" s="41">
        <v>3.5129568217120308E-2</v>
      </c>
      <c r="FV80" s="41">
        <v>3.5129568217120308E-2</v>
      </c>
      <c r="FW80" s="41">
        <v>3.5129568217120308E-2</v>
      </c>
      <c r="FX80" s="41">
        <v>3.5129568217120308E-2</v>
      </c>
      <c r="FY80" s="41">
        <v>3.5129568217120308E-2</v>
      </c>
      <c r="FZ80" s="41">
        <v>3.5129568217120308E-2</v>
      </c>
      <c r="GA80" s="41">
        <v>3.5129568217120308E-2</v>
      </c>
      <c r="GB80" s="41">
        <v>3.5129568217120308E-2</v>
      </c>
      <c r="GC80" s="41">
        <v>3.5129568217120308E-2</v>
      </c>
      <c r="GD80" s="41">
        <v>3.5129568217120308E-2</v>
      </c>
      <c r="GE80" s="41">
        <v>3.5129568217120308E-2</v>
      </c>
      <c r="GF80" s="41">
        <v>3.5129568217120308E-2</v>
      </c>
      <c r="GG80" s="41">
        <v>3.5129568217120308E-2</v>
      </c>
      <c r="GH80" s="41">
        <v>3.5129568217120308E-2</v>
      </c>
      <c r="GI80" s="41">
        <v>3.5129568217120308E-2</v>
      </c>
      <c r="GJ80" s="41">
        <v>3.5129568217120308E-2</v>
      </c>
      <c r="GK80" s="41">
        <v>3.5129568217120308E-2</v>
      </c>
      <c r="GL80" s="41">
        <v>3.5129568217120308E-2</v>
      </c>
      <c r="GM80" s="41">
        <v>3.5129568217120308E-2</v>
      </c>
      <c r="GN80" s="41">
        <v>3.5129568217120308E-2</v>
      </c>
      <c r="GO80" s="41">
        <v>3.5129568217120308E-2</v>
      </c>
      <c r="GP80" s="41">
        <v>3.5129568217120308E-2</v>
      </c>
      <c r="GQ80" s="41">
        <v>3.5129568217120308E-2</v>
      </c>
      <c r="GR80" s="41">
        <v>3.5129568217120308E-2</v>
      </c>
      <c r="GS80" s="41">
        <v>3.5129568217120308E-2</v>
      </c>
      <c r="GT80" s="41">
        <v>3.5129568217120308E-2</v>
      </c>
      <c r="GU80" s="41">
        <v>3.5129568217120308E-2</v>
      </c>
      <c r="GV80" s="41">
        <v>3.5129568217120308E-2</v>
      </c>
      <c r="GW80" s="41">
        <v>3.5129568217120308E-2</v>
      </c>
      <c r="GX80" s="41">
        <v>3.5129568217120308E-2</v>
      </c>
      <c r="GY80" s="41">
        <v>3.5129568217120308E-2</v>
      </c>
      <c r="GZ80" s="41">
        <v>3.5129568217120308E-2</v>
      </c>
      <c r="HA80" s="41">
        <v>3.5129568217120308E-2</v>
      </c>
      <c r="HB80" s="41">
        <v>3.5129568217120308E-2</v>
      </c>
      <c r="HC80" s="41">
        <v>3.5129568217120308E-2</v>
      </c>
    </row>
    <row r="81" spans="2:93" s="79" customFormat="1" outlineLevel="2" x14ac:dyDescent="0.2">
      <c r="B81" s="98"/>
      <c r="C81" s="44"/>
      <c r="D81" s="44"/>
      <c r="E81" s="132"/>
      <c r="H81" s="370"/>
      <c r="I81" s="132"/>
      <c r="J81" s="132"/>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7"/>
      <c r="AY81" s="367"/>
      <c r="AZ81" s="367"/>
      <c r="BA81" s="367"/>
      <c r="BB81" s="367"/>
      <c r="BC81" s="367"/>
      <c r="BD81" s="367"/>
      <c r="BE81" s="367"/>
      <c r="BF81" s="367"/>
      <c r="BG81" s="367"/>
      <c r="BH81" s="367"/>
      <c r="BI81" s="367"/>
      <c r="BJ81" s="367"/>
      <c r="BK81" s="367"/>
      <c r="BL81" s="367"/>
      <c r="BM81" s="367"/>
      <c r="BN81" s="367"/>
      <c r="BO81" s="367"/>
      <c r="BP81" s="367"/>
      <c r="BQ81" s="367"/>
      <c r="BR81" s="367"/>
      <c r="BS81" s="367"/>
      <c r="BT81" s="367"/>
      <c r="BU81" s="367"/>
      <c r="BV81" s="367"/>
      <c r="BW81" s="367"/>
      <c r="BX81" s="367"/>
      <c r="BY81" s="367"/>
      <c r="BZ81" s="367"/>
      <c r="CA81" s="367"/>
      <c r="CB81" s="367"/>
      <c r="CC81" s="367"/>
      <c r="CD81" s="367"/>
      <c r="CE81" s="367"/>
      <c r="CF81" s="367"/>
      <c r="CG81" s="367"/>
      <c r="CH81" s="367"/>
      <c r="CI81" s="367"/>
      <c r="CJ81" s="367"/>
      <c r="CK81" s="367"/>
      <c r="CL81" s="367"/>
      <c r="CM81" s="367"/>
      <c r="CN81" s="367"/>
      <c r="CO81" s="367"/>
    </row>
    <row r="82" spans="2:93" outlineLevel="2" x14ac:dyDescent="0.2">
      <c r="B82" s="59"/>
      <c r="C82" s="39" t="s">
        <v>203</v>
      </c>
      <c r="D82" s="39"/>
      <c r="H82" s="151"/>
      <c r="I82" s="75"/>
    </row>
    <row r="83" spans="2:93" s="20" customFormat="1" outlineLevel="2" x14ac:dyDescent="0.2">
      <c r="B83" s="34"/>
      <c r="C83" s="84"/>
      <c r="D83" s="84"/>
      <c r="E83" s="20" t="s">
        <v>400</v>
      </c>
      <c r="G83" s="236"/>
      <c r="H83" s="94" t="s">
        <v>55</v>
      </c>
      <c r="I83" s="132"/>
      <c r="K83" s="91">
        <f xml:space="preserve"> J83+1</f>
        <v>1</v>
      </c>
      <c r="L83" s="434">
        <f t="shared" ref="L83:BW83" si="29" xml:space="preserve"> K83+1</f>
        <v>2</v>
      </c>
      <c r="M83" s="91">
        <f t="shared" si="29"/>
        <v>3</v>
      </c>
      <c r="N83" s="91">
        <f t="shared" si="29"/>
        <v>4</v>
      </c>
      <c r="O83" s="91">
        <f t="shared" si="29"/>
        <v>5</v>
      </c>
      <c r="P83" s="91">
        <f t="shared" si="29"/>
        <v>6</v>
      </c>
      <c r="Q83" s="91">
        <f t="shared" si="29"/>
        <v>7</v>
      </c>
      <c r="R83" s="91">
        <f t="shared" si="29"/>
        <v>8</v>
      </c>
      <c r="S83" s="91">
        <f t="shared" si="29"/>
        <v>9</v>
      </c>
      <c r="T83" s="91">
        <f t="shared" si="29"/>
        <v>10</v>
      </c>
      <c r="U83" s="91">
        <f t="shared" si="29"/>
        <v>11</v>
      </c>
      <c r="V83" s="91">
        <f t="shared" si="29"/>
        <v>12</v>
      </c>
      <c r="W83" s="91">
        <f t="shared" si="29"/>
        <v>13</v>
      </c>
      <c r="X83" s="91">
        <f t="shared" si="29"/>
        <v>14</v>
      </c>
      <c r="Y83" s="91">
        <f t="shared" si="29"/>
        <v>15</v>
      </c>
      <c r="Z83" s="91">
        <f t="shared" si="29"/>
        <v>16</v>
      </c>
      <c r="AA83" s="91">
        <f t="shared" si="29"/>
        <v>17</v>
      </c>
      <c r="AB83" s="91">
        <f t="shared" si="29"/>
        <v>18</v>
      </c>
      <c r="AC83" s="91">
        <f t="shared" si="29"/>
        <v>19</v>
      </c>
      <c r="AD83" s="91">
        <f t="shared" si="29"/>
        <v>20</v>
      </c>
      <c r="AE83" s="91">
        <f t="shared" si="29"/>
        <v>21</v>
      </c>
      <c r="AF83" s="91">
        <f t="shared" si="29"/>
        <v>22</v>
      </c>
      <c r="AG83" s="91">
        <f t="shared" si="29"/>
        <v>23</v>
      </c>
      <c r="AH83" s="91">
        <f t="shared" si="29"/>
        <v>24</v>
      </c>
      <c r="AI83" s="91">
        <f t="shared" si="29"/>
        <v>25</v>
      </c>
      <c r="AJ83" s="91">
        <f t="shared" si="29"/>
        <v>26</v>
      </c>
      <c r="AK83" s="91">
        <f t="shared" si="29"/>
        <v>27</v>
      </c>
      <c r="AL83" s="91">
        <f t="shared" si="29"/>
        <v>28</v>
      </c>
      <c r="AM83" s="91">
        <f t="shared" si="29"/>
        <v>29</v>
      </c>
      <c r="AN83" s="91">
        <f t="shared" si="29"/>
        <v>30</v>
      </c>
      <c r="AO83" s="91">
        <f t="shared" si="29"/>
        <v>31</v>
      </c>
      <c r="AP83" s="91">
        <f t="shared" si="29"/>
        <v>32</v>
      </c>
      <c r="AQ83" s="91">
        <f t="shared" si="29"/>
        <v>33</v>
      </c>
      <c r="AR83" s="91">
        <f t="shared" si="29"/>
        <v>34</v>
      </c>
      <c r="AS83" s="91">
        <f t="shared" si="29"/>
        <v>35</v>
      </c>
      <c r="AT83" s="91">
        <f t="shared" si="29"/>
        <v>36</v>
      </c>
      <c r="AU83" s="91">
        <f t="shared" si="29"/>
        <v>37</v>
      </c>
      <c r="AV83" s="91">
        <f t="shared" si="29"/>
        <v>38</v>
      </c>
      <c r="AW83" s="91">
        <f t="shared" si="29"/>
        <v>39</v>
      </c>
      <c r="AX83" s="91">
        <f t="shared" si="29"/>
        <v>40</v>
      </c>
      <c r="AY83" s="91">
        <f t="shared" si="29"/>
        <v>41</v>
      </c>
      <c r="AZ83" s="91">
        <f t="shared" si="29"/>
        <v>42</v>
      </c>
      <c r="BA83" s="91">
        <f t="shared" si="29"/>
        <v>43</v>
      </c>
      <c r="BB83" s="91">
        <f t="shared" si="29"/>
        <v>44</v>
      </c>
      <c r="BC83" s="91">
        <f t="shared" si="29"/>
        <v>45</v>
      </c>
      <c r="BD83" s="91">
        <f t="shared" si="29"/>
        <v>46</v>
      </c>
      <c r="BE83" s="91">
        <f t="shared" si="29"/>
        <v>47</v>
      </c>
      <c r="BF83" s="91">
        <f t="shared" si="29"/>
        <v>48</v>
      </c>
      <c r="BG83" s="91">
        <f t="shared" si="29"/>
        <v>49</v>
      </c>
      <c r="BH83" s="91">
        <f t="shared" si="29"/>
        <v>50</v>
      </c>
      <c r="BI83" s="91">
        <f t="shared" si="29"/>
        <v>51</v>
      </c>
      <c r="BJ83" s="91">
        <f t="shared" si="29"/>
        <v>52</v>
      </c>
      <c r="BK83" s="91">
        <f t="shared" si="29"/>
        <v>53</v>
      </c>
      <c r="BL83" s="91">
        <f t="shared" si="29"/>
        <v>54</v>
      </c>
      <c r="BM83" s="91">
        <f t="shared" si="29"/>
        <v>55</v>
      </c>
      <c r="BN83" s="91">
        <f t="shared" si="29"/>
        <v>56</v>
      </c>
      <c r="BO83" s="91">
        <f t="shared" si="29"/>
        <v>57</v>
      </c>
      <c r="BP83" s="91">
        <f t="shared" si="29"/>
        <v>58</v>
      </c>
      <c r="BQ83" s="91">
        <f t="shared" si="29"/>
        <v>59</v>
      </c>
      <c r="BR83" s="91">
        <f t="shared" si="29"/>
        <v>60</v>
      </c>
      <c r="BS83" s="91">
        <f t="shared" si="29"/>
        <v>61</v>
      </c>
      <c r="BT83" s="91">
        <f t="shared" si="29"/>
        <v>62</v>
      </c>
      <c r="BU83" s="91">
        <f t="shared" si="29"/>
        <v>63</v>
      </c>
      <c r="BV83" s="91">
        <f t="shared" si="29"/>
        <v>64</v>
      </c>
      <c r="BW83" s="91">
        <f t="shared" si="29"/>
        <v>65</v>
      </c>
      <c r="BX83" s="91">
        <f t="shared" ref="BX83:CO83" si="30" xml:space="preserve"> BW83+1</f>
        <v>66</v>
      </c>
      <c r="BY83" s="91">
        <f t="shared" si="30"/>
        <v>67</v>
      </c>
      <c r="BZ83" s="91">
        <f t="shared" si="30"/>
        <v>68</v>
      </c>
      <c r="CA83" s="91">
        <f t="shared" si="30"/>
        <v>69</v>
      </c>
      <c r="CB83" s="91">
        <f t="shared" si="30"/>
        <v>70</v>
      </c>
      <c r="CC83" s="91">
        <f t="shared" si="30"/>
        <v>71</v>
      </c>
      <c r="CD83" s="91">
        <f t="shared" si="30"/>
        <v>72</v>
      </c>
      <c r="CE83" s="91">
        <f t="shared" si="30"/>
        <v>73</v>
      </c>
      <c r="CF83" s="91">
        <f t="shared" si="30"/>
        <v>74</v>
      </c>
      <c r="CG83" s="91">
        <f t="shared" si="30"/>
        <v>75</v>
      </c>
      <c r="CH83" s="91">
        <f t="shared" si="30"/>
        <v>76</v>
      </c>
      <c r="CI83" s="91">
        <f t="shared" si="30"/>
        <v>77</v>
      </c>
      <c r="CJ83" s="91">
        <f t="shared" si="30"/>
        <v>78</v>
      </c>
      <c r="CK83" s="91">
        <f t="shared" si="30"/>
        <v>79</v>
      </c>
      <c r="CL83" s="91">
        <f t="shared" si="30"/>
        <v>80</v>
      </c>
      <c r="CM83" s="91">
        <f t="shared" si="30"/>
        <v>81</v>
      </c>
      <c r="CN83" s="91">
        <f t="shared" si="30"/>
        <v>82</v>
      </c>
      <c r="CO83" s="91">
        <f t="shared" si="30"/>
        <v>83</v>
      </c>
    </row>
    <row r="84" spans="2:93" outlineLevel="2" x14ac:dyDescent="0.2">
      <c r="B84" s="59"/>
      <c r="D84" s="39"/>
      <c r="E84" s="18" t="str">
        <f xml:space="preserve"> InpC!E66</f>
        <v>Coefficient</v>
      </c>
      <c r="F84" s="18"/>
      <c r="G84" s="235">
        <f xml:space="preserve"> InpC!G66</f>
        <v>0.1328</v>
      </c>
      <c r="H84" s="77" t="str">
        <f xml:space="preserve"> InpC!H66</f>
        <v>m3/day/km</v>
      </c>
      <c r="I84" s="132"/>
      <c r="J84" s="20"/>
    </row>
    <row r="85" spans="2:93" outlineLevel="2" x14ac:dyDescent="0.2">
      <c r="B85" s="59"/>
      <c r="D85" s="39"/>
      <c r="E85" s="18" t="str">
        <f xml:space="preserve"> InpC!E67</f>
        <v>Intercept</v>
      </c>
      <c r="F85" s="18"/>
      <c r="G85" s="235">
        <f xml:space="preserve"> InpC!G67</f>
        <v>4.3636999999999997</v>
      </c>
      <c r="H85" s="77" t="str">
        <f xml:space="preserve"> InpC!H67</f>
        <v>m3/day/km</v>
      </c>
      <c r="I85" s="132"/>
      <c r="J85" s="20"/>
    </row>
    <row r="86" spans="2:93" outlineLevel="2" x14ac:dyDescent="0.2">
      <c r="B86" s="59"/>
      <c r="D86" s="39"/>
      <c r="E86" s="18" t="str">
        <f xml:space="preserve"> InpC!E68</f>
        <v>First year of model</v>
      </c>
      <c r="F86" s="18"/>
      <c r="G86" s="19">
        <f xml:space="preserve"> InpC!G68</f>
        <v>9</v>
      </c>
      <c r="H86" s="77" t="str">
        <f xml:space="preserve"> InpC!H68</f>
        <v>Year</v>
      </c>
      <c r="I86" s="132"/>
      <c r="J86" s="20"/>
    </row>
    <row r="87" spans="2:93" s="20" customFormat="1" outlineLevel="2" x14ac:dyDescent="0.2">
      <c r="B87" s="34"/>
      <c r="C87" s="84"/>
      <c r="D87" s="84"/>
      <c r="E87" s="20" t="s">
        <v>401</v>
      </c>
      <c r="G87" s="236"/>
      <c r="H87" s="94" t="str">
        <f xml:space="preserve"> H85</f>
        <v>m3/day/km</v>
      </c>
      <c r="I87" s="132"/>
      <c r="K87" s="433">
        <f xml:space="preserve"> IF( K83 &lt; $G$86, 0, $G$84 * K$83 + $G$85)</f>
        <v>0</v>
      </c>
      <c r="L87" s="433">
        <f t="shared" ref="L87:BW87" si="31" xml:space="preserve"> IF( L83 &lt; $G$86, 0, $G$84 * L$83 + $G$85)</f>
        <v>0</v>
      </c>
      <c r="M87" s="433">
        <f t="shared" si="31"/>
        <v>0</v>
      </c>
      <c r="N87" s="433">
        <f t="shared" si="31"/>
        <v>0</v>
      </c>
      <c r="O87" s="433">
        <f t="shared" si="31"/>
        <v>0</v>
      </c>
      <c r="P87" s="433">
        <f t="shared" si="31"/>
        <v>0</v>
      </c>
      <c r="Q87" s="433">
        <f t="shared" si="31"/>
        <v>0</v>
      </c>
      <c r="R87" s="433">
        <f t="shared" si="31"/>
        <v>0</v>
      </c>
      <c r="S87" s="433">
        <f t="shared" si="31"/>
        <v>5.5588999999999995</v>
      </c>
      <c r="T87" s="433">
        <f t="shared" si="31"/>
        <v>5.6917</v>
      </c>
      <c r="U87" s="433">
        <f t="shared" si="31"/>
        <v>5.8244999999999996</v>
      </c>
      <c r="V87" s="433">
        <f t="shared" si="31"/>
        <v>5.9573</v>
      </c>
      <c r="W87" s="433">
        <f t="shared" si="31"/>
        <v>6.0900999999999996</v>
      </c>
      <c r="X87" s="433">
        <f t="shared" si="31"/>
        <v>6.2228999999999992</v>
      </c>
      <c r="Y87" s="433">
        <f t="shared" si="31"/>
        <v>6.3556999999999997</v>
      </c>
      <c r="Z87" s="433">
        <f t="shared" si="31"/>
        <v>6.4885000000000002</v>
      </c>
      <c r="AA87" s="433">
        <f t="shared" si="31"/>
        <v>6.6212999999999997</v>
      </c>
      <c r="AB87" s="433">
        <f t="shared" si="31"/>
        <v>6.7540999999999993</v>
      </c>
      <c r="AC87" s="433">
        <f t="shared" si="31"/>
        <v>6.8868999999999998</v>
      </c>
      <c r="AD87" s="433">
        <f t="shared" si="31"/>
        <v>7.0197000000000003</v>
      </c>
      <c r="AE87" s="433">
        <f t="shared" si="31"/>
        <v>7.1524999999999999</v>
      </c>
      <c r="AF87" s="433">
        <f t="shared" si="31"/>
        <v>7.2852999999999994</v>
      </c>
      <c r="AG87" s="433">
        <f t="shared" si="31"/>
        <v>7.4180999999999999</v>
      </c>
      <c r="AH87" s="433">
        <f t="shared" si="31"/>
        <v>7.5508999999999995</v>
      </c>
      <c r="AI87" s="433">
        <f t="shared" si="31"/>
        <v>7.6837</v>
      </c>
      <c r="AJ87" s="433">
        <f t="shared" si="31"/>
        <v>7.8164999999999996</v>
      </c>
      <c r="AK87" s="433">
        <f t="shared" si="31"/>
        <v>7.9492999999999991</v>
      </c>
      <c r="AL87" s="433">
        <f t="shared" si="31"/>
        <v>8.0821000000000005</v>
      </c>
      <c r="AM87" s="433">
        <f t="shared" si="31"/>
        <v>8.2149000000000001</v>
      </c>
      <c r="AN87" s="433">
        <f t="shared" si="31"/>
        <v>8.3476999999999997</v>
      </c>
      <c r="AO87" s="433">
        <f t="shared" si="31"/>
        <v>8.4804999999999993</v>
      </c>
      <c r="AP87" s="433">
        <f t="shared" si="31"/>
        <v>8.6132999999999988</v>
      </c>
      <c r="AQ87" s="433">
        <f t="shared" si="31"/>
        <v>8.7460999999999984</v>
      </c>
      <c r="AR87" s="433">
        <f t="shared" si="31"/>
        <v>8.8788999999999998</v>
      </c>
      <c r="AS87" s="433">
        <f t="shared" si="31"/>
        <v>9.0116999999999994</v>
      </c>
      <c r="AT87" s="433">
        <f t="shared" si="31"/>
        <v>9.1445000000000007</v>
      </c>
      <c r="AU87" s="433">
        <f t="shared" si="31"/>
        <v>9.2773000000000003</v>
      </c>
      <c r="AV87" s="433">
        <f t="shared" si="31"/>
        <v>9.4100999999999999</v>
      </c>
      <c r="AW87" s="433">
        <f t="shared" si="31"/>
        <v>9.5428999999999995</v>
      </c>
      <c r="AX87" s="433">
        <f t="shared" si="31"/>
        <v>9.6756999999999991</v>
      </c>
      <c r="AY87" s="433">
        <f t="shared" si="31"/>
        <v>9.8084999999999987</v>
      </c>
      <c r="AZ87" s="433">
        <f t="shared" si="31"/>
        <v>9.9413</v>
      </c>
      <c r="BA87" s="433">
        <f t="shared" si="31"/>
        <v>10.0741</v>
      </c>
      <c r="BB87" s="433">
        <f t="shared" si="31"/>
        <v>10.206900000000001</v>
      </c>
      <c r="BC87" s="433">
        <f t="shared" si="31"/>
        <v>10.339700000000001</v>
      </c>
      <c r="BD87" s="433">
        <f t="shared" si="31"/>
        <v>10.4725</v>
      </c>
      <c r="BE87" s="433">
        <f t="shared" si="31"/>
        <v>10.6053</v>
      </c>
      <c r="BF87" s="433">
        <f t="shared" si="31"/>
        <v>10.738099999999999</v>
      </c>
      <c r="BG87" s="433">
        <f t="shared" si="31"/>
        <v>10.870899999999999</v>
      </c>
      <c r="BH87" s="433">
        <f t="shared" si="31"/>
        <v>11.003699999999998</v>
      </c>
      <c r="BI87" s="433">
        <f t="shared" si="31"/>
        <v>11.1365</v>
      </c>
      <c r="BJ87" s="433">
        <f t="shared" si="31"/>
        <v>11.269299999999999</v>
      </c>
      <c r="BK87" s="433">
        <f t="shared" si="31"/>
        <v>11.402100000000001</v>
      </c>
      <c r="BL87" s="433">
        <f t="shared" si="31"/>
        <v>11.5349</v>
      </c>
      <c r="BM87" s="433">
        <f t="shared" si="31"/>
        <v>11.6677</v>
      </c>
      <c r="BN87" s="433">
        <f t="shared" si="31"/>
        <v>11.8005</v>
      </c>
      <c r="BO87" s="433">
        <f t="shared" si="31"/>
        <v>11.933299999999999</v>
      </c>
      <c r="BP87" s="433">
        <f t="shared" si="31"/>
        <v>12.066099999999999</v>
      </c>
      <c r="BQ87" s="433">
        <f t="shared" si="31"/>
        <v>12.1989</v>
      </c>
      <c r="BR87" s="433">
        <f t="shared" si="31"/>
        <v>12.3317</v>
      </c>
      <c r="BS87" s="433">
        <f t="shared" si="31"/>
        <v>12.464499999999999</v>
      </c>
      <c r="BT87" s="433">
        <f t="shared" si="31"/>
        <v>12.597300000000001</v>
      </c>
      <c r="BU87" s="433">
        <f t="shared" si="31"/>
        <v>12.7301</v>
      </c>
      <c r="BV87" s="433">
        <f t="shared" si="31"/>
        <v>12.8629</v>
      </c>
      <c r="BW87" s="433">
        <f t="shared" si="31"/>
        <v>12.995699999999999</v>
      </c>
      <c r="BX87" s="433">
        <f t="shared" ref="BX87:CO87" si="32" xml:space="preserve"> IF( BX83 &lt; $G$86, 0, $G$84 * BX$83 + $G$85)</f>
        <v>13.128499999999999</v>
      </c>
      <c r="BY87" s="433">
        <f t="shared" si="32"/>
        <v>13.2613</v>
      </c>
      <c r="BZ87" s="433">
        <f t="shared" si="32"/>
        <v>13.3941</v>
      </c>
      <c r="CA87" s="433">
        <f t="shared" si="32"/>
        <v>13.526899999999999</v>
      </c>
      <c r="CB87" s="433">
        <f t="shared" si="32"/>
        <v>13.659699999999999</v>
      </c>
      <c r="CC87" s="433">
        <f t="shared" si="32"/>
        <v>13.7925</v>
      </c>
      <c r="CD87" s="433">
        <f t="shared" si="32"/>
        <v>13.9253</v>
      </c>
      <c r="CE87" s="433">
        <f t="shared" si="32"/>
        <v>14.0581</v>
      </c>
      <c r="CF87" s="433">
        <f t="shared" si="32"/>
        <v>14.190899999999999</v>
      </c>
      <c r="CG87" s="433">
        <f t="shared" si="32"/>
        <v>14.323700000000001</v>
      </c>
      <c r="CH87" s="433">
        <f t="shared" si="32"/>
        <v>14.4565</v>
      </c>
      <c r="CI87" s="433">
        <f t="shared" si="32"/>
        <v>14.5893</v>
      </c>
      <c r="CJ87" s="433">
        <f t="shared" si="32"/>
        <v>14.722099999999999</v>
      </c>
      <c r="CK87" s="433">
        <f t="shared" si="32"/>
        <v>14.854900000000001</v>
      </c>
      <c r="CL87" s="433">
        <f t="shared" si="32"/>
        <v>14.9877</v>
      </c>
      <c r="CM87" s="433">
        <f t="shared" si="32"/>
        <v>15.1205</v>
      </c>
      <c r="CN87" s="433">
        <f t="shared" si="32"/>
        <v>15.253299999999999</v>
      </c>
      <c r="CO87" s="433">
        <f t="shared" si="32"/>
        <v>15.386099999999999</v>
      </c>
    </row>
    <row r="88" spans="2:93" s="20" customFormat="1" outlineLevel="2" x14ac:dyDescent="0.2">
      <c r="B88" s="34"/>
      <c r="C88" s="84"/>
      <c r="D88" s="84"/>
      <c r="E88" s="20" t="s">
        <v>402</v>
      </c>
      <c r="G88" s="365">
        <f xml:space="preserve"> INDEX( $K$87:$CO$87, 1, MATCH( $G$86, $K$83:$CO$83, 0 ) )</f>
        <v>5.5588999999999995</v>
      </c>
      <c r="H88" s="94" t="str">
        <f xml:space="preserve"> H87</f>
        <v>m3/day/km</v>
      </c>
      <c r="I88" s="132"/>
      <c r="K88" s="365">
        <f xml:space="preserve"> IF( OR( K$83 &gt; $G$86, K$83 = 1 ), 0, J88 + $G$88 / ($G$86 - 1 ) )</f>
        <v>0</v>
      </c>
      <c r="L88" s="365">
        <f t="shared" ref="L88:BW88" si="33" xml:space="preserve"> IF( OR( L$83 &gt; $G$86, L$83 = 1 ), 0, K88 + $G$88 / ($G$86 - 1 ) )</f>
        <v>0.69486249999999994</v>
      </c>
      <c r="M88" s="365">
        <f t="shared" si="33"/>
        <v>1.3897249999999999</v>
      </c>
      <c r="N88" s="365">
        <f t="shared" si="33"/>
        <v>2.0845874999999996</v>
      </c>
      <c r="O88" s="365">
        <f t="shared" si="33"/>
        <v>2.7794499999999998</v>
      </c>
      <c r="P88" s="365">
        <f t="shared" si="33"/>
        <v>3.4743124999999999</v>
      </c>
      <c r="Q88" s="365">
        <f t="shared" si="33"/>
        <v>4.1691750000000001</v>
      </c>
      <c r="R88" s="365">
        <f t="shared" si="33"/>
        <v>4.8640375000000002</v>
      </c>
      <c r="S88" s="365">
        <f t="shared" si="33"/>
        <v>5.5589000000000004</v>
      </c>
      <c r="T88" s="365">
        <f t="shared" si="33"/>
        <v>0</v>
      </c>
      <c r="U88" s="365">
        <f t="shared" si="33"/>
        <v>0</v>
      </c>
      <c r="V88" s="365">
        <f t="shared" si="33"/>
        <v>0</v>
      </c>
      <c r="W88" s="365">
        <f t="shared" si="33"/>
        <v>0</v>
      </c>
      <c r="X88" s="365">
        <f t="shared" si="33"/>
        <v>0</v>
      </c>
      <c r="Y88" s="365">
        <f t="shared" si="33"/>
        <v>0</v>
      </c>
      <c r="Z88" s="365">
        <f t="shared" si="33"/>
        <v>0</v>
      </c>
      <c r="AA88" s="365">
        <f t="shared" si="33"/>
        <v>0</v>
      </c>
      <c r="AB88" s="365">
        <f t="shared" si="33"/>
        <v>0</v>
      </c>
      <c r="AC88" s="365">
        <f t="shared" si="33"/>
        <v>0</v>
      </c>
      <c r="AD88" s="365">
        <f t="shared" si="33"/>
        <v>0</v>
      </c>
      <c r="AE88" s="365">
        <f t="shared" si="33"/>
        <v>0</v>
      </c>
      <c r="AF88" s="365">
        <f t="shared" si="33"/>
        <v>0</v>
      </c>
      <c r="AG88" s="365">
        <f t="shared" si="33"/>
        <v>0</v>
      </c>
      <c r="AH88" s="365">
        <f t="shared" si="33"/>
        <v>0</v>
      </c>
      <c r="AI88" s="365">
        <f t="shared" si="33"/>
        <v>0</v>
      </c>
      <c r="AJ88" s="365">
        <f t="shared" si="33"/>
        <v>0</v>
      </c>
      <c r="AK88" s="365">
        <f t="shared" si="33"/>
        <v>0</v>
      </c>
      <c r="AL88" s="365">
        <f t="shared" si="33"/>
        <v>0</v>
      </c>
      <c r="AM88" s="365">
        <f t="shared" si="33"/>
        <v>0</v>
      </c>
      <c r="AN88" s="365">
        <f t="shared" si="33"/>
        <v>0</v>
      </c>
      <c r="AO88" s="365">
        <f t="shared" si="33"/>
        <v>0</v>
      </c>
      <c r="AP88" s="365">
        <f t="shared" si="33"/>
        <v>0</v>
      </c>
      <c r="AQ88" s="365">
        <f t="shared" si="33"/>
        <v>0</v>
      </c>
      <c r="AR88" s="365">
        <f t="shared" si="33"/>
        <v>0</v>
      </c>
      <c r="AS88" s="365">
        <f t="shared" si="33"/>
        <v>0</v>
      </c>
      <c r="AT88" s="365">
        <f t="shared" si="33"/>
        <v>0</v>
      </c>
      <c r="AU88" s="365">
        <f t="shared" si="33"/>
        <v>0</v>
      </c>
      <c r="AV88" s="365">
        <f t="shared" si="33"/>
        <v>0</v>
      </c>
      <c r="AW88" s="365">
        <f t="shared" si="33"/>
        <v>0</v>
      </c>
      <c r="AX88" s="365">
        <f t="shared" si="33"/>
        <v>0</v>
      </c>
      <c r="AY88" s="365">
        <f t="shared" si="33"/>
        <v>0</v>
      </c>
      <c r="AZ88" s="365">
        <f t="shared" si="33"/>
        <v>0</v>
      </c>
      <c r="BA88" s="365">
        <f t="shared" si="33"/>
        <v>0</v>
      </c>
      <c r="BB88" s="365">
        <f t="shared" si="33"/>
        <v>0</v>
      </c>
      <c r="BC88" s="365">
        <f t="shared" si="33"/>
        <v>0</v>
      </c>
      <c r="BD88" s="365">
        <f t="shared" si="33"/>
        <v>0</v>
      </c>
      <c r="BE88" s="365">
        <f t="shared" si="33"/>
        <v>0</v>
      </c>
      <c r="BF88" s="365">
        <f t="shared" si="33"/>
        <v>0</v>
      </c>
      <c r="BG88" s="365">
        <f t="shared" si="33"/>
        <v>0</v>
      </c>
      <c r="BH88" s="365">
        <f t="shared" si="33"/>
        <v>0</v>
      </c>
      <c r="BI88" s="365">
        <f t="shared" si="33"/>
        <v>0</v>
      </c>
      <c r="BJ88" s="365">
        <f t="shared" si="33"/>
        <v>0</v>
      </c>
      <c r="BK88" s="365">
        <f t="shared" si="33"/>
        <v>0</v>
      </c>
      <c r="BL88" s="365">
        <f t="shared" si="33"/>
        <v>0</v>
      </c>
      <c r="BM88" s="365">
        <f t="shared" si="33"/>
        <v>0</v>
      </c>
      <c r="BN88" s="365">
        <f t="shared" si="33"/>
        <v>0</v>
      </c>
      <c r="BO88" s="365">
        <f t="shared" si="33"/>
        <v>0</v>
      </c>
      <c r="BP88" s="365">
        <f t="shared" si="33"/>
        <v>0</v>
      </c>
      <c r="BQ88" s="365">
        <f t="shared" si="33"/>
        <v>0</v>
      </c>
      <c r="BR88" s="365">
        <f t="shared" si="33"/>
        <v>0</v>
      </c>
      <c r="BS88" s="365">
        <f t="shared" si="33"/>
        <v>0</v>
      </c>
      <c r="BT88" s="365">
        <f t="shared" si="33"/>
        <v>0</v>
      </c>
      <c r="BU88" s="365">
        <f t="shared" si="33"/>
        <v>0</v>
      </c>
      <c r="BV88" s="365">
        <f t="shared" si="33"/>
        <v>0</v>
      </c>
      <c r="BW88" s="365">
        <f t="shared" si="33"/>
        <v>0</v>
      </c>
      <c r="BX88" s="365">
        <f t="shared" ref="BX88:CO88" si="34" xml:space="preserve"> IF( OR( BX$83 &gt; $G$86, BX$83 = 1 ), 0, BW88 + $G$88 / ($G$86 - 1 ) )</f>
        <v>0</v>
      </c>
      <c r="BY88" s="365">
        <f t="shared" si="34"/>
        <v>0</v>
      </c>
      <c r="BZ88" s="365">
        <f t="shared" si="34"/>
        <v>0</v>
      </c>
      <c r="CA88" s="365">
        <f t="shared" si="34"/>
        <v>0</v>
      </c>
      <c r="CB88" s="365">
        <f t="shared" si="34"/>
        <v>0</v>
      </c>
      <c r="CC88" s="365">
        <f t="shared" si="34"/>
        <v>0</v>
      </c>
      <c r="CD88" s="365">
        <f t="shared" si="34"/>
        <v>0</v>
      </c>
      <c r="CE88" s="365">
        <f t="shared" si="34"/>
        <v>0</v>
      </c>
      <c r="CF88" s="365">
        <f t="shared" si="34"/>
        <v>0</v>
      </c>
      <c r="CG88" s="365">
        <f t="shared" si="34"/>
        <v>0</v>
      </c>
      <c r="CH88" s="365">
        <f t="shared" si="34"/>
        <v>0</v>
      </c>
      <c r="CI88" s="365">
        <f t="shared" si="34"/>
        <v>0</v>
      </c>
      <c r="CJ88" s="365">
        <f t="shared" si="34"/>
        <v>0</v>
      </c>
      <c r="CK88" s="365">
        <f t="shared" si="34"/>
        <v>0</v>
      </c>
      <c r="CL88" s="365">
        <f t="shared" si="34"/>
        <v>0</v>
      </c>
      <c r="CM88" s="365">
        <f t="shared" si="34"/>
        <v>0</v>
      </c>
      <c r="CN88" s="365">
        <f t="shared" si="34"/>
        <v>0</v>
      </c>
      <c r="CO88" s="365">
        <f t="shared" si="34"/>
        <v>0</v>
      </c>
    </row>
    <row r="89" spans="2:93" s="20" customFormat="1" outlineLevel="2" x14ac:dyDescent="0.2">
      <c r="B89" s="34"/>
      <c r="C89" s="84"/>
      <c r="D89" s="84"/>
      <c r="E89" s="20" t="s">
        <v>403</v>
      </c>
      <c r="G89" s="236"/>
      <c r="H89" s="94" t="s">
        <v>404</v>
      </c>
      <c r="I89" s="132"/>
      <c r="K89" s="432">
        <f xml:space="preserve"> MAX( K87, K88 ) / 1000</f>
        <v>0</v>
      </c>
      <c r="L89" s="432">
        <f t="shared" ref="L89:BW89" si="35" xml:space="preserve"> MAX( L87, L88 ) / 1000</f>
        <v>6.9486249999999993E-4</v>
      </c>
      <c r="M89" s="432">
        <f t="shared" si="35"/>
        <v>1.3897249999999999E-3</v>
      </c>
      <c r="N89" s="432">
        <f t="shared" si="35"/>
        <v>2.0845874999999995E-3</v>
      </c>
      <c r="O89" s="432">
        <f t="shared" si="35"/>
        <v>2.7794499999999997E-3</v>
      </c>
      <c r="P89" s="432">
        <f t="shared" si="35"/>
        <v>3.4743125E-3</v>
      </c>
      <c r="Q89" s="432">
        <f t="shared" si="35"/>
        <v>4.1691749999999998E-3</v>
      </c>
      <c r="R89" s="432">
        <f t="shared" si="35"/>
        <v>4.8640375000000005E-3</v>
      </c>
      <c r="S89" s="432">
        <f t="shared" si="35"/>
        <v>5.5589000000000003E-3</v>
      </c>
      <c r="T89" s="432">
        <f t="shared" si="35"/>
        <v>5.6917000000000001E-3</v>
      </c>
      <c r="U89" s="432">
        <f t="shared" si="35"/>
        <v>5.8244999999999998E-3</v>
      </c>
      <c r="V89" s="432">
        <f t="shared" si="35"/>
        <v>5.9573000000000004E-3</v>
      </c>
      <c r="W89" s="432">
        <f t="shared" si="35"/>
        <v>6.0900999999999993E-3</v>
      </c>
      <c r="X89" s="432">
        <f t="shared" si="35"/>
        <v>6.2228999999999991E-3</v>
      </c>
      <c r="Y89" s="432">
        <f t="shared" si="35"/>
        <v>6.3556999999999997E-3</v>
      </c>
      <c r="Z89" s="432">
        <f t="shared" si="35"/>
        <v>6.4885000000000003E-3</v>
      </c>
      <c r="AA89" s="432">
        <f t="shared" si="35"/>
        <v>6.6213000000000001E-3</v>
      </c>
      <c r="AB89" s="432">
        <f t="shared" si="35"/>
        <v>6.754099999999999E-3</v>
      </c>
      <c r="AC89" s="432">
        <f t="shared" si="35"/>
        <v>6.8868999999999996E-3</v>
      </c>
      <c r="AD89" s="432">
        <f t="shared" si="35"/>
        <v>7.0197000000000002E-3</v>
      </c>
      <c r="AE89" s="432">
        <f t="shared" si="35"/>
        <v>7.1525E-3</v>
      </c>
      <c r="AF89" s="432">
        <f t="shared" si="35"/>
        <v>7.2852999999999998E-3</v>
      </c>
      <c r="AG89" s="432">
        <f t="shared" si="35"/>
        <v>7.4180999999999995E-3</v>
      </c>
      <c r="AH89" s="432">
        <f t="shared" si="35"/>
        <v>7.5508999999999993E-3</v>
      </c>
      <c r="AI89" s="432">
        <f t="shared" si="35"/>
        <v>7.6836999999999999E-3</v>
      </c>
      <c r="AJ89" s="432">
        <f t="shared" si="35"/>
        <v>7.8164999999999988E-3</v>
      </c>
      <c r="AK89" s="432">
        <f t="shared" si="35"/>
        <v>7.9492999999999994E-3</v>
      </c>
      <c r="AL89" s="432">
        <f t="shared" si="35"/>
        <v>8.0821E-3</v>
      </c>
      <c r="AM89" s="432">
        <f t="shared" si="35"/>
        <v>8.2149000000000007E-3</v>
      </c>
      <c r="AN89" s="432">
        <f t="shared" si="35"/>
        <v>8.3476999999999996E-3</v>
      </c>
      <c r="AO89" s="432">
        <f t="shared" si="35"/>
        <v>8.4804999999999985E-3</v>
      </c>
      <c r="AP89" s="432">
        <f t="shared" si="35"/>
        <v>8.6132999999999991E-3</v>
      </c>
      <c r="AQ89" s="432">
        <f t="shared" si="35"/>
        <v>8.746099999999998E-3</v>
      </c>
      <c r="AR89" s="432">
        <f t="shared" si="35"/>
        <v>8.8789000000000003E-3</v>
      </c>
      <c r="AS89" s="432">
        <f t="shared" si="35"/>
        <v>9.0116999999999992E-3</v>
      </c>
      <c r="AT89" s="432">
        <f t="shared" si="35"/>
        <v>9.1445000000000016E-3</v>
      </c>
      <c r="AU89" s="432">
        <f t="shared" si="35"/>
        <v>9.2773000000000005E-3</v>
      </c>
      <c r="AV89" s="432">
        <f t="shared" si="35"/>
        <v>9.4100999999999994E-3</v>
      </c>
      <c r="AW89" s="432">
        <f t="shared" si="35"/>
        <v>9.5429E-3</v>
      </c>
      <c r="AX89" s="432">
        <f t="shared" si="35"/>
        <v>9.6756999999999989E-3</v>
      </c>
      <c r="AY89" s="432">
        <f t="shared" si="35"/>
        <v>9.8084999999999995E-3</v>
      </c>
      <c r="AZ89" s="432">
        <f t="shared" si="35"/>
        <v>9.9413000000000001E-3</v>
      </c>
      <c r="BA89" s="432">
        <f t="shared" si="35"/>
        <v>1.0074099999999999E-2</v>
      </c>
      <c r="BB89" s="432">
        <f t="shared" si="35"/>
        <v>1.0206900000000001E-2</v>
      </c>
      <c r="BC89" s="432">
        <f t="shared" si="35"/>
        <v>1.03397E-2</v>
      </c>
      <c r="BD89" s="432">
        <f t="shared" si="35"/>
        <v>1.0472500000000001E-2</v>
      </c>
      <c r="BE89" s="432">
        <f t="shared" si="35"/>
        <v>1.06053E-2</v>
      </c>
      <c r="BF89" s="432">
        <f t="shared" si="35"/>
        <v>1.0738099999999999E-2</v>
      </c>
      <c r="BG89" s="432">
        <f t="shared" si="35"/>
        <v>1.0870899999999999E-2</v>
      </c>
      <c r="BH89" s="432">
        <f t="shared" si="35"/>
        <v>1.1003699999999998E-2</v>
      </c>
      <c r="BI89" s="432">
        <f t="shared" si="35"/>
        <v>1.1136500000000001E-2</v>
      </c>
      <c r="BJ89" s="432">
        <f t="shared" si="35"/>
        <v>1.1269299999999999E-2</v>
      </c>
      <c r="BK89" s="432">
        <f t="shared" si="35"/>
        <v>1.14021E-2</v>
      </c>
      <c r="BL89" s="432">
        <f t="shared" si="35"/>
        <v>1.1534900000000001E-2</v>
      </c>
      <c r="BM89" s="432">
        <f t="shared" si="35"/>
        <v>1.16677E-2</v>
      </c>
      <c r="BN89" s="432">
        <f t="shared" si="35"/>
        <v>1.18005E-2</v>
      </c>
      <c r="BO89" s="432">
        <f t="shared" si="35"/>
        <v>1.1933299999999999E-2</v>
      </c>
      <c r="BP89" s="432">
        <f t="shared" si="35"/>
        <v>1.2066099999999998E-2</v>
      </c>
      <c r="BQ89" s="432">
        <f t="shared" si="35"/>
        <v>1.21989E-2</v>
      </c>
      <c r="BR89" s="432">
        <f t="shared" si="35"/>
        <v>1.2331699999999999E-2</v>
      </c>
      <c r="BS89" s="432">
        <f t="shared" si="35"/>
        <v>1.24645E-2</v>
      </c>
      <c r="BT89" s="432">
        <f t="shared" si="35"/>
        <v>1.2597300000000001E-2</v>
      </c>
      <c r="BU89" s="432">
        <f t="shared" si="35"/>
        <v>1.2730099999999999E-2</v>
      </c>
      <c r="BV89" s="432">
        <f t="shared" si="35"/>
        <v>1.28629E-2</v>
      </c>
      <c r="BW89" s="432">
        <f t="shared" si="35"/>
        <v>1.2995699999999999E-2</v>
      </c>
      <c r="BX89" s="432">
        <f t="shared" ref="BX89:CO89" si="36" xml:space="preserve"> MAX( BX87, BX88 ) / 1000</f>
        <v>1.31285E-2</v>
      </c>
      <c r="BY89" s="432">
        <f t="shared" si="36"/>
        <v>1.32613E-2</v>
      </c>
      <c r="BZ89" s="432">
        <f t="shared" si="36"/>
        <v>1.3394099999999999E-2</v>
      </c>
      <c r="CA89" s="432">
        <f t="shared" si="36"/>
        <v>1.35269E-2</v>
      </c>
      <c r="CB89" s="432">
        <f t="shared" si="36"/>
        <v>1.3659699999999999E-2</v>
      </c>
      <c r="CC89" s="432">
        <f t="shared" si="36"/>
        <v>1.3792500000000001E-2</v>
      </c>
      <c r="CD89" s="432">
        <f t="shared" si="36"/>
        <v>1.39253E-2</v>
      </c>
      <c r="CE89" s="432">
        <f t="shared" si="36"/>
        <v>1.40581E-2</v>
      </c>
      <c r="CF89" s="432">
        <f t="shared" si="36"/>
        <v>1.4190899999999999E-2</v>
      </c>
      <c r="CG89" s="432">
        <f t="shared" si="36"/>
        <v>1.43237E-2</v>
      </c>
      <c r="CH89" s="432">
        <f t="shared" si="36"/>
        <v>1.4456500000000001E-2</v>
      </c>
      <c r="CI89" s="432">
        <f t="shared" si="36"/>
        <v>1.4589299999999999E-2</v>
      </c>
      <c r="CJ89" s="432">
        <f t="shared" si="36"/>
        <v>1.47221E-2</v>
      </c>
      <c r="CK89" s="432">
        <f t="shared" si="36"/>
        <v>1.4854900000000001E-2</v>
      </c>
      <c r="CL89" s="432">
        <f t="shared" si="36"/>
        <v>1.49877E-2</v>
      </c>
      <c r="CM89" s="432">
        <f t="shared" si="36"/>
        <v>1.51205E-2</v>
      </c>
      <c r="CN89" s="432">
        <f t="shared" si="36"/>
        <v>1.5253299999999999E-2</v>
      </c>
      <c r="CO89" s="432">
        <f t="shared" si="36"/>
        <v>1.53861E-2</v>
      </c>
    </row>
    <row r="90" spans="2:93" outlineLevel="2" x14ac:dyDescent="0.2">
      <c r="B90" s="59"/>
      <c r="D90" s="39"/>
      <c r="E90" s="18" t="str">
        <f xml:space="preserve"> InpC!E69</f>
        <v>Proportion of leakage on customer side</v>
      </c>
      <c r="F90" s="18"/>
      <c r="G90" s="58">
        <f xml:space="preserve"> InpC!G69</f>
        <v>0.21113824984143284</v>
      </c>
      <c r="H90" s="77" t="str">
        <f xml:space="preserve"> InpC!H69</f>
        <v>%</v>
      </c>
      <c r="I90" s="132"/>
      <c r="J90" s="20"/>
    </row>
    <row r="91" spans="2:93" outlineLevel="2" x14ac:dyDescent="0.2">
      <c r="B91" s="59"/>
      <c r="D91" s="39"/>
      <c r="E91" s="20" t="s">
        <v>405</v>
      </c>
      <c r="H91" s="94" t="s">
        <v>404</v>
      </c>
      <c r="I91" s="132"/>
      <c r="J91" s="20"/>
      <c r="K91" s="433">
        <f t="shared" ref="K91:AP91" si="37" xml:space="preserve"> K89 * ( 1 - $G$90 )</f>
        <v>0</v>
      </c>
      <c r="L91" s="433">
        <f t="shared" si="37"/>
        <v>5.4815044786955737E-4</v>
      </c>
      <c r="M91" s="433">
        <f t="shared" si="37"/>
        <v>1.0963008957391147E-3</v>
      </c>
      <c r="N91" s="433">
        <f t="shared" si="37"/>
        <v>1.6444513436086718E-3</v>
      </c>
      <c r="O91" s="433">
        <f t="shared" si="37"/>
        <v>2.1926017914782295E-3</v>
      </c>
      <c r="P91" s="433">
        <f t="shared" si="37"/>
        <v>2.7407522393477868E-3</v>
      </c>
      <c r="Q91" s="433">
        <f t="shared" si="37"/>
        <v>3.288902687217344E-3</v>
      </c>
      <c r="R91" s="433">
        <f t="shared" si="37"/>
        <v>3.8370531350869022E-3</v>
      </c>
      <c r="S91" s="433">
        <f t="shared" si="37"/>
        <v>4.385203582956459E-3</v>
      </c>
      <c r="T91" s="433">
        <f t="shared" si="37"/>
        <v>4.489964423377517E-3</v>
      </c>
      <c r="U91" s="433">
        <f t="shared" si="37"/>
        <v>4.5947252637985742E-3</v>
      </c>
      <c r="V91" s="433">
        <f t="shared" si="37"/>
        <v>4.699486104219633E-3</v>
      </c>
      <c r="W91" s="433">
        <f t="shared" si="37"/>
        <v>4.8042469446406893E-3</v>
      </c>
      <c r="X91" s="433">
        <f t="shared" si="37"/>
        <v>4.9090077850617473E-3</v>
      </c>
      <c r="Y91" s="433">
        <f t="shared" si="37"/>
        <v>5.0137686254828054E-3</v>
      </c>
      <c r="Z91" s="433">
        <f t="shared" si="37"/>
        <v>5.1185294659038634E-3</v>
      </c>
      <c r="AA91" s="433">
        <f t="shared" si="37"/>
        <v>5.2232903063249214E-3</v>
      </c>
      <c r="AB91" s="433">
        <f t="shared" si="37"/>
        <v>5.3280511467459777E-3</v>
      </c>
      <c r="AC91" s="433">
        <f t="shared" si="37"/>
        <v>5.4328119871670357E-3</v>
      </c>
      <c r="AD91" s="433">
        <f t="shared" si="37"/>
        <v>5.5375728275880946E-3</v>
      </c>
      <c r="AE91" s="433">
        <f t="shared" si="37"/>
        <v>5.6423336680091517E-3</v>
      </c>
      <c r="AF91" s="433">
        <f t="shared" si="37"/>
        <v>5.7470945084302097E-3</v>
      </c>
      <c r="AG91" s="433">
        <f t="shared" si="37"/>
        <v>5.8518553488512669E-3</v>
      </c>
      <c r="AH91" s="433">
        <f t="shared" si="37"/>
        <v>5.956616189272324E-3</v>
      </c>
      <c r="AI91" s="433">
        <f t="shared" si="37"/>
        <v>6.0613770296933829E-3</v>
      </c>
      <c r="AJ91" s="433">
        <f t="shared" si="37"/>
        <v>6.1661378701144392E-3</v>
      </c>
      <c r="AK91" s="433">
        <f t="shared" si="37"/>
        <v>6.2708987105354981E-3</v>
      </c>
      <c r="AL91" s="433">
        <f t="shared" si="37"/>
        <v>6.3756595509565561E-3</v>
      </c>
      <c r="AM91" s="433">
        <f t="shared" si="37"/>
        <v>6.4804203913776141E-3</v>
      </c>
      <c r="AN91" s="433">
        <f t="shared" si="37"/>
        <v>6.5851812317986713E-3</v>
      </c>
      <c r="AO91" s="433">
        <f t="shared" si="37"/>
        <v>6.6899420722197275E-3</v>
      </c>
      <c r="AP91" s="433">
        <f t="shared" si="37"/>
        <v>6.7947029126407864E-3</v>
      </c>
      <c r="AQ91" s="433">
        <f t="shared" ref="AQ91:BV91" si="38" xml:space="preserve"> AQ89 * ( 1 - $G$90 )</f>
        <v>6.8994637530618427E-3</v>
      </c>
      <c r="AR91" s="433">
        <f t="shared" si="38"/>
        <v>7.0042245934829024E-3</v>
      </c>
      <c r="AS91" s="433">
        <f t="shared" si="38"/>
        <v>7.1089854339039596E-3</v>
      </c>
      <c r="AT91" s="433">
        <f t="shared" si="38"/>
        <v>7.2137462743250185E-3</v>
      </c>
      <c r="AU91" s="433">
        <f t="shared" si="38"/>
        <v>7.3185071147460756E-3</v>
      </c>
      <c r="AV91" s="433">
        <f t="shared" si="38"/>
        <v>7.4232679551671328E-3</v>
      </c>
      <c r="AW91" s="433">
        <f t="shared" si="38"/>
        <v>7.5280287955881908E-3</v>
      </c>
      <c r="AX91" s="433">
        <f t="shared" si="38"/>
        <v>7.6327896360092479E-3</v>
      </c>
      <c r="AY91" s="433">
        <f t="shared" si="38"/>
        <v>7.737550476430306E-3</v>
      </c>
      <c r="AZ91" s="433">
        <f t="shared" si="38"/>
        <v>7.842311316851364E-3</v>
      </c>
      <c r="BA91" s="433">
        <f t="shared" si="38"/>
        <v>7.9470721572724203E-3</v>
      </c>
      <c r="BB91" s="433">
        <f t="shared" si="38"/>
        <v>8.05183299769348E-3</v>
      </c>
      <c r="BC91" s="433">
        <f t="shared" si="38"/>
        <v>8.156593838114538E-3</v>
      </c>
      <c r="BD91" s="433">
        <f t="shared" si="38"/>
        <v>8.261354678535596E-3</v>
      </c>
      <c r="BE91" s="433">
        <f t="shared" si="38"/>
        <v>8.3661155189566523E-3</v>
      </c>
      <c r="BF91" s="433">
        <f t="shared" si="38"/>
        <v>8.4708763593777086E-3</v>
      </c>
      <c r="BG91" s="433">
        <f t="shared" si="38"/>
        <v>8.5756371997987683E-3</v>
      </c>
      <c r="BH91" s="433">
        <f t="shared" si="38"/>
        <v>8.6803980402198246E-3</v>
      </c>
      <c r="BI91" s="433">
        <f t="shared" si="38"/>
        <v>8.7851588806408844E-3</v>
      </c>
      <c r="BJ91" s="433">
        <f t="shared" si="38"/>
        <v>8.8899197210619407E-3</v>
      </c>
      <c r="BK91" s="433">
        <f t="shared" si="38"/>
        <v>8.9946805614829987E-3</v>
      </c>
      <c r="BL91" s="433">
        <f t="shared" si="38"/>
        <v>9.0994414019040567E-3</v>
      </c>
      <c r="BM91" s="433">
        <f t="shared" si="38"/>
        <v>9.2042022423251147E-3</v>
      </c>
      <c r="BN91" s="433">
        <f t="shared" si="38"/>
        <v>9.3089630827461727E-3</v>
      </c>
      <c r="BO91" s="433">
        <f t="shared" si="38"/>
        <v>9.413723923167229E-3</v>
      </c>
      <c r="BP91" s="433">
        <f t="shared" si="38"/>
        <v>9.5184847635882853E-3</v>
      </c>
      <c r="BQ91" s="433">
        <f t="shared" si="38"/>
        <v>9.623245604009345E-3</v>
      </c>
      <c r="BR91" s="433">
        <f t="shared" si="38"/>
        <v>9.728006444430403E-3</v>
      </c>
      <c r="BS91" s="433">
        <f t="shared" si="38"/>
        <v>9.8327672848514611E-3</v>
      </c>
      <c r="BT91" s="433">
        <f t="shared" si="38"/>
        <v>9.9375281252725191E-3</v>
      </c>
      <c r="BU91" s="433">
        <f t="shared" si="38"/>
        <v>1.0042288965693575E-2</v>
      </c>
      <c r="BV91" s="433">
        <f t="shared" si="38"/>
        <v>1.0147049806114633E-2</v>
      </c>
      <c r="BW91" s="433">
        <f t="shared" ref="BW91:CO91" si="39" xml:space="preserve"> BW89 * ( 1 - $G$90 )</f>
        <v>1.0251810646535691E-2</v>
      </c>
      <c r="BX91" s="433">
        <f t="shared" si="39"/>
        <v>1.0356571486956749E-2</v>
      </c>
      <c r="BY91" s="433">
        <f t="shared" si="39"/>
        <v>1.0461332327377807E-2</v>
      </c>
      <c r="BZ91" s="433">
        <f t="shared" si="39"/>
        <v>1.0566093167798864E-2</v>
      </c>
      <c r="CA91" s="433">
        <f t="shared" si="39"/>
        <v>1.0670854008219922E-2</v>
      </c>
      <c r="CB91" s="433">
        <f t="shared" si="39"/>
        <v>1.077561484864098E-2</v>
      </c>
      <c r="CC91" s="433">
        <f t="shared" si="39"/>
        <v>1.0880375689062039E-2</v>
      </c>
      <c r="CD91" s="433">
        <f t="shared" si="39"/>
        <v>1.0985136529483096E-2</v>
      </c>
      <c r="CE91" s="433">
        <f t="shared" si="39"/>
        <v>1.1089897369904154E-2</v>
      </c>
      <c r="CF91" s="433">
        <f t="shared" si="39"/>
        <v>1.119465821032521E-2</v>
      </c>
      <c r="CG91" s="433">
        <f t="shared" si="39"/>
        <v>1.1299419050746268E-2</v>
      </c>
      <c r="CH91" s="433">
        <f t="shared" si="39"/>
        <v>1.1404179891167328E-2</v>
      </c>
      <c r="CI91" s="433">
        <f t="shared" si="39"/>
        <v>1.1508940731588384E-2</v>
      </c>
      <c r="CJ91" s="433">
        <f t="shared" si="39"/>
        <v>1.1613701572009442E-2</v>
      </c>
      <c r="CK91" s="433">
        <f t="shared" si="39"/>
        <v>1.17184624124305E-2</v>
      </c>
      <c r="CL91" s="433">
        <f t="shared" si="39"/>
        <v>1.1823223252851556E-2</v>
      </c>
      <c r="CM91" s="433">
        <f t="shared" si="39"/>
        <v>1.1927984093272616E-2</v>
      </c>
      <c r="CN91" s="433">
        <f t="shared" si="39"/>
        <v>1.2032744933693672E-2</v>
      </c>
      <c r="CO91" s="433">
        <f t="shared" si="39"/>
        <v>1.213750577411473E-2</v>
      </c>
    </row>
    <row r="92" spans="2:93" outlineLevel="2" x14ac:dyDescent="0.2">
      <c r="B92" s="59"/>
      <c r="D92" s="39"/>
      <c r="E92" s="20" t="s">
        <v>406</v>
      </c>
      <c r="G92" s="19">
        <f xml:space="preserve"> Costs!G62</f>
        <v>3424</v>
      </c>
      <c r="H92" s="94" t="s">
        <v>227</v>
      </c>
      <c r="I92" s="132"/>
      <c r="J92" s="20"/>
      <c r="K92" s="91">
        <f t="shared" ref="K92:AP92" si="40" xml:space="preserve"> K91 * $G$92 * K$5</f>
        <v>0</v>
      </c>
      <c r="L92" s="91">
        <f t="shared" si="40"/>
        <v>685.05650372945797</v>
      </c>
      <c r="M92" s="91">
        <f t="shared" si="40"/>
        <v>1373.8667417259267</v>
      </c>
      <c r="N92" s="91">
        <f t="shared" si="40"/>
        <v>2055.1695111883737</v>
      </c>
      <c r="O92" s="91">
        <f t="shared" si="40"/>
        <v>2740.2260149178319</v>
      </c>
      <c r="P92" s="91">
        <f t="shared" si="40"/>
        <v>3425.2825186472896</v>
      </c>
      <c r="Q92" s="91">
        <f t="shared" si="40"/>
        <v>4121.60022517778</v>
      </c>
      <c r="R92" s="91">
        <f t="shared" si="40"/>
        <v>4795.3955261062065</v>
      </c>
      <c r="S92" s="91">
        <f t="shared" si="40"/>
        <v>5480.4520298356638</v>
      </c>
      <c r="T92" s="91">
        <f t="shared" si="40"/>
        <v>5611.377937760285</v>
      </c>
      <c r="U92" s="91">
        <f t="shared" si="40"/>
        <v>5758.0361849881529</v>
      </c>
      <c r="V92" s="91">
        <f t="shared" si="40"/>
        <v>5873.2297536095293</v>
      </c>
      <c r="W92" s="91">
        <f t="shared" si="40"/>
        <v>6004.1556615341487</v>
      </c>
      <c r="X92" s="91">
        <f t="shared" si="40"/>
        <v>6135.0815694587691</v>
      </c>
      <c r="Y92" s="91">
        <f t="shared" si="40"/>
        <v>6283.1746211570444</v>
      </c>
      <c r="Z92" s="91">
        <f t="shared" si="40"/>
        <v>6396.9333853080125</v>
      </c>
      <c r="AA92" s="91">
        <f t="shared" si="40"/>
        <v>6527.8592932326337</v>
      </c>
      <c r="AB92" s="91">
        <f t="shared" si="40"/>
        <v>6658.7852011572531</v>
      </c>
      <c r="AC92" s="91">
        <f t="shared" si="40"/>
        <v>6808.3130573259341</v>
      </c>
      <c r="AD92" s="91">
        <f t="shared" si="40"/>
        <v>6920.6370170064965</v>
      </c>
      <c r="AE92" s="91">
        <f t="shared" si="40"/>
        <v>7051.5629249311169</v>
      </c>
      <c r="AF92" s="91">
        <f t="shared" si="40"/>
        <v>7182.488832855739</v>
      </c>
      <c r="AG92" s="91">
        <f t="shared" si="40"/>
        <v>7333.4514934948256</v>
      </c>
      <c r="AH92" s="91">
        <f t="shared" si="40"/>
        <v>7444.3406487049797</v>
      </c>
      <c r="AI92" s="91">
        <f t="shared" si="40"/>
        <v>7575.2665566296018</v>
      </c>
      <c r="AJ92" s="91">
        <f t="shared" si="40"/>
        <v>7706.1924645542213</v>
      </c>
      <c r="AK92" s="91">
        <f t="shared" si="40"/>
        <v>7858.5899296637181</v>
      </c>
      <c r="AL92" s="91">
        <f t="shared" si="40"/>
        <v>7968.0442804034656</v>
      </c>
      <c r="AM92" s="91">
        <f t="shared" si="40"/>
        <v>8098.9701883280877</v>
      </c>
      <c r="AN92" s="91">
        <f t="shared" si="40"/>
        <v>8229.8960962527071</v>
      </c>
      <c r="AO92" s="91">
        <f t="shared" si="40"/>
        <v>8383.7283658326069</v>
      </c>
      <c r="AP92" s="91">
        <f t="shared" si="40"/>
        <v>8491.7479121019496</v>
      </c>
      <c r="AQ92" s="91">
        <f t="shared" ref="AQ92:BV92" si="41" xml:space="preserve"> AQ91 * $G$92 * AQ$5</f>
        <v>8622.67382002657</v>
      </c>
      <c r="AR92" s="91">
        <f t="shared" si="41"/>
        <v>8753.5997279511921</v>
      </c>
      <c r="AS92" s="91">
        <f t="shared" si="41"/>
        <v>8908.8668020014993</v>
      </c>
      <c r="AT92" s="91">
        <f t="shared" si="41"/>
        <v>9015.4515438004346</v>
      </c>
      <c r="AU92" s="91">
        <f t="shared" si="41"/>
        <v>9146.3774517250549</v>
      </c>
      <c r="AV92" s="91">
        <f t="shared" si="41"/>
        <v>9277.3033596496753</v>
      </c>
      <c r="AW92" s="91">
        <f t="shared" si="41"/>
        <v>9434.0052381703917</v>
      </c>
      <c r="AX92" s="91">
        <f t="shared" si="41"/>
        <v>9539.1551754989177</v>
      </c>
      <c r="AY92" s="91">
        <f t="shared" si="41"/>
        <v>9670.0810834235399</v>
      </c>
      <c r="AZ92" s="91">
        <f t="shared" si="41"/>
        <v>9801.0069913481602</v>
      </c>
      <c r="BA92" s="91">
        <f t="shared" si="41"/>
        <v>9959.1436743392806</v>
      </c>
      <c r="BB92" s="91">
        <f t="shared" si="41"/>
        <v>10062.858807197405</v>
      </c>
      <c r="BC92" s="91">
        <f t="shared" si="41"/>
        <v>10193.784715122025</v>
      </c>
      <c r="BD92" s="91">
        <f t="shared" si="41"/>
        <v>10324.710623046647</v>
      </c>
      <c r="BE92" s="91">
        <f t="shared" si="41"/>
        <v>10484.282110508173</v>
      </c>
      <c r="BF92" s="91">
        <f t="shared" si="41"/>
        <v>10586.562438895884</v>
      </c>
      <c r="BG92" s="91">
        <f t="shared" si="41"/>
        <v>10717.48834682051</v>
      </c>
      <c r="BH92" s="91">
        <f t="shared" si="41"/>
        <v>10848.414254745128</v>
      </c>
      <c r="BI92" s="91">
        <f t="shared" si="41"/>
        <v>11009.420546677067</v>
      </c>
      <c r="BJ92" s="91">
        <f t="shared" si="41"/>
        <v>11110.266070594371</v>
      </c>
      <c r="BK92" s="91">
        <f t="shared" si="41"/>
        <v>11241.191978518993</v>
      </c>
      <c r="BL92" s="91">
        <f t="shared" si="41"/>
        <v>11372.117886443615</v>
      </c>
      <c r="BM92" s="91">
        <f t="shared" si="41"/>
        <v>11534.558982845956</v>
      </c>
      <c r="BN92" s="91">
        <f t="shared" si="41"/>
        <v>11633.969702292858</v>
      </c>
      <c r="BO92" s="91">
        <f t="shared" si="41"/>
        <v>11764.895610217476</v>
      </c>
      <c r="BP92" s="91">
        <f t="shared" si="41"/>
        <v>11895.821518142095</v>
      </c>
      <c r="BQ92" s="91">
        <f t="shared" si="41"/>
        <v>12059.697419014848</v>
      </c>
      <c r="BR92" s="91">
        <f t="shared" si="41"/>
        <v>12157.673333991343</v>
      </c>
      <c r="BS92" s="91">
        <f t="shared" si="41"/>
        <v>12288.599241915961</v>
      </c>
      <c r="BT92" s="91">
        <f t="shared" si="41"/>
        <v>12419.525149840583</v>
      </c>
      <c r="BU92" s="91">
        <f t="shared" si="41"/>
        <v>12584.835855183737</v>
      </c>
      <c r="BV92" s="91">
        <f t="shared" si="41"/>
        <v>12681.376965689826</v>
      </c>
      <c r="BW92" s="91">
        <f t="shared" ref="BW92:CO92" si="42" xml:space="preserve"> BW91 * $G$92 * BW$5</f>
        <v>12812.302873614446</v>
      </c>
      <c r="BX92" s="91">
        <f t="shared" si="42"/>
        <v>12943.228781539066</v>
      </c>
      <c r="BY92" s="91">
        <f t="shared" si="42"/>
        <v>13109.97429135263</v>
      </c>
      <c r="BZ92" s="91">
        <f t="shared" si="42"/>
        <v>13205.080597388309</v>
      </c>
      <c r="CA92" s="91">
        <f t="shared" si="42"/>
        <v>13336.006505312929</v>
      </c>
      <c r="CB92" s="91">
        <f t="shared" si="42"/>
        <v>13466.93241323755</v>
      </c>
      <c r="CC92" s="91">
        <f t="shared" si="42"/>
        <v>13635.112727521522</v>
      </c>
      <c r="CD92" s="91">
        <f t="shared" si="42"/>
        <v>13728.784229086794</v>
      </c>
      <c r="CE92" s="91">
        <f t="shared" si="42"/>
        <v>13859.710137011416</v>
      </c>
      <c r="CF92" s="91">
        <f t="shared" si="42"/>
        <v>13990.636044936035</v>
      </c>
      <c r="CG92" s="91">
        <f t="shared" si="42"/>
        <v>14160.251163690409</v>
      </c>
      <c r="CH92" s="91">
        <f t="shared" si="42"/>
        <v>14252.487860785279</v>
      </c>
      <c r="CI92" s="91">
        <f t="shared" si="42"/>
        <v>14383.413768709899</v>
      </c>
      <c r="CJ92" s="91">
        <f t="shared" si="42"/>
        <v>14514.339676634521</v>
      </c>
      <c r="CK92" s="91">
        <f t="shared" si="42"/>
        <v>14645.265584559143</v>
      </c>
      <c r="CL92" s="91">
        <f t="shared" si="42"/>
        <v>14776.19149248376</v>
      </c>
      <c r="CM92" s="91">
        <f t="shared" si="42"/>
        <v>14907.117400408384</v>
      </c>
      <c r="CN92" s="91">
        <f t="shared" si="42"/>
        <v>15038.043308333004</v>
      </c>
      <c r="CO92" s="91">
        <f t="shared" si="42"/>
        <v>15210.528036028196</v>
      </c>
    </row>
    <row r="93" spans="2:93" s="79" customFormat="1" outlineLevel="2" x14ac:dyDescent="0.2">
      <c r="B93" s="98"/>
      <c r="C93" s="44"/>
      <c r="D93" s="44"/>
      <c r="E93" s="132"/>
      <c r="H93" s="370"/>
      <c r="I93" s="132"/>
      <c r="J93" s="132"/>
      <c r="K93" s="367"/>
      <c r="L93" s="367"/>
      <c r="M93" s="367"/>
      <c r="N93" s="367"/>
      <c r="O93" s="367"/>
      <c r="P93" s="367"/>
      <c r="Q93" s="367"/>
      <c r="R93" s="367"/>
      <c r="S93" s="367"/>
      <c r="T93" s="367"/>
      <c r="U93" s="367"/>
      <c r="V93" s="367"/>
      <c r="W93" s="367"/>
      <c r="X93" s="367"/>
      <c r="Y93" s="367"/>
      <c r="Z93" s="367"/>
      <c r="AA93" s="367"/>
      <c r="AB93" s="367"/>
      <c r="AC93" s="367"/>
      <c r="AD93" s="367"/>
      <c r="AE93" s="367"/>
      <c r="AF93" s="367"/>
      <c r="AG93" s="367"/>
      <c r="AH93" s="367"/>
      <c r="AI93" s="367"/>
      <c r="AJ93" s="367"/>
      <c r="AK93" s="367"/>
      <c r="AL93" s="367"/>
      <c r="AM93" s="367"/>
      <c r="AN93" s="367"/>
      <c r="AO93" s="367"/>
      <c r="AP93" s="367"/>
      <c r="AQ93" s="367"/>
      <c r="AR93" s="367"/>
      <c r="AS93" s="367"/>
      <c r="AT93" s="367"/>
      <c r="AU93" s="367"/>
      <c r="AV93" s="367"/>
      <c r="AW93" s="367"/>
      <c r="AX93" s="367"/>
      <c r="AY93" s="367"/>
      <c r="AZ93" s="367"/>
      <c r="BA93" s="367"/>
      <c r="BB93" s="367"/>
      <c r="BC93" s="367"/>
      <c r="BD93" s="367"/>
      <c r="BE93" s="367"/>
      <c r="BF93" s="367"/>
      <c r="BG93" s="367"/>
      <c r="BH93" s="367"/>
      <c r="BI93" s="367"/>
      <c r="BJ93" s="367"/>
      <c r="BK93" s="367"/>
      <c r="BL93" s="367"/>
      <c r="BM93" s="367"/>
      <c r="BN93" s="367"/>
      <c r="BO93" s="367"/>
      <c r="BP93" s="367"/>
      <c r="BQ93" s="367"/>
      <c r="BR93" s="367"/>
      <c r="BS93" s="367"/>
      <c r="BT93" s="367"/>
      <c r="BU93" s="367"/>
      <c r="BV93" s="367"/>
      <c r="BW93" s="367"/>
      <c r="BX93" s="367"/>
      <c r="BY93" s="367"/>
      <c r="BZ93" s="367"/>
      <c r="CA93" s="367"/>
      <c r="CB93" s="367"/>
      <c r="CC93" s="367"/>
      <c r="CD93" s="367"/>
      <c r="CE93" s="367"/>
      <c r="CF93" s="367"/>
      <c r="CG93" s="367"/>
      <c r="CH93" s="367"/>
      <c r="CI93" s="367"/>
      <c r="CJ93" s="367"/>
      <c r="CK93" s="367"/>
      <c r="CL93" s="367"/>
      <c r="CM93" s="367"/>
      <c r="CN93" s="367"/>
      <c r="CO93" s="367"/>
    </row>
    <row r="94" spans="2:93" outlineLevel="2" x14ac:dyDescent="0.2">
      <c r="B94" s="59"/>
      <c r="D94" s="39"/>
      <c r="E94" t="str">
        <f xml:space="preserve"> E$23</f>
        <v>Consumption by households (scaled for occupancy)</v>
      </c>
      <c r="G94" s="79"/>
      <c r="H94" s="152" t="str">
        <f xml:space="preserve"> H$23</f>
        <v>m3</v>
      </c>
      <c r="I94" s="54">
        <f xml:space="preserve"> SUM( J94:CO94 )</f>
        <v>4078293.7621447188</v>
      </c>
      <c r="K94" s="54">
        <f t="shared" ref="K94:BV94" si="43" xml:space="preserve"> K$23</f>
        <v>15787.687005000002</v>
      </c>
      <c r="L94" s="54">
        <f t="shared" si="43"/>
        <v>49468.085949000015</v>
      </c>
      <c r="M94" s="54">
        <f t="shared" si="43"/>
        <v>49645.830794112015</v>
      </c>
      <c r="N94" s="54">
        <f t="shared" si="43"/>
        <v>49510.186447680011</v>
      </c>
      <c r="O94" s="54">
        <f t="shared" si="43"/>
        <v>49510.186447680011</v>
      </c>
      <c r="P94" s="54">
        <f t="shared" si="43"/>
        <v>49510.186447680011</v>
      </c>
      <c r="Q94" s="54">
        <f t="shared" si="43"/>
        <v>49645.830794112015</v>
      </c>
      <c r="R94" s="54">
        <f t="shared" si="43"/>
        <v>49510.186447680011</v>
      </c>
      <c r="S94" s="54">
        <f t="shared" si="43"/>
        <v>49510.186447680011</v>
      </c>
      <c r="T94" s="54">
        <f t="shared" si="43"/>
        <v>49510.186447680011</v>
      </c>
      <c r="U94" s="54">
        <f t="shared" si="43"/>
        <v>49645.830794112015</v>
      </c>
      <c r="V94" s="54">
        <f t="shared" si="43"/>
        <v>49510.186447680011</v>
      </c>
      <c r="W94" s="54">
        <f t="shared" si="43"/>
        <v>49510.186447680011</v>
      </c>
      <c r="X94" s="54">
        <f t="shared" si="43"/>
        <v>49510.186447680011</v>
      </c>
      <c r="Y94" s="54">
        <f t="shared" si="43"/>
        <v>49645.830794112015</v>
      </c>
      <c r="Z94" s="54">
        <f t="shared" si="43"/>
        <v>49510.186447680011</v>
      </c>
      <c r="AA94" s="54">
        <f t="shared" si="43"/>
        <v>49510.186447680011</v>
      </c>
      <c r="AB94" s="54">
        <f t="shared" si="43"/>
        <v>49510.186447680011</v>
      </c>
      <c r="AC94" s="54">
        <f t="shared" si="43"/>
        <v>49645.830794112015</v>
      </c>
      <c r="AD94" s="54">
        <f t="shared" si="43"/>
        <v>49510.186447680011</v>
      </c>
      <c r="AE94" s="54">
        <f t="shared" si="43"/>
        <v>49510.186447680011</v>
      </c>
      <c r="AF94" s="54">
        <f t="shared" si="43"/>
        <v>49510.186447680011</v>
      </c>
      <c r="AG94" s="54">
        <f t="shared" si="43"/>
        <v>49645.830794112015</v>
      </c>
      <c r="AH94" s="54">
        <f t="shared" si="43"/>
        <v>49510.186447680011</v>
      </c>
      <c r="AI94" s="54">
        <f t="shared" si="43"/>
        <v>49510.186447680011</v>
      </c>
      <c r="AJ94" s="54">
        <f t="shared" si="43"/>
        <v>49510.186447680011</v>
      </c>
      <c r="AK94" s="54">
        <f t="shared" si="43"/>
        <v>49645.830794112015</v>
      </c>
      <c r="AL94" s="54">
        <f t="shared" si="43"/>
        <v>49510.186447680011</v>
      </c>
      <c r="AM94" s="54">
        <f t="shared" si="43"/>
        <v>49510.186447680011</v>
      </c>
      <c r="AN94" s="54">
        <f t="shared" si="43"/>
        <v>49510.186447680011</v>
      </c>
      <c r="AO94" s="54">
        <f t="shared" si="43"/>
        <v>49645.830794112015</v>
      </c>
      <c r="AP94" s="54">
        <f t="shared" si="43"/>
        <v>49510.186447680011</v>
      </c>
      <c r="AQ94" s="54">
        <f t="shared" si="43"/>
        <v>49510.186447680011</v>
      </c>
      <c r="AR94" s="54">
        <f t="shared" si="43"/>
        <v>49510.186447680011</v>
      </c>
      <c r="AS94" s="54">
        <f t="shared" si="43"/>
        <v>49645.830794112015</v>
      </c>
      <c r="AT94" s="54">
        <f t="shared" si="43"/>
        <v>49510.186447680011</v>
      </c>
      <c r="AU94" s="54">
        <f t="shared" si="43"/>
        <v>49510.186447680011</v>
      </c>
      <c r="AV94" s="54">
        <f t="shared" si="43"/>
        <v>49510.186447680011</v>
      </c>
      <c r="AW94" s="54">
        <f t="shared" si="43"/>
        <v>49645.830794112015</v>
      </c>
      <c r="AX94" s="54">
        <f t="shared" si="43"/>
        <v>49510.186447680011</v>
      </c>
      <c r="AY94" s="54">
        <f t="shared" si="43"/>
        <v>49510.186447680011</v>
      </c>
      <c r="AZ94" s="54">
        <f t="shared" si="43"/>
        <v>49510.186447680011</v>
      </c>
      <c r="BA94" s="54">
        <f t="shared" si="43"/>
        <v>49645.830794112015</v>
      </c>
      <c r="BB94" s="54">
        <f t="shared" si="43"/>
        <v>49510.186447680011</v>
      </c>
      <c r="BC94" s="54">
        <f t="shared" si="43"/>
        <v>49510.186447680011</v>
      </c>
      <c r="BD94" s="54">
        <f t="shared" si="43"/>
        <v>49510.186447680011</v>
      </c>
      <c r="BE94" s="54">
        <f t="shared" si="43"/>
        <v>49645.830794112015</v>
      </c>
      <c r="BF94" s="54">
        <f t="shared" si="43"/>
        <v>49510.186447680011</v>
      </c>
      <c r="BG94" s="54">
        <f t="shared" si="43"/>
        <v>49510.186447680011</v>
      </c>
      <c r="BH94" s="54">
        <f t="shared" si="43"/>
        <v>49510.186447680011</v>
      </c>
      <c r="BI94" s="54">
        <f t="shared" si="43"/>
        <v>49645.830794112015</v>
      </c>
      <c r="BJ94" s="54">
        <f t="shared" si="43"/>
        <v>49510.186447680011</v>
      </c>
      <c r="BK94" s="54">
        <f t="shared" si="43"/>
        <v>49510.186447680011</v>
      </c>
      <c r="BL94" s="54">
        <f t="shared" si="43"/>
        <v>49510.186447680011</v>
      </c>
      <c r="BM94" s="54">
        <f t="shared" si="43"/>
        <v>49645.830794112015</v>
      </c>
      <c r="BN94" s="54">
        <f t="shared" si="43"/>
        <v>49510.186447680011</v>
      </c>
      <c r="BO94" s="54">
        <f t="shared" si="43"/>
        <v>49510.186447680011</v>
      </c>
      <c r="BP94" s="54">
        <f t="shared" si="43"/>
        <v>49510.186447680011</v>
      </c>
      <c r="BQ94" s="54">
        <f t="shared" si="43"/>
        <v>49645.830794112015</v>
      </c>
      <c r="BR94" s="54">
        <f t="shared" si="43"/>
        <v>49510.186447680011</v>
      </c>
      <c r="BS94" s="54">
        <f t="shared" si="43"/>
        <v>49510.186447680011</v>
      </c>
      <c r="BT94" s="54">
        <f t="shared" si="43"/>
        <v>49510.186447680011</v>
      </c>
      <c r="BU94" s="54">
        <f t="shared" si="43"/>
        <v>49645.830794112015</v>
      </c>
      <c r="BV94" s="54">
        <f t="shared" si="43"/>
        <v>49510.186447680011</v>
      </c>
      <c r="BW94" s="54">
        <f t="shared" ref="BW94:CO94" si="44" xml:space="preserve"> BW$23</f>
        <v>49510.186447680011</v>
      </c>
      <c r="BX94" s="54">
        <f t="shared" si="44"/>
        <v>49510.186447680011</v>
      </c>
      <c r="BY94" s="54">
        <f t="shared" si="44"/>
        <v>49645.830794112015</v>
      </c>
      <c r="BZ94" s="54">
        <f t="shared" si="44"/>
        <v>49510.186447680011</v>
      </c>
      <c r="CA94" s="54">
        <f t="shared" si="44"/>
        <v>49510.186447680011</v>
      </c>
      <c r="CB94" s="54">
        <f t="shared" si="44"/>
        <v>49510.186447680011</v>
      </c>
      <c r="CC94" s="54">
        <f t="shared" si="44"/>
        <v>49645.830794112015</v>
      </c>
      <c r="CD94" s="54">
        <f t="shared" si="44"/>
        <v>49510.186447680011</v>
      </c>
      <c r="CE94" s="54">
        <f t="shared" si="44"/>
        <v>49510.186447680011</v>
      </c>
      <c r="CF94" s="54">
        <f t="shared" si="44"/>
        <v>49510.186447680011</v>
      </c>
      <c r="CG94" s="54">
        <f t="shared" si="44"/>
        <v>49645.830794112015</v>
      </c>
      <c r="CH94" s="54">
        <f t="shared" si="44"/>
        <v>49510.186447680011</v>
      </c>
      <c r="CI94" s="54">
        <f t="shared" si="44"/>
        <v>49510.186447680011</v>
      </c>
      <c r="CJ94" s="54">
        <f t="shared" si="44"/>
        <v>49510.186447680011</v>
      </c>
      <c r="CK94" s="54">
        <f t="shared" si="44"/>
        <v>49510.186447680011</v>
      </c>
      <c r="CL94" s="54">
        <f t="shared" si="44"/>
        <v>49510.186447680011</v>
      </c>
      <c r="CM94" s="54">
        <f t="shared" si="44"/>
        <v>49510.186447680011</v>
      </c>
      <c r="CN94" s="54">
        <f t="shared" si="44"/>
        <v>49510.186447680011</v>
      </c>
      <c r="CO94" s="54">
        <f t="shared" si="44"/>
        <v>49645.830794112015</v>
      </c>
    </row>
    <row r="95" spans="2:93" outlineLevel="2" x14ac:dyDescent="0.2">
      <c r="B95" s="59"/>
      <c r="D95" s="39"/>
      <c r="E95" t="str">
        <f t="shared" ref="E95:H95" si="45" xml:space="preserve"> E$64</f>
        <v>Water: NHH consumption (scaled)</v>
      </c>
      <c r="G95" s="54">
        <f t="shared" si="45"/>
        <v>0</v>
      </c>
      <c r="H95" s="152" t="str">
        <f t="shared" si="45"/>
        <v>m3</v>
      </c>
      <c r="I95" s="54">
        <f xml:space="preserve"> SUM( J95:CO95 )</f>
        <v>0</v>
      </c>
      <c r="K95" s="85">
        <f xml:space="preserve"> K$64</f>
        <v>0</v>
      </c>
      <c r="L95" s="85">
        <f t="shared" ref="L95:BW95" si="46" xml:space="preserve"> L$64</f>
        <v>0</v>
      </c>
      <c r="M95" s="85">
        <f t="shared" si="46"/>
        <v>0</v>
      </c>
      <c r="N95" s="85">
        <f t="shared" si="46"/>
        <v>0</v>
      </c>
      <c r="O95" s="85">
        <f t="shared" si="46"/>
        <v>0</v>
      </c>
      <c r="P95" s="85">
        <f t="shared" si="46"/>
        <v>0</v>
      </c>
      <c r="Q95" s="85">
        <f t="shared" si="46"/>
        <v>0</v>
      </c>
      <c r="R95" s="85">
        <f t="shared" si="46"/>
        <v>0</v>
      </c>
      <c r="S95" s="85">
        <f t="shared" si="46"/>
        <v>0</v>
      </c>
      <c r="T95" s="85">
        <f t="shared" si="46"/>
        <v>0</v>
      </c>
      <c r="U95" s="85">
        <f t="shared" si="46"/>
        <v>0</v>
      </c>
      <c r="V95" s="85">
        <f t="shared" si="46"/>
        <v>0</v>
      </c>
      <c r="W95" s="85">
        <f t="shared" si="46"/>
        <v>0</v>
      </c>
      <c r="X95" s="85">
        <f t="shared" si="46"/>
        <v>0</v>
      </c>
      <c r="Y95" s="85">
        <f t="shared" si="46"/>
        <v>0</v>
      </c>
      <c r="Z95" s="85">
        <f t="shared" si="46"/>
        <v>0</v>
      </c>
      <c r="AA95" s="85">
        <f t="shared" si="46"/>
        <v>0</v>
      </c>
      <c r="AB95" s="85">
        <f t="shared" si="46"/>
        <v>0</v>
      </c>
      <c r="AC95" s="85">
        <f t="shared" si="46"/>
        <v>0</v>
      </c>
      <c r="AD95" s="85">
        <f t="shared" si="46"/>
        <v>0</v>
      </c>
      <c r="AE95" s="85">
        <f t="shared" si="46"/>
        <v>0</v>
      </c>
      <c r="AF95" s="85">
        <f t="shared" si="46"/>
        <v>0</v>
      </c>
      <c r="AG95" s="85">
        <f t="shared" si="46"/>
        <v>0</v>
      </c>
      <c r="AH95" s="85">
        <f t="shared" si="46"/>
        <v>0</v>
      </c>
      <c r="AI95" s="85">
        <f t="shared" si="46"/>
        <v>0</v>
      </c>
      <c r="AJ95" s="85">
        <f t="shared" si="46"/>
        <v>0</v>
      </c>
      <c r="AK95" s="85">
        <f t="shared" si="46"/>
        <v>0</v>
      </c>
      <c r="AL95" s="85">
        <f t="shared" si="46"/>
        <v>0</v>
      </c>
      <c r="AM95" s="85">
        <f t="shared" si="46"/>
        <v>0</v>
      </c>
      <c r="AN95" s="85">
        <f t="shared" si="46"/>
        <v>0</v>
      </c>
      <c r="AO95" s="85">
        <f t="shared" si="46"/>
        <v>0</v>
      </c>
      <c r="AP95" s="85">
        <f t="shared" si="46"/>
        <v>0</v>
      </c>
      <c r="AQ95" s="85">
        <f t="shared" si="46"/>
        <v>0</v>
      </c>
      <c r="AR95" s="85">
        <f t="shared" si="46"/>
        <v>0</v>
      </c>
      <c r="AS95" s="85">
        <f t="shared" si="46"/>
        <v>0</v>
      </c>
      <c r="AT95" s="85">
        <f t="shared" si="46"/>
        <v>0</v>
      </c>
      <c r="AU95" s="85">
        <f t="shared" si="46"/>
        <v>0</v>
      </c>
      <c r="AV95" s="85">
        <f t="shared" si="46"/>
        <v>0</v>
      </c>
      <c r="AW95" s="85">
        <f t="shared" si="46"/>
        <v>0</v>
      </c>
      <c r="AX95" s="85">
        <f t="shared" si="46"/>
        <v>0</v>
      </c>
      <c r="AY95" s="85">
        <f t="shared" si="46"/>
        <v>0</v>
      </c>
      <c r="AZ95" s="85">
        <f t="shared" si="46"/>
        <v>0</v>
      </c>
      <c r="BA95" s="85">
        <f t="shared" si="46"/>
        <v>0</v>
      </c>
      <c r="BB95" s="85">
        <f t="shared" si="46"/>
        <v>0</v>
      </c>
      <c r="BC95" s="85">
        <f t="shared" si="46"/>
        <v>0</v>
      </c>
      <c r="BD95" s="85">
        <f t="shared" si="46"/>
        <v>0</v>
      </c>
      <c r="BE95" s="85">
        <f t="shared" si="46"/>
        <v>0</v>
      </c>
      <c r="BF95" s="85">
        <f t="shared" si="46"/>
        <v>0</v>
      </c>
      <c r="BG95" s="85">
        <f t="shared" si="46"/>
        <v>0</v>
      </c>
      <c r="BH95" s="85">
        <f t="shared" si="46"/>
        <v>0</v>
      </c>
      <c r="BI95" s="85">
        <f t="shared" si="46"/>
        <v>0</v>
      </c>
      <c r="BJ95" s="85">
        <f t="shared" si="46"/>
        <v>0</v>
      </c>
      <c r="BK95" s="85">
        <f t="shared" si="46"/>
        <v>0</v>
      </c>
      <c r="BL95" s="85">
        <f t="shared" si="46"/>
        <v>0</v>
      </c>
      <c r="BM95" s="85">
        <f t="shared" si="46"/>
        <v>0</v>
      </c>
      <c r="BN95" s="85">
        <f t="shared" si="46"/>
        <v>0</v>
      </c>
      <c r="BO95" s="85">
        <f t="shared" si="46"/>
        <v>0</v>
      </c>
      <c r="BP95" s="85">
        <f t="shared" si="46"/>
        <v>0</v>
      </c>
      <c r="BQ95" s="85">
        <f t="shared" si="46"/>
        <v>0</v>
      </c>
      <c r="BR95" s="85">
        <f t="shared" si="46"/>
        <v>0</v>
      </c>
      <c r="BS95" s="85">
        <f t="shared" si="46"/>
        <v>0</v>
      </c>
      <c r="BT95" s="85">
        <f t="shared" si="46"/>
        <v>0</v>
      </c>
      <c r="BU95" s="85">
        <f t="shared" si="46"/>
        <v>0</v>
      </c>
      <c r="BV95" s="85">
        <f t="shared" si="46"/>
        <v>0</v>
      </c>
      <c r="BW95" s="85">
        <f t="shared" si="46"/>
        <v>0</v>
      </c>
      <c r="BX95" s="85">
        <f t="shared" ref="BX95:CO95" si="47" xml:space="preserve"> BX$64</f>
        <v>0</v>
      </c>
      <c r="BY95" s="85">
        <f t="shared" si="47"/>
        <v>0</v>
      </c>
      <c r="BZ95" s="85">
        <f t="shared" si="47"/>
        <v>0</v>
      </c>
      <c r="CA95" s="85">
        <f t="shared" si="47"/>
        <v>0</v>
      </c>
      <c r="CB95" s="85">
        <f t="shared" si="47"/>
        <v>0</v>
      </c>
      <c r="CC95" s="85">
        <f t="shared" si="47"/>
        <v>0</v>
      </c>
      <c r="CD95" s="85">
        <f t="shared" si="47"/>
        <v>0</v>
      </c>
      <c r="CE95" s="85">
        <f t="shared" si="47"/>
        <v>0</v>
      </c>
      <c r="CF95" s="85">
        <f t="shared" si="47"/>
        <v>0</v>
      </c>
      <c r="CG95" s="85">
        <f t="shared" si="47"/>
        <v>0</v>
      </c>
      <c r="CH95" s="85">
        <f t="shared" si="47"/>
        <v>0</v>
      </c>
      <c r="CI95" s="85">
        <f t="shared" si="47"/>
        <v>0</v>
      </c>
      <c r="CJ95" s="85">
        <f t="shared" si="47"/>
        <v>0</v>
      </c>
      <c r="CK95" s="85">
        <f t="shared" si="47"/>
        <v>0</v>
      </c>
      <c r="CL95" s="85">
        <f t="shared" si="47"/>
        <v>0</v>
      </c>
      <c r="CM95" s="85">
        <f t="shared" si="47"/>
        <v>0</v>
      </c>
      <c r="CN95" s="85">
        <f t="shared" si="47"/>
        <v>0</v>
      </c>
      <c r="CO95" s="85">
        <f t="shared" si="47"/>
        <v>0</v>
      </c>
    </row>
    <row r="96" spans="2:93" outlineLevel="2" x14ac:dyDescent="0.2">
      <c r="B96" s="59"/>
      <c r="D96" s="39"/>
      <c r="E96" t="s">
        <v>407</v>
      </c>
      <c r="G96" s="79"/>
      <c r="H96" s="152" t="s">
        <v>98</v>
      </c>
      <c r="I96" s="54">
        <f xml:space="preserve"> SUM( J96:CO96 )</f>
        <v>4078293.7621447188</v>
      </c>
      <c r="K96" s="334">
        <f>SUM(K94:K95)</f>
        <v>15787.687005000002</v>
      </c>
      <c r="L96" s="334">
        <f t="shared" ref="L96:BW96" si="48">SUM(L94:L95)</f>
        <v>49468.085949000015</v>
      </c>
      <c r="M96" s="334">
        <f t="shared" si="48"/>
        <v>49645.830794112015</v>
      </c>
      <c r="N96" s="334">
        <f t="shared" si="48"/>
        <v>49510.186447680011</v>
      </c>
      <c r="O96" s="334">
        <f t="shared" si="48"/>
        <v>49510.186447680011</v>
      </c>
      <c r="P96" s="334">
        <f t="shared" si="48"/>
        <v>49510.186447680011</v>
      </c>
      <c r="Q96" s="334">
        <f t="shared" si="48"/>
        <v>49645.830794112015</v>
      </c>
      <c r="R96" s="334">
        <f t="shared" si="48"/>
        <v>49510.186447680011</v>
      </c>
      <c r="S96" s="334">
        <f t="shared" si="48"/>
        <v>49510.186447680011</v>
      </c>
      <c r="T96" s="334">
        <f t="shared" si="48"/>
        <v>49510.186447680011</v>
      </c>
      <c r="U96" s="334">
        <f t="shared" si="48"/>
        <v>49645.830794112015</v>
      </c>
      <c r="V96" s="334">
        <f t="shared" si="48"/>
        <v>49510.186447680011</v>
      </c>
      <c r="W96" s="334">
        <f t="shared" si="48"/>
        <v>49510.186447680011</v>
      </c>
      <c r="X96" s="334">
        <f t="shared" si="48"/>
        <v>49510.186447680011</v>
      </c>
      <c r="Y96" s="334">
        <f t="shared" si="48"/>
        <v>49645.830794112015</v>
      </c>
      <c r="Z96" s="334">
        <f t="shared" si="48"/>
        <v>49510.186447680011</v>
      </c>
      <c r="AA96" s="334">
        <f t="shared" si="48"/>
        <v>49510.186447680011</v>
      </c>
      <c r="AB96" s="334">
        <f t="shared" si="48"/>
        <v>49510.186447680011</v>
      </c>
      <c r="AC96" s="334">
        <f t="shared" si="48"/>
        <v>49645.830794112015</v>
      </c>
      <c r="AD96" s="334">
        <f t="shared" si="48"/>
        <v>49510.186447680011</v>
      </c>
      <c r="AE96" s="334">
        <f t="shared" si="48"/>
        <v>49510.186447680011</v>
      </c>
      <c r="AF96" s="334">
        <f t="shared" si="48"/>
        <v>49510.186447680011</v>
      </c>
      <c r="AG96" s="334">
        <f t="shared" si="48"/>
        <v>49645.830794112015</v>
      </c>
      <c r="AH96" s="334">
        <f t="shared" si="48"/>
        <v>49510.186447680011</v>
      </c>
      <c r="AI96" s="334">
        <f t="shared" si="48"/>
        <v>49510.186447680011</v>
      </c>
      <c r="AJ96" s="334">
        <f t="shared" si="48"/>
        <v>49510.186447680011</v>
      </c>
      <c r="AK96" s="334">
        <f t="shared" si="48"/>
        <v>49645.830794112015</v>
      </c>
      <c r="AL96" s="334">
        <f t="shared" si="48"/>
        <v>49510.186447680011</v>
      </c>
      <c r="AM96" s="334">
        <f t="shared" si="48"/>
        <v>49510.186447680011</v>
      </c>
      <c r="AN96" s="334">
        <f t="shared" si="48"/>
        <v>49510.186447680011</v>
      </c>
      <c r="AO96" s="334">
        <f t="shared" si="48"/>
        <v>49645.830794112015</v>
      </c>
      <c r="AP96" s="334">
        <f t="shared" si="48"/>
        <v>49510.186447680011</v>
      </c>
      <c r="AQ96" s="334">
        <f t="shared" si="48"/>
        <v>49510.186447680011</v>
      </c>
      <c r="AR96" s="334">
        <f t="shared" si="48"/>
        <v>49510.186447680011</v>
      </c>
      <c r="AS96" s="334">
        <f t="shared" si="48"/>
        <v>49645.830794112015</v>
      </c>
      <c r="AT96" s="334">
        <f t="shared" si="48"/>
        <v>49510.186447680011</v>
      </c>
      <c r="AU96" s="334">
        <f t="shared" si="48"/>
        <v>49510.186447680011</v>
      </c>
      <c r="AV96" s="334">
        <f t="shared" si="48"/>
        <v>49510.186447680011</v>
      </c>
      <c r="AW96" s="334">
        <f t="shared" si="48"/>
        <v>49645.830794112015</v>
      </c>
      <c r="AX96" s="334">
        <f t="shared" si="48"/>
        <v>49510.186447680011</v>
      </c>
      <c r="AY96" s="334">
        <f t="shared" si="48"/>
        <v>49510.186447680011</v>
      </c>
      <c r="AZ96" s="334">
        <f t="shared" si="48"/>
        <v>49510.186447680011</v>
      </c>
      <c r="BA96" s="334">
        <f t="shared" si="48"/>
        <v>49645.830794112015</v>
      </c>
      <c r="BB96" s="334">
        <f t="shared" si="48"/>
        <v>49510.186447680011</v>
      </c>
      <c r="BC96" s="334">
        <f t="shared" si="48"/>
        <v>49510.186447680011</v>
      </c>
      <c r="BD96" s="334">
        <f t="shared" si="48"/>
        <v>49510.186447680011</v>
      </c>
      <c r="BE96" s="334">
        <f t="shared" si="48"/>
        <v>49645.830794112015</v>
      </c>
      <c r="BF96" s="334">
        <f t="shared" si="48"/>
        <v>49510.186447680011</v>
      </c>
      <c r="BG96" s="334">
        <f t="shared" si="48"/>
        <v>49510.186447680011</v>
      </c>
      <c r="BH96" s="334">
        <f t="shared" si="48"/>
        <v>49510.186447680011</v>
      </c>
      <c r="BI96" s="334">
        <f t="shared" si="48"/>
        <v>49645.830794112015</v>
      </c>
      <c r="BJ96" s="334">
        <f t="shared" si="48"/>
        <v>49510.186447680011</v>
      </c>
      <c r="BK96" s="334">
        <f t="shared" si="48"/>
        <v>49510.186447680011</v>
      </c>
      <c r="BL96" s="334">
        <f t="shared" si="48"/>
        <v>49510.186447680011</v>
      </c>
      <c r="BM96" s="334">
        <f t="shared" si="48"/>
        <v>49645.830794112015</v>
      </c>
      <c r="BN96" s="334">
        <f t="shared" si="48"/>
        <v>49510.186447680011</v>
      </c>
      <c r="BO96" s="334">
        <f t="shared" si="48"/>
        <v>49510.186447680011</v>
      </c>
      <c r="BP96" s="334">
        <f t="shared" si="48"/>
        <v>49510.186447680011</v>
      </c>
      <c r="BQ96" s="334">
        <f t="shared" si="48"/>
        <v>49645.830794112015</v>
      </c>
      <c r="BR96" s="334">
        <f t="shared" si="48"/>
        <v>49510.186447680011</v>
      </c>
      <c r="BS96" s="334">
        <f t="shared" si="48"/>
        <v>49510.186447680011</v>
      </c>
      <c r="BT96" s="334">
        <f t="shared" si="48"/>
        <v>49510.186447680011</v>
      </c>
      <c r="BU96" s="334">
        <f t="shared" si="48"/>
        <v>49645.830794112015</v>
      </c>
      <c r="BV96" s="334">
        <f t="shared" si="48"/>
        <v>49510.186447680011</v>
      </c>
      <c r="BW96" s="334">
        <f t="shared" si="48"/>
        <v>49510.186447680011</v>
      </c>
      <c r="BX96" s="334">
        <f t="shared" ref="BX96:CO96" si="49">SUM(BX94:BX95)</f>
        <v>49510.186447680011</v>
      </c>
      <c r="BY96" s="334">
        <f t="shared" si="49"/>
        <v>49645.830794112015</v>
      </c>
      <c r="BZ96" s="334">
        <f t="shared" si="49"/>
        <v>49510.186447680011</v>
      </c>
      <c r="CA96" s="334">
        <f t="shared" si="49"/>
        <v>49510.186447680011</v>
      </c>
      <c r="CB96" s="334">
        <f t="shared" si="49"/>
        <v>49510.186447680011</v>
      </c>
      <c r="CC96" s="334">
        <f t="shared" si="49"/>
        <v>49645.830794112015</v>
      </c>
      <c r="CD96" s="334">
        <f t="shared" si="49"/>
        <v>49510.186447680011</v>
      </c>
      <c r="CE96" s="334">
        <f t="shared" si="49"/>
        <v>49510.186447680011</v>
      </c>
      <c r="CF96" s="334">
        <f t="shared" si="49"/>
        <v>49510.186447680011</v>
      </c>
      <c r="CG96" s="334">
        <f t="shared" si="49"/>
        <v>49645.830794112015</v>
      </c>
      <c r="CH96" s="334">
        <f t="shared" si="49"/>
        <v>49510.186447680011</v>
      </c>
      <c r="CI96" s="334">
        <f t="shared" si="49"/>
        <v>49510.186447680011</v>
      </c>
      <c r="CJ96" s="334">
        <f t="shared" si="49"/>
        <v>49510.186447680011</v>
      </c>
      <c r="CK96" s="334">
        <f t="shared" si="49"/>
        <v>49510.186447680011</v>
      </c>
      <c r="CL96" s="334">
        <f t="shared" si="49"/>
        <v>49510.186447680011</v>
      </c>
      <c r="CM96" s="334">
        <f t="shared" si="49"/>
        <v>49510.186447680011</v>
      </c>
      <c r="CN96" s="334">
        <f t="shared" si="49"/>
        <v>49510.186447680011</v>
      </c>
      <c r="CO96" s="334">
        <f t="shared" si="49"/>
        <v>49645.830794112015</v>
      </c>
    </row>
    <row r="97" spans="2:93" s="79" customFormat="1" outlineLevel="2" x14ac:dyDescent="0.2">
      <c r="B97" s="98"/>
      <c r="C97" s="44"/>
      <c r="D97" s="44"/>
      <c r="G97" s="167"/>
      <c r="H97" s="220"/>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7"/>
      <c r="BR97" s="167"/>
      <c r="BS97" s="167"/>
      <c r="BT97" s="167"/>
      <c r="BU97" s="167"/>
      <c r="BV97" s="167"/>
      <c r="BW97" s="167"/>
      <c r="BX97" s="167"/>
      <c r="BY97" s="167"/>
      <c r="BZ97" s="167"/>
      <c r="CA97" s="167"/>
      <c r="CB97" s="167"/>
      <c r="CC97" s="167"/>
      <c r="CD97" s="167"/>
      <c r="CE97" s="167"/>
      <c r="CF97" s="167"/>
      <c r="CG97" s="167"/>
      <c r="CH97" s="167"/>
      <c r="CI97" s="167"/>
      <c r="CJ97" s="167"/>
      <c r="CK97" s="167"/>
      <c r="CL97" s="167"/>
      <c r="CM97" s="167"/>
      <c r="CN97" s="167"/>
      <c r="CO97" s="167"/>
    </row>
    <row r="98" spans="2:93" s="79" customFormat="1" outlineLevel="2" x14ac:dyDescent="0.2">
      <c r="B98" s="98"/>
      <c r="C98" s="44"/>
      <c r="D98" s="44"/>
      <c r="E98" s="45" t="str">
        <f xml:space="preserve"> InpC!E70</f>
        <v>Network average distribution losses</v>
      </c>
      <c r="G98" s="58">
        <f xml:space="preserve"> InpC!G70</f>
        <v>0.16909733907610505</v>
      </c>
      <c r="H98" s="77" t="str">
        <f xml:space="preserve"> InpC!H70</f>
        <v>%</v>
      </c>
      <c r="I98" s="132"/>
      <c r="J98" s="132"/>
      <c r="K98" s="367"/>
      <c r="L98" s="367"/>
      <c r="M98" s="367"/>
      <c r="N98" s="367"/>
      <c r="O98" s="367"/>
      <c r="P98" s="367"/>
      <c r="Q98" s="367"/>
      <c r="R98" s="367"/>
      <c r="S98" s="367"/>
      <c r="T98" s="367"/>
      <c r="U98" s="367"/>
      <c r="V98" s="367"/>
      <c r="W98" s="367"/>
      <c r="X98" s="367"/>
      <c r="Y98" s="367"/>
      <c r="Z98" s="367"/>
      <c r="AA98" s="367"/>
      <c r="AB98" s="367"/>
      <c r="AC98" s="367"/>
      <c r="AD98" s="367"/>
      <c r="AE98" s="367"/>
      <c r="AF98" s="367"/>
      <c r="AG98" s="367"/>
      <c r="AH98" s="367"/>
      <c r="AI98" s="367"/>
      <c r="AJ98" s="367"/>
      <c r="AK98" s="367"/>
      <c r="AL98" s="367"/>
      <c r="AM98" s="367"/>
      <c r="AN98" s="367"/>
      <c r="AO98" s="367"/>
      <c r="AP98" s="367"/>
      <c r="AQ98" s="367"/>
      <c r="AR98" s="367"/>
      <c r="AS98" s="367"/>
      <c r="AT98" s="367"/>
      <c r="AU98" s="367"/>
      <c r="AV98" s="367"/>
      <c r="AW98" s="367"/>
      <c r="AX98" s="367"/>
      <c r="AY98" s="367"/>
      <c r="AZ98" s="367"/>
      <c r="BA98" s="367"/>
      <c r="BB98" s="367"/>
      <c r="BC98" s="367"/>
      <c r="BD98" s="367"/>
      <c r="BE98" s="367"/>
      <c r="BF98" s="367"/>
      <c r="BG98" s="367"/>
      <c r="BH98" s="367"/>
      <c r="BI98" s="367"/>
      <c r="BJ98" s="367"/>
      <c r="BK98" s="367"/>
      <c r="BL98" s="367"/>
      <c r="BM98" s="367"/>
      <c r="BN98" s="367"/>
      <c r="BO98" s="367"/>
      <c r="BP98" s="367"/>
      <c r="BQ98" s="367"/>
      <c r="BR98" s="367"/>
      <c r="BS98" s="367"/>
      <c r="BT98" s="367"/>
      <c r="BU98" s="367"/>
      <c r="BV98" s="367"/>
      <c r="BW98" s="367"/>
      <c r="BX98" s="367"/>
      <c r="BY98" s="367"/>
      <c r="BZ98" s="367"/>
      <c r="CA98" s="367"/>
      <c r="CB98" s="367"/>
      <c r="CC98" s="367"/>
      <c r="CD98" s="367"/>
      <c r="CE98" s="367"/>
      <c r="CF98" s="367"/>
      <c r="CG98" s="367"/>
      <c r="CH98" s="367"/>
      <c r="CI98" s="367"/>
      <c r="CJ98" s="367"/>
      <c r="CK98" s="367"/>
      <c r="CL98" s="367"/>
      <c r="CM98" s="367"/>
      <c r="CN98" s="367"/>
      <c r="CO98" s="367"/>
    </row>
    <row r="99" spans="2:93" s="132" customFormat="1" outlineLevel="2" x14ac:dyDescent="0.2">
      <c r="B99" s="43"/>
      <c r="C99" s="279"/>
      <c r="D99" s="279"/>
      <c r="E99" s="132" t="s">
        <v>408</v>
      </c>
      <c r="G99" s="218"/>
      <c r="H99" s="152" t="s">
        <v>227</v>
      </c>
      <c r="K99" s="163">
        <f xml:space="preserve"> K$96 / ( 1 - $G$98) - K$96</f>
        <v>3212.9586150843043</v>
      </c>
      <c r="L99" s="91">
        <f t="shared" ref="L99:BW99" si="50" xml:space="preserve"> L$96 / ( 1 - $G$98) - L$96</f>
        <v>10067.270327264159</v>
      </c>
      <c r="M99" s="91">
        <f t="shared" si="50"/>
        <v>10103.443253115081</v>
      </c>
      <c r="N99" s="91">
        <f t="shared" si="50"/>
        <v>10075.838216904383</v>
      </c>
      <c r="O99" s="91">
        <f t="shared" si="50"/>
        <v>10075.838216904383</v>
      </c>
      <c r="P99" s="91">
        <f t="shared" si="50"/>
        <v>10075.838216904383</v>
      </c>
      <c r="Q99" s="91">
        <f t="shared" si="50"/>
        <v>10103.443253115081</v>
      </c>
      <c r="R99" s="91">
        <f t="shared" si="50"/>
        <v>10075.838216904383</v>
      </c>
      <c r="S99" s="91">
        <f t="shared" si="50"/>
        <v>10075.838216904383</v>
      </c>
      <c r="T99" s="91">
        <f t="shared" si="50"/>
        <v>10075.838216904383</v>
      </c>
      <c r="U99" s="91">
        <f t="shared" si="50"/>
        <v>10103.443253115081</v>
      </c>
      <c r="V99" s="91">
        <f t="shared" si="50"/>
        <v>10075.838216904383</v>
      </c>
      <c r="W99" s="91">
        <f t="shared" si="50"/>
        <v>10075.838216904383</v>
      </c>
      <c r="X99" s="91">
        <f t="shared" si="50"/>
        <v>10075.838216904383</v>
      </c>
      <c r="Y99" s="91">
        <f t="shared" si="50"/>
        <v>10103.443253115081</v>
      </c>
      <c r="Z99" s="91">
        <f t="shared" si="50"/>
        <v>10075.838216904383</v>
      </c>
      <c r="AA99" s="91">
        <f t="shared" si="50"/>
        <v>10075.838216904383</v>
      </c>
      <c r="AB99" s="91">
        <f t="shared" si="50"/>
        <v>10075.838216904383</v>
      </c>
      <c r="AC99" s="91">
        <f t="shared" si="50"/>
        <v>10103.443253115081</v>
      </c>
      <c r="AD99" s="91">
        <f t="shared" si="50"/>
        <v>10075.838216904383</v>
      </c>
      <c r="AE99" s="91">
        <f t="shared" si="50"/>
        <v>10075.838216904383</v>
      </c>
      <c r="AF99" s="91">
        <f t="shared" si="50"/>
        <v>10075.838216904383</v>
      </c>
      <c r="AG99" s="91">
        <f t="shared" si="50"/>
        <v>10103.443253115081</v>
      </c>
      <c r="AH99" s="91">
        <f t="shared" si="50"/>
        <v>10075.838216904383</v>
      </c>
      <c r="AI99" s="91">
        <f t="shared" si="50"/>
        <v>10075.838216904383</v>
      </c>
      <c r="AJ99" s="91">
        <f t="shared" si="50"/>
        <v>10075.838216904383</v>
      </c>
      <c r="AK99" s="91">
        <f t="shared" si="50"/>
        <v>10103.443253115081</v>
      </c>
      <c r="AL99" s="91">
        <f t="shared" si="50"/>
        <v>10075.838216904383</v>
      </c>
      <c r="AM99" s="91">
        <f t="shared" si="50"/>
        <v>10075.838216904383</v>
      </c>
      <c r="AN99" s="91">
        <f t="shared" si="50"/>
        <v>10075.838216904383</v>
      </c>
      <c r="AO99" s="91">
        <f t="shared" si="50"/>
        <v>10103.443253115081</v>
      </c>
      <c r="AP99" s="91">
        <f t="shared" si="50"/>
        <v>10075.838216904383</v>
      </c>
      <c r="AQ99" s="91">
        <f t="shared" si="50"/>
        <v>10075.838216904383</v>
      </c>
      <c r="AR99" s="91">
        <f t="shared" si="50"/>
        <v>10075.838216904383</v>
      </c>
      <c r="AS99" s="91">
        <f t="shared" si="50"/>
        <v>10103.443253115081</v>
      </c>
      <c r="AT99" s="91">
        <f t="shared" si="50"/>
        <v>10075.838216904383</v>
      </c>
      <c r="AU99" s="91">
        <f t="shared" si="50"/>
        <v>10075.838216904383</v>
      </c>
      <c r="AV99" s="91">
        <f t="shared" si="50"/>
        <v>10075.838216904383</v>
      </c>
      <c r="AW99" s="91">
        <f t="shared" si="50"/>
        <v>10103.443253115081</v>
      </c>
      <c r="AX99" s="91">
        <f t="shared" si="50"/>
        <v>10075.838216904383</v>
      </c>
      <c r="AY99" s="91">
        <f t="shared" si="50"/>
        <v>10075.838216904383</v>
      </c>
      <c r="AZ99" s="91">
        <f t="shared" si="50"/>
        <v>10075.838216904383</v>
      </c>
      <c r="BA99" s="91">
        <f t="shared" si="50"/>
        <v>10103.443253115081</v>
      </c>
      <c r="BB99" s="91">
        <f t="shared" si="50"/>
        <v>10075.838216904383</v>
      </c>
      <c r="BC99" s="91">
        <f t="shared" si="50"/>
        <v>10075.838216904383</v>
      </c>
      <c r="BD99" s="91">
        <f t="shared" si="50"/>
        <v>10075.838216904383</v>
      </c>
      <c r="BE99" s="91">
        <f t="shared" si="50"/>
        <v>10103.443253115081</v>
      </c>
      <c r="BF99" s="91">
        <f t="shared" si="50"/>
        <v>10075.838216904383</v>
      </c>
      <c r="BG99" s="91">
        <f t="shared" si="50"/>
        <v>10075.838216904383</v>
      </c>
      <c r="BH99" s="91">
        <f t="shared" si="50"/>
        <v>10075.838216904383</v>
      </c>
      <c r="BI99" s="91">
        <f t="shared" si="50"/>
        <v>10103.443253115081</v>
      </c>
      <c r="BJ99" s="91">
        <f t="shared" si="50"/>
        <v>10075.838216904383</v>
      </c>
      <c r="BK99" s="91">
        <f t="shared" si="50"/>
        <v>10075.838216904383</v>
      </c>
      <c r="BL99" s="91">
        <f t="shared" si="50"/>
        <v>10075.838216904383</v>
      </c>
      <c r="BM99" s="91">
        <f t="shared" si="50"/>
        <v>10103.443253115081</v>
      </c>
      <c r="BN99" s="91">
        <f t="shared" si="50"/>
        <v>10075.838216904383</v>
      </c>
      <c r="BO99" s="91">
        <f t="shared" si="50"/>
        <v>10075.838216904383</v>
      </c>
      <c r="BP99" s="91">
        <f t="shared" si="50"/>
        <v>10075.838216904383</v>
      </c>
      <c r="BQ99" s="91">
        <f t="shared" si="50"/>
        <v>10103.443253115081</v>
      </c>
      <c r="BR99" s="91">
        <f t="shared" si="50"/>
        <v>10075.838216904383</v>
      </c>
      <c r="BS99" s="91">
        <f t="shared" si="50"/>
        <v>10075.838216904383</v>
      </c>
      <c r="BT99" s="91">
        <f t="shared" si="50"/>
        <v>10075.838216904383</v>
      </c>
      <c r="BU99" s="91">
        <f t="shared" si="50"/>
        <v>10103.443253115081</v>
      </c>
      <c r="BV99" s="91">
        <f t="shared" si="50"/>
        <v>10075.838216904383</v>
      </c>
      <c r="BW99" s="91">
        <f t="shared" si="50"/>
        <v>10075.838216904383</v>
      </c>
      <c r="BX99" s="91">
        <f t="shared" ref="BX99:CO99" si="51" xml:space="preserve"> BX$96 / ( 1 - $G$98) - BX$96</f>
        <v>10075.838216904383</v>
      </c>
      <c r="BY99" s="91">
        <f t="shared" si="51"/>
        <v>10103.443253115081</v>
      </c>
      <c r="BZ99" s="91">
        <f t="shared" si="51"/>
        <v>10075.838216904383</v>
      </c>
      <c r="CA99" s="91">
        <f t="shared" si="51"/>
        <v>10075.838216904383</v>
      </c>
      <c r="CB99" s="91">
        <f t="shared" si="51"/>
        <v>10075.838216904383</v>
      </c>
      <c r="CC99" s="91">
        <f t="shared" si="51"/>
        <v>10103.443253115081</v>
      </c>
      <c r="CD99" s="91">
        <f t="shared" si="51"/>
        <v>10075.838216904383</v>
      </c>
      <c r="CE99" s="91">
        <f t="shared" si="51"/>
        <v>10075.838216904383</v>
      </c>
      <c r="CF99" s="91">
        <f t="shared" si="51"/>
        <v>10075.838216904383</v>
      </c>
      <c r="CG99" s="91">
        <f t="shared" si="51"/>
        <v>10103.443253115081</v>
      </c>
      <c r="CH99" s="91">
        <f t="shared" si="51"/>
        <v>10075.838216904383</v>
      </c>
      <c r="CI99" s="91">
        <f t="shared" si="51"/>
        <v>10075.838216904383</v>
      </c>
      <c r="CJ99" s="91">
        <f t="shared" si="51"/>
        <v>10075.838216904383</v>
      </c>
      <c r="CK99" s="91">
        <f t="shared" si="51"/>
        <v>10075.838216904383</v>
      </c>
      <c r="CL99" s="91">
        <f t="shared" si="51"/>
        <v>10075.838216904383</v>
      </c>
      <c r="CM99" s="91">
        <f t="shared" si="51"/>
        <v>10075.838216904383</v>
      </c>
      <c r="CN99" s="91">
        <f t="shared" si="51"/>
        <v>10075.838216904383</v>
      </c>
      <c r="CO99" s="91">
        <f t="shared" si="51"/>
        <v>10103.443253115081</v>
      </c>
    </row>
    <row r="100" spans="2:93" s="132" customFormat="1" outlineLevel="2" x14ac:dyDescent="0.2">
      <c r="B100" s="43"/>
      <c r="C100" s="279"/>
      <c r="D100" s="279"/>
      <c r="E100" s="132" t="s">
        <v>409</v>
      </c>
      <c r="G100" s="218"/>
      <c r="H100" s="152" t="s">
        <v>227</v>
      </c>
      <c r="K100" s="163">
        <f t="shared" ref="K100:AP100" si="52" xml:space="preserve"> MIN( K92, K99 )</f>
        <v>0</v>
      </c>
      <c r="L100" s="434">
        <f t="shared" si="52"/>
        <v>685.05650372945797</v>
      </c>
      <c r="M100" s="91">
        <f t="shared" si="52"/>
        <v>1373.8667417259267</v>
      </c>
      <c r="N100" s="91">
        <f t="shared" si="52"/>
        <v>2055.1695111883737</v>
      </c>
      <c r="O100" s="91">
        <f t="shared" si="52"/>
        <v>2740.2260149178319</v>
      </c>
      <c r="P100" s="91">
        <f t="shared" si="52"/>
        <v>3425.2825186472896</v>
      </c>
      <c r="Q100" s="91">
        <f t="shared" si="52"/>
        <v>4121.60022517778</v>
      </c>
      <c r="R100" s="91">
        <f t="shared" si="52"/>
        <v>4795.3955261062065</v>
      </c>
      <c r="S100" s="91">
        <f t="shared" si="52"/>
        <v>5480.4520298356638</v>
      </c>
      <c r="T100" s="91">
        <f t="shared" si="52"/>
        <v>5611.377937760285</v>
      </c>
      <c r="U100" s="91">
        <f t="shared" si="52"/>
        <v>5758.0361849881529</v>
      </c>
      <c r="V100" s="91">
        <f t="shared" si="52"/>
        <v>5873.2297536095293</v>
      </c>
      <c r="W100" s="91">
        <f t="shared" si="52"/>
        <v>6004.1556615341487</v>
      </c>
      <c r="X100" s="91">
        <f t="shared" si="52"/>
        <v>6135.0815694587691</v>
      </c>
      <c r="Y100" s="91">
        <f t="shared" si="52"/>
        <v>6283.1746211570444</v>
      </c>
      <c r="Z100" s="91">
        <f t="shared" si="52"/>
        <v>6396.9333853080125</v>
      </c>
      <c r="AA100" s="91">
        <f t="shared" si="52"/>
        <v>6527.8592932326337</v>
      </c>
      <c r="AB100" s="91">
        <f t="shared" si="52"/>
        <v>6658.7852011572531</v>
      </c>
      <c r="AC100" s="91">
        <f t="shared" si="52"/>
        <v>6808.3130573259341</v>
      </c>
      <c r="AD100" s="91">
        <f t="shared" si="52"/>
        <v>6920.6370170064965</v>
      </c>
      <c r="AE100" s="91">
        <f t="shared" si="52"/>
        <v>7051.5629249311169</v>
      </c>
      <c r="AF100" s="91">
        <f t="shared" si="52"/>
        <v>7182.488832855739</v>
      </c>
      <c r="AG100" s="91">
        <f t="shared" si="52"/>
        <v>7333.4514934948256</v>
      </c>
      <c r="AH100" s="91">
        <f t="shared" si="52"/>
        <v>7444.3406487049797</v>
      </c>
      <c r="AI100" s="91">
        <f t="shared" si="52"/>
        <v>7575.2665566296018</v>
      </c>
      <c r="AJ100" s="91">
        <f t="shared" si="52"/>
        <v>7706.1924645542213</v>
      </c>
      <c r="AK100" s="91">
        <f t="shared" si="52"/>
        <v>7858.5899296637181</v>
      </c>
      <c r="AL100" s="91">
        <f t="shared" si="52"/>
        <v>7968.0442804034656</v>
      </c>
      <c r="AM100" s="91">
        <f t="shared" si="52"/>
        <v>8098.9701883280877</v>
      </c>
      <c r="AN100" s="91">
        <f t="shared" si="52"/>
        <v>8229.8960962527071</v>
      </c>
      <c r="AO100" s="91">
        <f t="shared" si="52"/>
        <v>8383.7283658326069</v>
      </c>
      <c r="AP100" s="91">
        <f t="shared" si="52"/>
        <v>8491.7479121019496</v>
      </c>
      <c r="AQ100" s="91">
        <f t="shared" ref="AQ100:BV100" si="53" xml:space="preserve"> MIN( AQ92, AQ99 )</f>
        <v>8622.67382002657</v>
      </c>
      <c r="AR100" s="91">
        <f t="shared" si="53"/>
        <v>8753.5997279511921</v>
      </c>
      <c r="AS100" s="91">
        <f t="shared" si="53"/>
        <v>8908.8668020014993</v>
      </c>
      <c r="AT100" s="91">
        <f t="shared" si="53"/>
        <v>9015.4515438004346</v>
      </c>
      <c r="AU100" s="91">
        <f t="shared" si="53"/>
        <v>9146.3774517250549</v>
      </c>
      <c r="AV100" s="91">
        <f t="shared" si="53"/>
        <v>9277.3033596496753</v>
      </c>
      <c r="AW100" s="91">
        <f t="shared" si="53"/>
        <v>9434.0052381703917</v>
      </c>
      <c r="AX100" s="91">
        <f t="shared" si="53"/>
        <v>9539.1551754989177</v>
      </c>
      <c r="AY100" s="91">
        <f t="shared" si="53"/>
        <v>9670.0810834235399</v>
      </c>
      <c r="AZ100" s="91">
        <f t="shared" si="53"/>
        <v>9801.0069913481602</v>
      </c>
      <c r="BA100" s="91">
        <f t="shared" si="53"/>
        <v>9959.1436743392806</v>
      </c>
      <c r="BB100" s="91">
        <f t="shared" si="53"/>
        <v>10062.858807197405</v>
      </c>
      <c r="BC100" s="91">
        <f t="shared" si="53"/>
        <v>10075.838216904383</v>
      </c>
      <c r="BD100" s="91">
        <f t="shared" si="53"/>
        <v>10075.838216904383</v>
      </c>
      <c r="BE100" s="91">
        <f t="shared" si="53"/>
        <v>10103.443253115081</v>
      </c>
      <c r="BF100" s="91">
        <f t="shared" si="53"/>
        <v>10075.838216904383</v>
      </c>
      <c r="BG100" s="91">
        <f t="shared" si="53"/>
        <v>10075.838216904383</v>
      </c>
      <c r="BH100" s="91">
        <f t="shared" si="53"/>
        <v>10075.838216904383</v>
      </c>
      <c r="BI100" s="91">
        <f t="shared" si="53"/>
        <v>10103.443253115081</v>
      </c>
      <c r="BJ100" s="91">
        <f t="shared" si="53"/>
        <v>10075.838216904383</v>
      </c>
      <c r="BK100" s="91">
        <f t="shared" si="53"/>
        <v>10075.838216904383</v>
      </c>
      <c r="BL100" s="91">
        <f t="shared" si="53"/>
        <v>10075.838216904383</v>
      </c>
      <c r="BM100" s="91">
        <f t="shared" si="53"/>
        <v>10103.443253115081</v>
      </c>
      <c r="BN100" s="91">
        <f t="shared" si="53"/>
        <v>10075.838216904383</v>
      </c>
      <c r="BO100" s="91">
        <f t="shared" si="53"/>
        <v>10075.838216904383</v>
      </c>
      <c r="BP100" s="91">
        <f t="shared" si="53"/>
        <v>10075.838216904383</v>
      </c>
      <c r="BQ100" s="91">
        <f t="shared" si="53"/>
        <v>10103.443253115081</v>
      </c>
      <c r="BR100" s="91">
        <f t="shared" si="53"/>
        <v>10075.838216904383</v>
      </c>
      <c r="BS100" s="91">
        <f t="shared" si="53"/>
        <v>10075.838216904383</v>
      </c>
      <c r="BT100" s="91">
        <f t="shared" si="53"/>
        <v>10075.838216904383</v>
      </c>
      <c r="BU100" s="91">
        <f t="shared" si="53"/>
        <v>10103.443253115081</v>
      </c>
      <c r="BV100" s="91">
        <f t="shared" si="53"/>
        <v>10075.838216904383</v>
      </c>
      <c r="BW100" s="91">
        <f t="shared" ref="BW100:CO100" si="54" xml:space="preserve"> MIN( BW92, BW99 )</f>
        <v>10075.838216904383</v>
      </c>
      <c r="BX100" s="91">
        <f t="shared" si="54"/>
        <v>10075.838216904383</v>
      </c>
      <c r="BY100" s="91">
        <f t="shared" si="54"/>
        <v>10103.443253115081</v>
      </c>
      <c r="BZ100" s="91">
        <f t="shared" si="54"/>
        <v>10075.838216904383</v>
      </c>
      <c r="CA100" s="91">
        <f t="shared" si="54"/>
        <v>10075.838216904383</v>
      </c>
      <c r="CB100" s="91">
        <f t="shared" si="54"/>
        <v>10075.838216904383</v>
      </c>
      <c r="CC100" s="91">
        <f t="shared" si="54"/>
        <v>10103.443253115081</v>
      </c>
      <c r="CD100" s="91">
        <f t="shared" si="54"/>
        <v>10075.838216904383</v>
      </c>
      <c r="CE100" s="91">
        <f t="shared" si="54"/>
        <v>10075.838216904383</v>
      </c>
      <c r="CF100" s="91">
        <f t="shared" si="54"/>
        <v>10075.838216904383</v>
      </c>
      <c r="CG100" s="91">
        <f t="shared" si="54"/>
        <v>10103.443253115081</v>
      </c>
      <c r="CH100" s="91">
        <f t="shared" si="54"/>
        <v>10075.838216904383</v>
      </c>
      <c r="CI100" s="91">
        <f t="shared" si="54"/>
        <v>10075.838216904383</v>
      </c>
      <c r="CJ100" s="91">
        <f t="shared" si="54"/>
        <v>10075.838216904383</v>
      </c>
      <c r="CK100" s="91">
        <f t="shared" si="54"/>
        <v>10075.838216904383</v>
      </c>
      <c r="CL100" s="91">
        <f t="shared" si="54"/>
        <v>10075.838216904383</v>
      </c>
      <c r="CM100" s="91">
        <f t="shared" si="54"/>
        <v>10075.838216904383</v>
      </c>
      <c r="CN100" s="91">
        <f t="shared" si="54"/>
        <v>10075.838216904383</v>
      </c>
      <c r="CO100" s="91">
        <f t="shared" si="54"/>
        <v>10103.443253115081</v>
      </c>
    </row>
    <row r="101" spans="2:93" s="132" customFormat="1" outlineLevel="2" x14ac:dyDescent="0.2">
      <c r="B101" s="43"/>
      <c r="C101" s="279"/>
      <c r="D101" s="279"/>
      <c r="E101" s="132" t="s">
        <v>410</v>
      </c>
      <c r="G101" s="218"/>
      <c r="H101" s="152" t="s">
        <v>227</v>
      </c>
      <c r="K101" s="91">
        <f xml:space="preserve"> K96 + K100</f>
        <v>15787.687005000002</v>
      </c>
      <c r="L101" s="91">
        <f t="shared" ref="L101:BW101" si="55" xml:space="preserve"> L96 + L100</f>
        <v>50153.142452729473</v>
      </c>
      <c r="M101" s="91">
        <f t="shared" si="55"/>
        <v>51019.697535837942</v>
      </c>
      <c r="N101" s="91">
        <f t="shared" si="55"/>
        <v>51565.355958868386</v>
      </c>
      <c r="O101" s="91">
        <f t="shared" si="55"/>
        <v>52250.412462597844</v>
      </c>
      <c r="P101" s="91">
        <f t="shared" si="55"/>
        <v>52935.468966327302</v>
      </c>
      <c r="Q101" s="91">
        <f t="shared" si="55"/>
        <v>53767.431019289797</v>
      </c>
      <c r="R101" s="91">
        <f t="shared" si="55"/>
        <v>54305.581973786218</v>
      </c>
      <c r="S101" s="91">
        <f t="shared" si="55"/>
        <v>54990.638477515677</v>
      </c>
      <c r="T101" s="91">
        <f t="shared" si="55"/>
        <v>55121.564385440295</v>
      </c>
      <c r="U101" s="91">
        <f t="shared" si="55"/>
        <v>55403.866979100167</v>
      </c>
      <c r="V101" s="91">
        <f t="shared" si="55"/>
        <v>55383.416201289539</v>
      </c>
      <c r="W101" s="91">
        <f t="shared" si="55"/>
        <v>55514.342109214158</v>
      </c>
      <c r="X101" s="91">
        <f t="shared" si="55"/>
        <v>55645.268017138776</v>
      </c>
      <c r="Y101" s="91">
        <f t="shared" si="55"/>
        <v>55929.005415269057</v>
      </c>
      <c r="Z101" s="91">
        <f t="shared" si="55"/>
        <v>55907.119832988021</v>
      </c>
      <c r="AA101" s="91">
        <f t="shared" si="55"/>
        <v>56038.045740912647</v>
      </c>
      <c r="AB101" s="91">
        <f t="shared" si="55"/>
        <v>56168.971648837265</v>
      </c>
      <c r="AC101" s="91">
        <f t="shared" si="55"/>
        <v>56454.143851437948</v>
      </c>
      <c r="AD101" s="91">
        <f t="shared" si="55"/>
        <v>56430.823464686509</v>
      </c>
      <c r="AE101" s="91">
        <f t="shared" si="55"/>
        <v>56561.749372611128</v>
      </c>
      <c r="AF101" s="91">
        <f t="shared" si="55"/>
        <v>56692.675280535754</v>
      </c>
      <c r="AG101" s="91">
        <f t="shared" si="55"/>
        <v>56979.282287606839</v>
      </c>
      <c r="AH101" s="91">
        <f t="shared" si="55"/>
        <v>56954.527096384991</v>
      </c>
      <c r="AI101" s="91">
        <f t="shared" si="55"/>
        <v>57085.453004309617</v>
      </c>
      <c r="AJ101" s="91">
        <f t="shared" si="55"/>
        <v>57216.378912234235</v>
      </c>
      <c r="AK101" s="91">
        <f t="shared" si="55"/>
        <v>57504.420723775736</v>
      </c>
      <c r="AL101" s="91">
        <f t="shared" si="55"/>
        <v>57478.230728083479</v>
      </c>
      <c r="AM101" s="91">
        <f t="shared" si="55"/>
        <v>57609.156636008098</v>
      </c>
      <c r="AN101" s="91">
        <f t="shared" si="55"/>
        <v>57740.082543932716</v>
      </c>
      <c r="AO101" s="91">
        <f t="shared" si="55"/>
        <v>58029.55915994462</v>
      </c>
      <c r="AP101" s="91">
        <f t="shared" si="55"/>
        <v>58001.934359781961</v>
      </c>
      <c r="AQ101" s="91">
        <f t="shared" si="55"/>
        <v>58132.860267706579</v>
      </c>
      <c r="AR101" s="91">
        <f t="shared" si="55"/>
        <v>58263.786175631205</v>
      </c>
      <c r="AS101" s="91">
        <f t="shared" si="55"/>
        <v>58554.697596113518</v>
      </c>
      <c r="AT101" s="91">
        <f t="shared" si="55"/>
        <v>58525.637991480442</v>
      </c>
      <c r="AU101" s="91">
        <f t="shared" si="55"/>
        <v>58656.563899405068</v>
      </c>
      <c r="AV101" s="91">
        <f t="shared" si="55"/>
        <v>58787.489807329686</v>
      </c>
      <c r="AW101" s="91">
        <f t="shared" si="55"/>
        <v>59079.836032282408</v>
      </c>
      <c r="AX101" s="91">
        <f t="shared" si="55"/>
        <v>59049.341623178931</v>
      </c>
      <c r="AY101" s="91">
        <f t="shared" si="55"/>
        <v>59180.267531103549</v>
      </c>
      <c r="AZ101" s="91">
        <f t="shared" si="55"/>
        <v>59311.193439028168</v>
      </c>
      <c r="BA101" s="91">
        <f t="shared" si="55"/>
        <v>59604.974468451299</v>
      </c>
      <c r="BB101" s="91">
        <f t="shared" si="55"/>
        <v>59573.045254877419</v>
      </c>
      <c r="BC101" s="91">
        <f t="shared" si="55"/>
        <v>59586.024664584394</v>
      </c>
      <c r="BD101" s="91">
        <f t="shared" si="55"/>
        <v>59586.024664584394</v>
      </c>
      <c r="BE101" s="91">
        <f t="shared" si="55"/>
        <v>59749.274047227096</v>
      </c>
      <c r="BF101" s="91">
        <f t="shared" si="55"/>
        <v>59586.024664584394</v>
      </c>
      <c r="BG101" s="91">
        <f t="shared" si="55"/>
        <v>59586.024664584394</v>
      </c>
      <c r="BH101" s="91">
        <f t="shared" si="55"/>
        <v>59586.024664584394</v>
      </c>
      <c r="BI101" s="91">
        <f t="shared" si="55"/>
        <v>59749.274047227096</v>
      </c>
      <c r="BJ101" s="91">
        <f t="shared" si="55"/>
        <v>59586.024664584394</v>
      </c>
      <c r="BK101" s="91">
        <f t="shared" si="55"/>
        <v>59586.024664584394</v>
      </c>
      <c r="BL101" s="91">
        <f t="shared" si="55"/>
        <v>59586.024664584394</v>
      </c>
      <c r="BM101" s="91">
        <f t="shared" si="55"/>
        <v>59749.274047227096</v>
      </c>
      <c r="BN101" s="91">
        <f t="shared" si="55"/>
        <v>59586.024664584394</v>
      </c>
      <c r="BO101" s="91">
        <f t="shared" si="55"/>
        <v>59586.024664584394</v>
      </c>
      <c r="BP101" s="91">
        <f t="shared" si="55"/>
        <v>59586.024664584394</v>
      </c>
      <c r="BQ101" s="91">
        <f t="shared" si="55"/>
        <v>59749.274047227096</v>
      </c>
      <c r="BR101" s="91">
        <f t="shared" si="55"/>
        <v>59586.024664584394</v>
      </c>
      <c r="BS101" s="91">
        <f t="shared" si="55"/>
        <v>59586.024664584394</v>
      </c>
      <c r="BT101" s="91">
        <f t="shared" si="55"/>
        <v>59586.024664584394</v>
      </c>
      <c r="BU101" s="91">
        <f t="shared" si="55"/>
        <v>59749.274047227096</v>
      </c>
      <c r="BV101" s="91">
        <f t="shared" si="55"/>
        <v>59586.024664584394</v>
      </c>
      <c r="BW101" s="91">
        <f t="shared" si="55"/>
        <v>59586.024664584394</v>
      </c>
      <c r="BX101" s="91">
        <f t="shared" ref="BX101:CO101" si="56" xml:space="preserve"> BX96 + BX100</f>
        <v>59586.024664584394</v>
      </c>
      <c r="BY101" s="91">
        <f t="shared" si="56"/>
        <v>59749.274047227096</v>
      </c>
      <c r="BZ101" s="91">
        <f t="shared" si="56"/>
        <v>59586.024664584394</v>
      </c>
      <c r="CA101" s="91">
        <f t="shared" si="56"/>
        <v>59586.024664584394</v>
      </c>
      <c r="CB101" s="91">
        <f t="shared" si="56"/>
        <v>59586.024664584394</v>
      </c>
      <c r="CC101" s="91">
        <f t="shared" si="56"/>
        <v>59749.274047227096</v>
      </c>
      <c r="CD101" s="91">
        <f t="shared" si="56"/>
        <v>59586.024664584394</v>
      </c>
      <c r="CE101" s="91">
        <f t="shared" si="56"/>
        <v>59586.024664584394</v>
      </c>
      <c r="CF101" s="91">
        <f t="shared" si="56"/>
        <v>59586.024664584394</v>
      </c>
      <c r="CG101" s="91">
        <f t="shared" si="56"/>
        <v>59749.274047227096</v>
      </c>
      <c r="CH101" s="91">
        <f t="shared" si="56"/>
        <v>59586.024664584394</v>
      </c>
      <c r="CI101" s="91">
        <f t="shared" si="56"/>
        <v>59586.024664584394</v>
      </c>
      <c r="CJ101" s="91">
        <f t="shared" si="56"/>
        <v>59586.024664584394</v>
      </c>
      <c r="CK101" s="91">
        <f t="shared" si="56"/>
        <v>59586.024664584394</v>
      </c>
      <c r="CL101" s="91">
        <f t="shared" si="56"/>
        <v>59586.024664584394</v>
      </c>
      <c r="CM101" s="91">
        <f t="shared" si="56"/>
        <v>59586.024664584394</v>
      </c>
      <c r="CN101" s="91">
        <f t="shared" si="56"/>
        <v>59586.024664584394</v>
      </c>
      <c r="CO101" s="91">
        <f t="shared" si="56"/>
        <v>59749.274047227096</v>
      </c>
    </row>
    <row r="102" spans="2:93" s="79" customFormat="1" outlineLevel="2" x14ac:dyDescent="0.2">
      <c r="B102" s="98"/>
      <c r="C102" s="44"/>
      <c r="D102" s="44"/>
      <c r="E102" s="132"/>
      <c r="H102" s="370"/>
      <c r="I102" s="132"/>
      <c r="J102" s="132"/>
      <c r="K102" s="367"/>
      <c r="L102" s="367"/>
      <c r="M102" s="367"/>
      <c r="N102" s="367"/>
      <c r="O102" s="367"/>
      <c r="P102" s="367"/>
      <c r="Q102" s="367"/>
      <c r="R102" s="367"/>
      <c r="S102" s="367"/>
      <c r="T102" s="367"/>
      <c r="U102" s="367"/>
      <c r="V102" s="367"/>
      <c r="W102" s="367"/>
      <c r="X102" s="367"/>
      <c r="Y102" s="367"/>
      <c r="Z102" s="367"/>
      <c r="AA102" s="367"/>
      <c r="AB102" s="367"/>
      <c r="AC102" s="367"/>
      <c r="AD102" s="367"/>
      <c r="AE102" s="367"/>
      <c r="AF102" s="367"/>
      <c r="AG102" s="367"/>
      <c r="AH102" s="367"/>
      <c r="AI102" s="367"/>
      <c r="AJ102" s="367"/>
      <c r="AK102" s="367"/>
      <c r="AL102" s="367"/>
      <c r="AM102" s="367"/>
      <c r="AN102" s="367"/>
      <c r="AO102" s="367"/>
      <c r="AP102" s="367"/>
      <c r="AQ102" s="367"/>
      <c r="AR102" s="367"/>
      <c r="AS102" s="367"/>
      <c r="AT102" s="367"/>
      <c r="AU102" s="367"/>
      <c r="AV102" s="367"/>
      <c r="AW102" s="367"/>
      <c r="AX102" s="367"/>
      <c r="AY102" s="367"/>
      <c r="AZ102" s="367"/>
      <c r="BA102" s="367"/>
      <c r="BB102" s="367"/>
      <c r="BC102" s="367"/>
      <c r="BD102" s="367"/>
      <c r="BE102" s="367"/>
      <c r="BF102" s="367"/>
      <c r="BG102" s="367"/>
      <c r="BH102" s="367"/>
      <c r="BI102" s="367"/>
      <c r="BJ102" s="367"/>
      <c r="BK102" s="367"/>
      <c r="BL102" s="367"/>
      <c r="BM102" s="367"/>
      <c r="BN102" s="367"/>
      <c r="BO102" s="367"/>
      <c r="BP102" s="367"/>
      <c r="BQ102" s="367"/>
      <c r="BR102" s="367"/>
      <c r="BS102" s="367"/>
      <c r="BT102" s="367"/>
      <c r="BU102" s="367"/>
      <c r="BV102" s="367"/>
      <c r="BW102" s="367"/>
      <c r="BX102" s="367"/>
      <c r="BY102" s="367"/>
      <c r="BZ102" s="367"/>
      <c r="CA102" s="367"/>
      <c r="CB102" s="367"/>
      <c r="CC102" s="367"/>
      <c r="CD102" s="367"/>
      <c r="CE102" s="367"/>
      <c r="CF102" s="367"/>
      <c r="CG102" s="367"/>
      <c r="CH102" s="367"/>
      <c r="CI102" s="367"/>
      <c r="CJ102" s="367"/>
      <c r="CK102" s="367"/>
      <c r="CL102" s="367"/>
      <c r="CM102" s="367"/>
      <c r="CN102" s="367"/>
      <c r="CO102" s="367"/>
    </row>
    <row r="103" spans="2:93" s="79" customFormat="1" outlineLevel="2" x14ac:dyDescent="0.2">
      <c r="B103" s="98"/>
      <c r="C103" s="44" t="s">
        <v>411</v>
      </c>
      <c r="D103" s="44"/>
      <c r="E103" s="132"/>
      <c r="H103" s="370"/>
      <c r="I103" s="132"/>
      <c r="J103" s="132"/>
      <c r="K103" s="367"/>
      <c r="L103" s="367"/>
      <c r="M103" s="367"/>
      <c r="N103" s="367"/>
      <c r="O103" s="367"/>
      <c r="P103" s="367"/>
      <c r="Q103" s="367"/>
      <c r="R103" s="367"/>
      <c r="S103" s="367"/>
      <c r="T103" s="367"/>
      <c r="U103" s="367"/>
      <c r="V103" s="367"/>
      <c r="W103" s="367"/>
      <c r="X103" s="367"/>
      <c r="Y103" s="367"/>
      <c r="Z103" s="367"/>
      <c r="AA103" s="367"/>
      <c r="AB103" s="367"/>
      <c r="AC103" s="367"/>
      <c r="AD103" s="367"/>
      <c r="AE103" s="367"/>
      <c r="AF103" s="367"/>
      <c r="AG103" s="367"/>
      <c r="AH103" s="367"/>
      <c r="AI103" s="367"/>
      <c r="AJ103" s="367"/>
      <c r="AK103" s="367"/>
      <c r="AL103" s="367"/>
      <c r="AM103" s="367"/>
      <c r="AN103" s="367"/>
      <c r="AO103" s="367"/>
      <c r="AP103" s="367"/>
      <c r="AQ103" s="367"/>
      <c r="AR103" s="367"/>
      <c r="AS103" s="367"/>
      <c r="AT103" s="367"/>
      <c r="AU103" s="367"/>
      <c r="AV103" s="367"/>
      <c r="AW103" s="367"/>
      <c r="AX103" s="367"/>
      <c r="AY103" s="367"/>
      <c r="AZ103" s="367"/>
      <c r="BA103" s="367"/>
      <c r="BB103" s="367"/>
      <c r="BC103" s="367"/>
      <c r="BD103" s="367"/>
      <c r="BE103" s="367"/>
      <c r="BF103" s="367"/>
      <c r="BG103" s="367"/>
      <c r="BH103" s="367"/>
      <c r="BI103" s="367"/>
      <c r="BJ103" s="367"/>
      <c r="BK103" s="367"/>
      <c r="BL103" s="367"/>
      <c r="BM103" s="367"/>
      <c r="BN103" s="367"/>
      <c r="BO103" s="367"/>
      <c r="BP103" s="367"/>
      <c r="BQ103" s="367"/>
      <c r="BR103" s="367"/>
      <c r="BS103" s="367"/>
      <c r="BT103" s="367"/>
      <c r="BU103" s="367"/>
      <c r="BV103" s="367"/>
      <c r="BW103" s="367"/>
      <c r="BX103" s="367"/>
      <c r="BY103" s="367"/>
      <c r="BZ103" s="367"/>
      <c r="CA103" s="367"/>
      <c r="CB103" s="367"/>
      <c r="CC103" s="367"/>
      <c r="CD103" s="367"/>
      <c r="CE103" s="367"/>
      <c r="CF103" s="367"/>
      <c r="CG103" s="367"/>
      <c r="CH103" s="367"/>
      <c r="CI103" s="367"/>
      <c r="CJ103" s="367"/>
      <c r="CK103" s="367"/>
      <c r="CL103" s="367"/>
      <c r="CM103" s="367"/>
      <c r="CN103" s="367"/>
      <c r="CO103" s="367"/>
    </row>
    <row r="104" spans="2:93" outlineLevel="2" x14ac:dyDescent="0.2">
      <c r="B104" s="59"/>
      <c r="D104" s="39"/>
      <c r="E104" s="18" t="str">
        <f xml:space="preserve"> UserInput!E22</f>
        <v>Flats</v>
      </c>
      <c r="G104" s="19">
        <f xml:space="preserve"> UserInput!G22</f>
        <v>96</v>
      </c>
      <c r="H104" s="77" t="str">
        <f xml:space="preserve"> UserInput!H22</f>
        <v>Properties</v>
      </c>
      <c r="I104" s="132"/>
      <c r="J104" s="20"/>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2"/>
      <c r="BU104" s="132"/>
      <c r="BV104" s="132"/>
      <c r="BW104" s="132"/>
      <c r="BX104" s="132"/>
      <c r="BY104" s="132"/>
      <c r="BZ104" s="132"/>
      <c r="CA104" s="132"/>
      <c r="CB104" s="132"/>
      <c r="CC104" s="132"/>
      <c r="CD104" s="132"/>
      <c r="CE104" s="132"/>
      <c r="CF104" s="132"/>
      <c r="CG104" s="132"/>
      <c r="CH104" s="132"/>
      <c r="CI104" s="132"/>
      <c r="CJ104" s="132"/>
      <c r="CK104" s="132"/>
      <c r="CL104" s="132"/>
      <c r="CM104" s="132"/>
      <c r="CN104" s="132"/>
      <c r="CO104" s="132"/>
    </row>
    <row r="105" spans="2:93" outlineLevel="2" x14ac:dyDescent="0.2">
      <c r="B105" s="59"/>
      <c r="D105" s="39"/>
      <c r="E105" s="18" t="str">
        <f>UserInput!E26</f>
        <v>Number of flats to each plot</v>
      </c>
      <c r="G105" s="53">
        <f>UserInput!G26</f>
        <v>4</v>
      </c>
      <c r="H105" s="77" t="str">
        <f>UserInput!H26</f>
        <v>Properties</v>
      </c>
      <c r="I105" s="132"/>
      <c r="J105" s="20"/>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c r="BU105" s="132"/>
      <c r="BV105" s="132"/>
      <c r="BW105" s="132"/>
      <c r="BX105" s="132"/>
      <c r="BY105" s="132"/>
      <c r="BZ105" s="132"/>
      <c r="CA105" s="132"/>
      <c r="CB105" s="132"/>
      <c r="CC105" s="132"/>
      <c r="CD105" s="132"/>
      <c r="CE105" s="132"/>
      <c r="CF105" s="132"/>
      <c r="CG105" s="132"/>
      <c r="CH105" s="132"/>
      <c r="CI105" s="132"/>
      <c r="CJ105" s="132"/>
      <c r="CK105" s="132"/>
      <c r="CL105" s="132"/>
      <c r="CM105" s="132"/>
      <c r="CN105" s="132"/>
      <c r="CO105" s="132"/>
    </row>
    <row r="106" spans="2:93" s="20" customFormat="1" outlineLevel="2" x14ac:dyDescent="0.2">
      <c r="B106" s="34"/>
      <c r="C106" s="84"/>
      <c r="D106" s="84"/>
      <c r="E106" s="20" t="s">
        <v>412</v>
      </c>
      <c r="G106" s="163">
        <f xml:space="preserve"> ROUND( G104 / MAX(1, G105 ), 0 )</f>
        <v>24</v>
      </c>
      <c r="H106" s="94" t="s">
        <v>323</v>
      </c>
      <c r="I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32"/>
      <c r="BR106" s="132"/>
      <c r="BS106" s="132"/>
      <c r="BT106" s="132"/>
      <c r="BU106" s="132"/>
      <c r="BV106" s="132"/>
      <c r="BW106" s="132"/>
      <c r="BX106" s="132"/>
      <c r="BY106" s="132"/>
      <c r="BZ106" s="132"/>
      <c r="CA106" s="132"/>
      <c r="CB106" s="132"/>
      <c r="CC106" s="132"/>
      <c r="CD106" s="132"/>
      <c r="CE106" s="132"/>
      <c r="CF106" s="132"/>
      <c r="CG106" s="132"/>
      <c r="CH106" s="132"/>
      <c r="CI106" s="132"/>
      <c r="CJ106" s="132"/>
      <c r="CK106" s="132"/>
      <c r="CL106" s="132"/>
      <c r="CM106" s="132"/>
      <c r="CN106" s="132"/>
      <c r="CO106" s="132"/>
    </row>
    <row r="107" spans="2:93" s="20" customFormat="1" outlineLevel="2" x14ac:dyDescent="0.2">
      <c r="B107" s="34"/>
      <c r="C107" s="84"/>
      <c r="D107" s="84"/>
      <c r="E107" s="45" t="str">
        <f xml:space="preserve"> Costs!E40</f>
        <v>Total plots</v>
      </c>
      <c r="G107" s="53">
        <f xml:space="preserve"> Costs!G40</f>
        <v>428</v>
      </c>
      <c r="H107" s="77" t="str">
        <f xml:space="preserve"> Costs!H40</f>
        <v>Plots</v>
      </c>
      <c r="I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row>
    <row r="108" spans="2:93" s="20" customFormat="1" outlineLevel="2" x14ac:dyDescent="0.2">
      <c r="B108" s="34"/>
      <c r="C108" s="84"/>
      <c r="D108" s="84"/>
      <c r="E108" s="132" t="s">
        <v>413</v>
      </c>
      <c r="G108" s="101">
        <f xml:space="preserve"> G106 / G107</f>
        <v>5.6074766355140186E-2</v>
      </c>
      <c r="H108" s="94" t="s">
        <v>59</v>
      </c>
      <c r="I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132"/>
      <c r="BY108" s="132"/>
      <c r="BZ108" s="132"/>
      <c r="CA108" s="132"/>
      <c r="CB108" s="132"/>
      <c r="CC108" s="132"/>
      <c r="CD108" s="132"/>
      <c r="CE108" s="132"/>
      <c r="CF108" s="132"/>
      <c r="CG108" s="132"/>
      <c r="CH108" s="132"/>
      <c r="CI108" s="132"/>
      <c r="CJ108" s="132"/>
      <c r="CK108" s="132"/>
      <c r="CL108" s="132"/>
      <c r="CM108" s="132"/>
      <c r="CN108" s="132"/>
      <c r="CO108" s="132"/>
    </row>
    <row r="109" spans="2:93" s="20" customFormat="1" outlineLevel="2" x14ac:dyDescent="0.2">
      <c r="B109" s="34"/>
      <c r="C109" s="84"/>
      <c r="D109" s="84"/>
      <c r="E109" s="132" t="str">
        <f xml:space="preserve"> E90</f>
        <v>Proportion of leakage on customer side</v>
      </c>
      <c r="G109" s="95">
        <f xml:space="preserve"> G90</f>
        <v>0.21113824984143284</v>
      </c>
      <c r="H109" s="94" t="str">
        <f xml:space="preserve"> H90</f>
        <v>%</v>
      </c>
      <c r="I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132"/>
      <c r="BY109" s="132"/>
      <c r="BZ109" s="132"/>
      <c r="CA109" s="132"/>
      <c r="CB109" s="132"/>
      <c r="CC109" s="132"/>
      <c r="CD109" s="132"/>
      <c r="CE109" s="132"/>
      <c r="CF109" s="132"/>
      <c r="CG109" s="132"/>
      <c r="CH109" s="132"/>
      <c r="CI109" s="132"/>
      <c r="CJ109" s="132"/>
      <c r="CK109" s="132"/>
      <c r="CL109" s="132"/>
      <c r="CM109" s="132"/>
      <c r="CN109" s="132"/>
      <c r="CO109" s="132"/>
    </row>
    <row r="110" spans="2:93" s="20" customFormat="1" outlineLevel="2" x14ac:dyDescent="0.2">
      <c r="B110" s="34"/>
      <c r="C110" s="84"/>
      <c r="D110" s="84"/>
      <c r="E110" s="132" t="s">
        <v>414</v>
      </c>
      <c r="G110" s="218"/>
      <c r="H110" s="94" t="s">
        <v>98</v>
      </c>
      <c r="I110" s="132"/>
      <c r="K110" s="163">
        <f xml:space="preserve"> K100 * $G$108 * $G$109</f>
        <v>0</v>
      </c>
      <c r="L110" s="163">
        <f t="shared" ref="L110:BW110" si="57" xml:space="preserve"> L100 * $G$108 * $G$109</f>
        <v>8.110745677005351</v>
      </c>
      <c r="M110" s="163">
        <f t="shared" si="57"/>
        <v>16.265933796076485</v>
      </c>
      <c r="N110" s="163">
        <f t="shared" si="57"/>
        <v>24.332237031016053</v>
      </c>
      <c r="O110" s="163">
        <f t="shared" si="57"/>
        <v>32.442982708021404</v>
      </c>
      <c r="P110" s="163">
        <f t="shared" si="57"/>
        <v>40.553728385026751</v>
      </c>
      <c r="Q110" s="163">
        <f t="shared" si="57"/>
        <v>48.797801388229452</v>
      </c>
      <c r="R110" s="163">
        <f t="shared" si="57"/>
        <v>56.775219739037475</v>
      </c>
      <c r="S110" s="163">
        <f t="shared" si="57"/>
        <v>64.885965416042808</v>
      </c>
      <c r="T110" s="163">
        <f t="shared" si="57"/>
        <v>66.436066372572071</v>
      </c>
      <c r="U110" s="163">
        <f t="shared" si="57"/>
        <v>68.172430801235848</v>
      </c>
      <c r="V110" s="163">
        <f t="shared" si="57"/>
        <v>69.536268285630612</v>
      </c>
      <c r="W110" s="163">
        <f t="shared" si="57"/>
        <v>71.086369242159847</v>
      </c>
      <c r="X110" s="163">
        <f t="shared" si="57"/>
        <v>72.636470198689096</v>
      </c>
      <c r="Y110" s="163">
        <f t="shared" si="57"/>
        <v>74.389822035095676</v>
      </c>
      <c r="Z110" s="163">
        <f t="shared" si="57"/>
        <v>75.736672111747609</v>
      </c>
      <c r="AA110" s="163">
        <f t="shared" si="57"/>
        <v>77.286773068276887</v>
      </c>
      <c r="AB110" s="163">
        <f t="shared" si="57"/>
        <v>78.836874024806107</v>
      </c>
      <c r="AC110" s="163">
        <f t="shared" si="57"/>
        <v>80.607213268955462</v>
      </c>
      <c r="AD110" s="163">
        <f t="shared" si="57"/>
        <v>81.937075937864648</v>
      </c>
      <c r="AE110" s="163">
        <f t="shared" si="57"/>
        <v>83.487176894393883</v>
      </c>
      <c r="AF110" s="163">
        <f t="shared" si="57"/>
        <v>85.037277850923161</v>
      </c>
      <c r="AG110" s="163">
        <f t="shared" si="57"/>
        <v>86.824604502815291</v>
      </c>
      <c r="AH110" s="163">
        <f t="shared" si="57"/>
        <v>88.137479763981659</v>
      </c>
      <c r="AI110" s="163">
        <f t="shared" si="57"/>
        <v>89.687580720510923</v>
      </c>
      <c r="AJ110" s="163">
        <f t="shared" si="57"/>
        <v>91.237681677040158</v>
      </c>
      <c r="AK110" s="163">
        <f t="shared" si="57"/>
        <v>93.041995736675119</v>
      </c>
      <c r="AL110" s="163">
        <f t="shared" si="57"/>
        <v>94.337883590098699</v>
      </c>
      <c r="AM110" s="163">
        <f t="shared" si="57"/>
        <v>95.887984546627962</v>
      </c>
      <c r="AN110" s="163">
        <f t="shared" si="57"/>
        <v>97.438085503157211</v>
      </c>
      <c r="AO110" s="163">
        <f t="shared" si="57"/>
        <v>99.259386970534905</v>
      </c>
      <c r="AP110" s="163">
        <f t="shared" si="57"/>
        <v>100.53828741621572</v>
      </c>
      <c r="AQ110" s="163">
        <f t="shared" si="57"/>
        <v>102.08838837274497</v>
      </c>
      <c r="AR110" s="163">
        <f t="shared" si="57"/>
        <v>103.63848932927424</v>
      </c>
      <c r="AS110" s="163">
        <f t="shared" si="57"/>
        <v>105.47677820439472</v>
      </c>
      <c r="AT110" s="163">
        <f t="shared" si="57"/>
        <v>106.73869124233276</v>
      </c>
      <c r="AU110" s="163">
        <f t="shared" si="57"/>
        <v>108.28879219886201</v>
      </c>
      <c r="AV110" s="163">
        <f t="shared" si="57"/>
        <v>109.83889315539125</v>
      </c>
      <c r="AW110" s="163">
        <f t="shared" si="57"/>
        <v>111.69416943825456</v>
      </c>
      <c r="AX110" s="163">
        <f t="shared" si="57"/>
        <v>112.93909506844979</v>
      </c>
      <c r="AY110" s="163">
        <f t="shared" si="57"/>
        <v>114.48919602497904</v>
      </c>
      <c r="AZ110" s="163">
        <f t="shared" si="57"/>
        <v>116.03929698150829</v>
      </c>
      <c r="BA110" s="163">
        <f t="shared" si="57"/>
        <v>117.91156067211433</v>
      </c>
      <c r="BB110" s="163">
        <f t="shared" si="57"/>
        <v>119.13949889456683</v>
      </c>
      <c r="BC110" s="163">
        <f t="shared" si="57"/>
        <v>119.29316897958589</v>
      </c>
      <c r="BD110" s="163">
        <f t="shared" si="57"/>
        <v>119.29316897958589</v>
      </c>
      <c r="BE110" s="163">
        <f t="shared" si="57"/>
        <v>119.61999957952996</v>
      </c>
      <c r="BF110" s="163">
        <f t="shared" si="57"/>
        <v>119.29316897958589</v>
      </c>
      <c r="BG110" s="163">
        <f t="shared" si="57"/>
        <v>119.29316897958589</v>
      </c>
      <c r="BH110" s="163">
        <f t="shared" si="57"/>
        <v>119.29316897958589</v>
      </c>
      <c r="BI110" s="163">
        <f t="shared" si="57"/>
        <v>119.61999957952996</v>
      </c>
      <c r="BJ110" s="163">
        <f t="shared" si="57"/>
        <v>119.29316897958589</v>
      </c>
      <c r="BK110" s="163">
        <f t="shared" si="57"/>
        <v>119.29316897958589</v>
      </c>
      <c r="BL110" s="163">
        <f t="shared" si="57"/>
        <v>119.29316897958589</v>
      </c>
      <c r="BM110" s="163">
        <f t="shared" si="57"/>
        <v>119.61999957952996</v>
      </c>
      <c r="BN110" s="163">
        <f t="shared" si="57"/>
        <v>119.29316897958589</v>
      </c>
      <c r="BO110" s="163">
        <f t="shared" si="57"/>
        <v>119.29316897958589</v>
      </c>
      <c r="BP110" s="163">
        <f t="shared" si="57"/>
        <v>119.29316897958589</v>
      </c>
      <c r="BQ110" s="163">
        <f t="shared" si="57"/>
        <v>119.61999957952996</v>
      </c>
      <c r="BR110" s="163">
        <f t="shared" si="57"/>
        <v>119.29316897958589</v>
      </c>
      <c r="BS110" s="163">
        <f t="shared" si="57"/>
        <v>119.29316897958589</v>
      </c>
      <c r="BT110" s="163">
        <f t="shared" si="57"/>
        <v>119.29316897958589</v>
      </c>
      <c r="BU110" s="163">
        <f t="shared" si="57"/>
        <v>119.61999957952996</v>
      </c>
      <c r="BV110" s="163">
        <f t="shared" si="57"/>
        <v>119.29316897958589</v>
      </c>
      <c r="BW110" s="163">
        <f t="shared" si="57"/>
        <v>119.29316897958589</v>
      </c>
      <c r="BX110" s="163">
        <f t="shared" ref="BX110:CO110" si="58" xml:space="preserve"> BX100 * $G$108 * $G$109</f>
        <v>119.29316897958589</v>
      </c>
      <c r="BY110" s="163">
        <f t="shared" si="58"/>
        <v>119.61999957952996</v>
      </c>
      <c r="BZ110" s="163">
        <f t="shared" si="58"/>
        <v>119.29316897958589</v>
      </c>
      <c r="CA110" s="163">
        <f t="shared" si="58"/>
        <v>119.29316897958589</v>
      </c>
      <c r="CB110" s="163">
        <f t="shared" si="58"/>
        <v>119.29316897958589</v>
      </c>
      <c r="CC110" s="163">
        <f t="shared" si="58"/>
        <v>119.61999957952996</v>
      </c>
      <c r="CD110" s="163">
        <f t="shared" si="58"/>
        <v>119.29316897958589</v>
      </c>
      <c r="CE110" s="163">
        <f t="shared" si="58"/>
        <v>119.29316897958589</v>
      </c>
      <c r="CF110" s="163">
        <f t="shared" si="58"/>
        <v>119.29316897958589</v>
      </c>
      <c r="CG110" s="163">
        <f t="shared" si="58"/>
        <v>119.61999957952996</v>
      </c>
      <c r="CH110" s="163">
        <f t="shared" si="58"/>
        <v>119.29316897958589</v>
      </c>
      <c r="CI110" s="163">
        <f t="shared" si="58"/>
        <v>119.29316897958589</v>
      </c>
      <c r="CJ110" s="163">
        <f t="shared" si="58"/>
        <v>119.29316897958589</v>
      </c>
      <c r="CK110" s="163">
        <f t="shared" si="58"/>
        <v>119.29316897958589</v>
      </c>
      <c r="CL110" s="163">
        <f t="shared" si="58"/>
        <v>119.29316897958589</v>
      </c>
      <c r="CM110" s="163">
        <f t="shared" si="58"/>
        <v>119.29316897958589</v>
      </c>
      <c r="CN110" s="163">
        <f t="shared" si="58"/>
        <v>119.29316897958589</v>
      </c>
      <c r="CO110" s="163">
        <f t="shared" si="58"/>
        <v>119.61999957952996</v>
      </c>
    </row>
    <row r="111" spans="2:93" s="20" customFormat="1" outlineLevel="2" x14ac:dyDescent="0.2">
      <c r="B111" s="34"/>
      <c r="C111" s="84"/>
      <c r="D111" s="84"/>
      <c r="E111" s="132" t="s">
        <v>415</v>
      </c>
      <c r="G111" s="218"/>
      <c r="H111" s="94" t="s">
        <v>98</v>
      </c>
      <c r="I111" s="132"/>
      <c r="K111" s="91">
        <f xml:space="preserve"> K100 + K110</f>
        <v>0</v>
      </c>
      <c r="L111" s="91">
        <f t="shared" ref="L111:BW111" si="59" xml:space="preserve"> L100 + L110</f>
        <v>693.16724940646327</v>
      </c>
      <c r="M111" s="91">
        <f t="shared" si="59"/>
        <v>1390.1326755220032</v>
      </c>
      <c r="N111" s="91">
        <f t="shared" si="59"/>
        <v>2079.5017482193898</v>
      </c>
      <c r="O111" s="91">
        <f t="shared" si="59"/>
        <v>2772.6689976258531</v>
      </c>
      <c r="P111" s="91">
        <f t="shared" si="59"/>
        <v>3465.8362470323164</v>
      </c>
      <c r="Q111" s="91">
        <f t="shared" si="59"/>
        <v>4170.3980265660093</v>
      </c>
      <c r="R111" s="91">
        <f t="shared" si="59"/>
        <v>4852.1707458452438</v>
      </c>
      <c r="S111" s="91">
        <f t="shared" si="59"/>
        <v>5545.3379952517062</v>
      </c>
      <c r="T111" s="91">
        <f t="shared" si="59"/>
        <v>5677.814004132857</v>
      </c>
      <c r="U111" s="91">
        <f t="shared" si="59"/>
        <v>5826.2086157893891</v>
      </c>
      <c r="V111" s="91">
        <f t="shared" si="59"/>
        <v>5942.7660218951596</v>
      </c>
      <c r="W111" s="91">
        <f t="shared" si="59"/>
        <v>6075.2420307763086</v>
      </c>
      <c r="X111" s="91">
        <f t="shared" si="59"/>
        <v>6207.7180396574586</v>
      </c>
      <c r="Y111" s="91">
        <f t="shared" si="59"/>
        <v>6357.5644431921401</v>
      </c>
      <c r="Z111" s="91">
        <f t="shared" si="59"/>
        <v>6472.6700574197603</v>
      </c>
      <c r="AA111" s="91">
        <f t="shared" si="59"/>
        <v>6605.1460663009102</v>
      </c>
      <c r="AB111" s="91">
        <f t="shared" si="59"/>
        <v>6737.6220751820592</v>
      </c>
      <c r="AC111" s="91">
        <f t="shared" si="59"/>
        <v>6888.9202705948892</v>
      </c>
      <c r="AD111" s="91">
        <f t="shared" si="59"/>
        <v>7002.5740929443609</v>
      </c>
      <c r="AE111" s="91">
        <f t="shared" si="59"/>
        <v>7135.0501018255109</v>
      </c>
      <c r="AF111" s="91">
        <f t="shared" si="59"/>
        <v>7267.5261107066626</v>
      </c>
      <c r="AG111" s="91">
        <f t="shared" si="59"/>
        <v>7420.276097997641</v>
      </c>
      <c r="AH111" s="91">
        <f t="shared" si="59"/>
        <v>7532.4781284689616</v>
      </c>
      <c r="AI111" s="91">
        <f t="shared" si="59"/>
        <v>7664.9541373501124</v>
      </c>
      <c r="AJ111" s="91">
        <f t="shared" si="59"/>
        <v>7797.4301462312615</v>
      </c>
      <c r="AK111" s="91">
        <f t="shared" si="59"/>
        <v>7951.6319254003929</v>
      </c>
      <c r="AL111" s="91">
        <f t="shared" si="59"/>
        <v>8062.3821639935641</v>
      </c>
      <c r="AM111" s="91">
        <f t="shared" si="59"/>
        <v>8194.8581728747158</v>
      </c>
      <c r="AN111" s="91">
        <f t="shared" si="59"/>
        <v>8327.3341817558648</v>
      </c>
      <c r="AO111" s="91">
        <f t="shared" si="59"/>
        <v>8482.9877528031411</v>
      </c>
      <c r="AP111" s="91">
        <f t="shared" si="59"/>
        <v>8592.2861995181647</v>
      </c>
      <c r="AQ111" s="91">
        <f t="shared" si="59"/>
        <v>8724.7622083993156</v>
      </c>
      <c r="AR111" s="91">
        <f t="shared" si="59"/>
        <v>8857.2382172804664</v>
      </c>
      <c r="AS111" s="91">
        <f t="shared" si="59"/>
        <v>9014.3435802058939</v>
      </c>
      <c r="AT111" s="91">
        <f t="shared" si="59"/>
        <v>9122.1902350427681</v>
      </c>
      <c r="AU111" s="91">
        <f t="shared" si="59"/>
        <v>9254.6662439239171</v>
      </c>
      <c r="AV111" s="91">
        <f t="shared" si="59"/>
        <v>9387.1422528050662</v>
      </c>
      <c r="AW111" s="91">
        <f t="shared" si="59"/>
        <v>9545.6994076086467</v>
      </c>
      <c r="AX111" s="91">
        <f t="shared" si="59"/>
        <v>9652.0942705673679</v>
      </c>
      <c r="AY111" s="91">
        <f t="shared" si="59"/>
        <v>9784.5702794485187</v>
      </c>
      <c r="AZ111" s="91">
        <f t="shared" si="59"/>
        <v>9917.0462883296677</v>
      </c>
      <c r="BA111" s="91">
        <f t="shared" si="59"/>
        <v>10077.055235011396</v>
      </c>
      <c r="BB111" s="91">
        <f t="shared" si="59"/>
        <v>10181.998306091971</v>
      </c>
      <c r="BC111" s="91">
        <f t="shared" si="59"/>
        <v>10195.131385883969</v>
      </c>
      <c r="BD111" s="91">
        <f t="shared" si="59"/>
        <v>10195.131385883969</v>
      </c>
      <c r="BE111" s="91">
        <f t="shared" si="59"/>
        <v>10223.063252694612</v>
      </c>
      <c r="BF111" s="91">
        <f t="shared" si="59"/>
        <v>10195.131385883969</v>
      </c>
      <c r="BG111" s="91">
        <f t="shared" si="59"/>
        <v>10195.131385883969</v>
      </c>
      <c r="BH111" s="91">
        <f t="shared" si="59"/>
        <v>10195.131385883969</v>
      </c>
      <c r="BI111" s="91">
        <f t="shared" si="59"/>
        <v>10223.063252694612</v>
      </c>
      <c r="BJ111" s="91">
        <f t="shared" si="59"/>
        <v>10195.131385883969</v>
      </c>
      <c r="BK111" s="91">
        <f t="shared" si="59"/>
        <v>10195.131385883969</v>
      </c>
      <c r="BL111" s="91">
        <f t="shared" si="59"/>
        <v>10195.131385883969</v>
      </c>
      <c r="BM111" s="91">
        <f t="shared" si="59"/>
        <v>10223.063252694612</v>
      </c>
      <c r="BN111" s="91">
        <f t="shared" si="59"/>
        <v>10195.131385883969</v>
      </c>
      <c r="BO111" s="91">
        <f t="shared" si="59"/>
        <v>10195.131385883969</v>
      </c>
      <c r="BP111" s="91">
        <f t="shared" si="59"/>
        <v>10195.131385883969</v>
      </c>
      <c r="BQ111" s="91">
        <f t="shared" si="59"/>
        <v>10223.063252694612</v>
      </c>
      <c r="BR111" s="91">
        <f t="shared" si="59"/>
        <v>10195.131385883969</v>
      </c>
      <c r="BS111" s="91">
        <f t="shared" si="59"/>
        <v>10195.131385883969</v>
      </c>
      <c r="BT111" s="91">
        <f t="shared" si="59"/>
        <v>10195.131385883969</v>
      </c>
      <c r="BU111" s="91">
        <f t="shared" si="59"/>
        <v>10223.063252694612</v>
      </c>
      <c r="BV111" s="91">
        <f t="shared" si="59"/>
        <v>10195.131385883969</v>
      </c>
      <c r="BW111" s="91">
        <f t="shared" si="59"/>
        <v>10195.131385883969</v>
      </c>
      <c r="BX111" s="91">
        <f t="shared" ref="BX111:CO111" si="60" xml:space="preserve"> BX100 + BX110</f>
        <v>10195.131385883969</v>
      </c>
      <c r="BY111" s="91">
        <f t="shared" si="60"/>
        <v>10223.063252694612</v>
      </c>
      <c r="BZ111" s="91">
        <f t="shared" si="60"/>
        <v>10195.131385883969</v>
      </c>
      <c r="CA111" s="91">
        <f t="shared" si="60"/>
        <v>10195.131385883969</v>
      </c>
      <c r="CB111" s="91">
        <f t="shared" si="60"/>
        <v>10195.131385883969</v>
      </c>
      <c r="CC111" s="91">
        <f t="shared" si="60"/>
        <v>10223.063252694612</v>
      </c>
      <c r="CD111" s="91">
        <f t="shared" si="60"/>
        <v>10195.131385883969</v>
      </c>
      <c r="CE111" s="91">
        <f t="shared" si="60"/>
        <v>10195.131385883969</v>
      </c>
      <c r="CF111" s="91">
        <f t="shared" si="60"/>
        <v>10195.131385883969</v>
      </c>
      <c r="CG111" s="91">
        <f t="shared" si="60"/>
        <v>10223.063252694612</v>
      </c>
      <c r="CH111" s="91">
        <f t="shared" si="60"/>
        <v>10195.131385883969</v>
      </c>
      <c r="CI111" s="91">
        <f t="shared" si="60"/>
        <v>10195.131385883969</v>
      </c>
      <c r="CJ111" s="91">
        <f t="shared" si="60"/>
        <v>10195.131385883969</v>
      </c>
      <c r="CK111" s="91">
        <f t="shared" si="60"/>
        <v>10195.131385883969</v>
      </c>
      <c r="CL111" s="91">
        <f t="shared" si="60"/>
        <v>10195.131385883969</v>
      </c>
      <c r="CM111" s="91">
        <f t="shared" si="60"/>
        <v>10195.131385883969</v>
      </c>
      <c r="CN111" s="91">
        <f t="shared" si="60"/>
        <v>10195.131385883969</v>
      </c>
      <c r="CO111" s="91">
        <f t="shared" si="60"/>
        <v>10223.063252694612</v>
      </c>
    </row>
    <row r="112" spans="2:93" s="79" customFormat="1" outlineLevel="2" x14ac:dyDescent="0.2">
      <c r="B112" s="98"/>
      <c r="C112" s="44"/>
      <c r="D112" s="44"/>
      <c r="E112" s="132"/>
      <c r="H112" s="370"/>
      <c r="I112" s="132"/>
      <c r="J112" s="132"/>
      <c r="K112" s="367"/>
      <c r="L112" s="367"/>
      <c r="M112" s="367"/>
      <c r="N112" s="367"/>
      <c r="O112" s="367"/>
      <c r="P112" s="367"/>
      <c r="Q112" s="367"/>
      <c r="R112" s="367"/>
      <c r="S112" s="367"/>
      <c r="T112" s="367"/>
      <c r="U112" s="367"/>
      <c r="V112" s="367"/>
      <c r="W112" s="367"/>
      <c r="X112" s="367"/>
      <c r="Y112" s="367"/>
      <c r="Z112" s="367"/>
      <c r="AA112" s="367"/>
      <c r="AB112" s="367"/>
      <c r="AC112" s="367"/>
      <c r="AD112" s="367"/>
      <c r="AE112" s="367"/>
      <c r="AF112" s="367"/>
      <c r="AG112" s="367"/>
      <c r="AH112" s="367"/>
      <c r="AI112" s="367"/>
      <c r="AJ112" s="367"/>
      <c r="AK112" s="367"/>
      <c r="AL112" s="367"/>
      <c r="AM112" s="367"/>
      <c r="AN112" s="367"/>
      <c r="AO112" s="367"/>
      <c r="AP112" s="367"/>
      <c r="AQ112" s="367"/>
      <c r="AR112" s="367"/>
      <c r="AS112" s="367"/>
      <c r="AT112" s="367"/>
      <c r="AU112" s="367"/>
      <c r="AV112" s="367"/>
      <c r="AW112" s="367"/>
      <c r="AX112" s="367"/>
      <c r="AY112" s="367"/>
      <c r="AZ112" s="367"/>
      <c r="BA112" s="367"/>
      <c r="BB112" s="367"/>
      <c r="BC112" s="367"/>
      <c r="BD112" s="367"/>
      <c r="BE112" s="367"/>
      <c r="BF112" s="367"/>
      <c r="BG112" s="367"/>
      <c r="BH112" s="367"/>
      <c r="BI112" s="367"/>
      <c r="BJ112" s="367"/>
      <c r="BK112" s="367"/>
      <c r="BL112" s="367"/>
      <c r="BM112" s="367"/>
      <c r="BN112" s="367"/>
      <c r="BO112" s="367"/>
      <c r="BP112" s="367"/>
      <c r="BQ112" s="367"/>
      <c r="BR112" s="367"/>
      <c r="BS112" s="367"/>
      <c r="BT112" s="367"/>
      <c r="BU112" s="367"/>
      <c r="BV112" s="367"/>
      <c r="BW112" s="367"/>
      <c r="BX112" s="367"/>
      <c r="BY112" s="367"/>
      <c r="BZ112" s="367"/>
      <c r="CA112" s="367"/>
      <c r="CB112" s="367"/>
      <c r="CC112" s="367"/>
      <c r="CD112" s="367"/>
      <c r="CE112" s="367"/>
      <c r="CF112" s="367"/>
      <c r="CG112" s="367"/>
      <c r="CH112" s="367"/>
      <c r="CI112" s="367"/>
      <c r="CJ112" s="367"/>
      <c r="CK112" s="367"/>
      <c r="CL112" s="367"/>
      <c r="CM112" s="367"/>
      <c r="CN112" s="367"/>
      <c r="CO112" s="367"/>
    </row>
    <row r="113" spans="2:211" s="20" customFormat="1" outlineLevel="2" x14ac:dyDescent="0.2">
      <c r="C113" s="84"/>
      <c r="E113" s="345" t="str">
        <f xml:space="preserve"> E111</f>
        <v>Leakage including customer pipes not charged</v>
      </c>
      <c r="H113" s="94" t="s">
        <v>59</v>
      </c>
      <c r="K113" s="372">
        <f xml:space="preserve"> K111 / K101 * ( 1 - $G$74 )</f>
        <v>0</v>
      </c>
      <c r="L113" s="372">
        <f t="shared" ref="L113:BW113" si="61" xml:space="preserve"> L111 / L101 * ( 1 - $G$74 )</f>
        <v>1.3821013310577494E-2</v>
      </c>
      <c r="M113" s="372">
        <f t="shared" si="61"/>
        <v>2.7246979944275981E-2</v>
      </c>
      <c r="N113" s="372">
        <f t="shared" si="61"/>
        <v>4.0327497203318539E-2</v>
      </c>
      <c r="O113" s="372">
        <f t="shared" si="61"/>
        <v>5.3065016464905405E-2</v>
      </c>
      <c r="P113" s="372">
        <f t="shared" si="61"/>
        <v>6.5472854301847475E-2</v>
      </c>
      <c r="Q113" s="372">
        <f t="shared" si="61"/>
        <v>7.7563646756152849E-2</v>
      </c>
      <c r="R113" s="372">
        <f t="shared" si="61"/>
        <v>8.9349392262980054E-2</v>
      </c>
      <c r="S113" s="372">
        <f t="shared" si="61"/>
        <v>0.10084149136619061</v>
      </c>
      <c r="T113" s="372">
        <f t="shared" si="61"/>
        <v>0.10300531320973511</v>
      </c>
      <c r="U113" s="372">
        <f t="shared" si="61"/>
        <v>0.10515888029958617</v>
      </c>
      <c r="V113" s="372">
        <f t="shared" si="61"/>
        <v>0.10730226536218597</v>
      </c>
      <c r="W113" s="372">
        <f t="shared" si="61"/>
        <v>0.10943554043789978</v>
      </c>
      <c r="X113" s="372">
        <f t="shared" si="61"/>
        <v>0.11155877688908745</v>
      </c>
      <c r="Y113" s="372">
        <f t="shared" si="61"/>
        <v>0.11367204540806075</v>
      </c>
      <c r="Z113" s="372">
        <f t="shared" si="61"/>
        <v>0.11577541602492923</v>
      </c>
      <c r="AA113" s="372">
        <f t="shared" si="61"/>
        <v>0.1178689581153359</v>
      </c>
      <c r="AB113" s="372">
        <f t="shared" si="61"/>
        <v>0.11995274040808494</v>
      </c>
      <c r="AC113" s="372">
        <f t="shared" si="61"/>
        <v>0.12202683099266275</v>
      </c>
      <c r="AD113" s="372">
        <f t="shared" si="61"/>
        <v>0.12409129732665443</v>
      </c>
      <c r="AE113" s="372">
        <f t="shared" si="61"/>
        <v>0.12614620624305714</v>
      </c>
      <c r="AF113" s="372">
        <f t="shared" si="61"/>
        <v>0.12819162395749237</v>
      </c>
      <c r="AG113" s="372">
        <f t="shared" si="61"/>
        <v>0.13022761607531819</v>
      </c>
      <c r="AH113" s="372">
        <f t="shared" si="61"/>
        <v>0.13225424759864368</v>
      </c>
      <c r="AI113" s="372">
        <f t="shared" si="61"/>
        <v>0.13427158293324665</v>
      </c>
      <c r="AJ113" s="372">
        <f t="shared" si="61"/>
        <v>0.13627968589539635</v>
      </c>
      <c r="AK113" s="372">
        <f t="shared" si="61"/>
        <v>0.13827861971858307</v>
      </c>
      <c r="AL113" s="372">
        <f t="shared" si="61"/>
        <v>0.1402684470601552</v>
      </c>
      <c r="AM113" s="372">
        <f t="shared" si="61"/>
        <v>0.14224923000786635</v>
      </c>
      <c r="AN113" s="372">
        <f t="shared" si="61"/>
        <v>0.14422103008633289</v>
      </c>
      <c r="AO113" s="372">
        <f t="shared" si="61"/>
        <v>0.14618390826340438</v>
      </c>
      <c r="AP113" s="372">
        <f t="shared" si="61"/>
        <v>0.14813792495644734</v>
      </c>
      <c r="AQ113" s="372">
        <f t="shared" si="61"/>
        <v>0.15008314003854398</v>
      </c>
      <c r="AR113" s="372">
        <f t="shared" si="61"/>
        <v>0.15201961284460777</v>
      </c>
      <c r="AS113" s="372">
        <f t="shared" si="61"/>
        <v>0.15394740217741656</v>
      </c>
      <c r="AT113" s="372">
        <f t="shared" si="61"/>
        <v>0.15586656631356471</v>
      </c>
      <c r="AU113" s="372">
        <f t="shared" si="61"/>
        <v>0.15777716300933514</v>
      </c>
      <c r="AV113" s="372">
        <f t="shared" si="61"/>
        <v>0.15967924950649393</v>
      </c>
      <c r="AW113" s="372">
        <f t="shared" si="61"/>
        <v>0.16157288253800645</v>
      </c>
      <c r="AX113" s="372">
        <f t="shared" si="61"/>
        <v>0.16345811833367815</v>
      </c>
      <c r="AY113" s="372">
        <f t="shared" si="61"/>
        <v>0.16533501262572045</v>
      </c>
      <c r="AZ113" s="372">
        <f t="shared" si="61"/>
        <v>0.1672036206542426</v>
      </c>
      <c r="BA113" s="372">
        <f t="shared" si="61"/>
        <v>0.16906399717267132</v>
      </c>
      <c r="BB113" s="372">
        <f t="shared" si="61"/>
        <v>0.17091619645309875</v>
      </c>
      <c r="BC113" s="372">
        <f t="shared" si="61"/>
        <v>0.17109937176163989</v>
      </c>
      <c r="BD113" s="372">
        <f t="shared" si="61"/>
        <v>0.17109937176163989</v>
      </c>
      <c r="BE113" s="372">
        <f t="shared" si="61"/>
        <v>0.17109937176163992</v>
      </c>
      <c r="BF113" s="372">
        <f t="shared" si="61"/>
        <v>0.17109937176163989</v>
      </c>
      <c r="BG113" s="372">
        <f t="shared" si="61"/>
        <v>0.17109937176163989</v>
      </c>
      <c r="BH113" s="372">
        <f t="shared" si="61"/>
        <v>0.17109937176163989</v>
      </c>
      <c r="BI113" s="372">
        <f t="shared" si="61"/>
        <v>0.17109937176163992</v>
      </c>
      <c r="BJ113" s="372">
        <f t="shared" si="61"/>
        <v>0.17109937176163989</v>
      </c>
      <c r="BK113" s="372">
        <f t="shared" si="61"/>
        <v>0.17109937176163989</v>
      </c>
      <c r="BL113" s="372">
        <f t="shared" si="61"/>
        <v>0.17109937176163989</v>
      </c>
      <c r="BM113" s="372">
        <f t="shared" si="61"/>
        <v>0.17109937176163992</v>
      </c>
      <c r="BN113" s="372">
        <f t="shared" si="61"/>
        <v>0.17109937176163989</v>
      </c>
      <c r="BO113" s="372">
        <f t="shared" si="61"/>
        <v>0.17109937176163989</v>
      </c>
      <c r="BP113" s="372">
        <f t="shared" si="61"/>
        <v>0.17109937176163989</v>
      </c>
      <c r="BQ113" s="372">
        <f t="shared" si="61"/>
        <v>0.17109937176163992</v>
      </c>
      <c r="BR113" s="372">
        <f t="shared" si="61"/>
        <v>0.17109937176163989</v>
      </c>
      <c r="BS113" s="372">
        <f t="shared" si="61"/>
        <v>0.17109937176163989</v>
      </c>
      <c r="BT113" s="372">
        <f t="shared" si="61"/>
        <v>0.17109937176163989</v>
      </c>
      <c r="BU113" s="372">
        <f t="shared" si="61"/>
        <v>0.17109937176163992</v>
      </c>
      <c r="BV113" s="372">
        <f t="shared" si="61"/>
        <v>0.17109937176163989</v>
      </c>
      <c r="BW113" s="372">
        <f t="shared" si="61"/>
        <v>0.17109937176163989</v>
      </c>
      <c r="BX113" s="372">
        <f t="shared" ref="BX113:CO113" si="62" xml:space="preserve"> BX111 / BX101 * ( 1 - $G$74 )</f>
        <v>0.17109937176163989</v>
      </c>
      <c r="BY113" s="372">
        <f t="shared" si="62"/>
        <v>0.17109937176163992</v>
      </c>
      <c r="BZ113" s="372">
        <f t="shared" si="62"/>
        <v>0.17109937176163989</v>
      </c>
      <c r="CA113" s="372">
        <f t="shared" si="62"/>
        <v>0.17109937176163989</v>
      </c>
      <c r="CB113" s="372">
        <f t="shared" si="62"/>
        <v>0.17109937176163989</v>
      </c>
      <c r="CC113" s="372">
        <f t="shared" si="62"/>
        <v>0.17109937176163992</v>
      </c>
      <c r="CD113" s="372">
        <f t="shared" si="62"/>
        <v>0.17109937176163989</v>
      </c>
      <c r="CE113" s="372">
        <f t="shared" si="62"/>
        <v>0.17109937176163989</v>
      </c>
      <c r="CF113" s="372">
        <f t="shared" si="62"/>
        <v>0.17109937176163989</v>
      </c>
      <c r="CG113" s="372">
        <f t="shared" si="62"/>
        <v>0.17109937176163992</v>
      </c>
      <c r="CH113" s="372">
        <f t="shared" si="62"/>
        <v>0.17109937176163989</v>
      </c>
      <c r="CI113" s="372">
        <f t="shared" si="62"/>
        <v>0.17109937176163989</v>
      </c>
      <c r="CJ113" s="372">
        <f t="shared" si="62"/>
        <v>0.17109937176163989</v>
      </c>
      <c r="CK113" s="372">
        <f t="shared" si="62"/>
        <v>0.17109937176163989</v>
      </c>
      <c r="CL113" s="372">
        <f t="shared" si="62"/>
        <v>0.17109937176163989</v>
      </c>
      <c r="CM113" s="372">
        <f t="shared" si="62"/>
        <v>0.17109937176163989</v>
      </c>
      <c r="CN113" s="372">
        <f t="shared" si="62"/>
        <v>0.17109937176163989</v>
      </c>
      <c r="CO113" s="372">
        <f t="shared" si="62"/>
        <v>0.17109937176163992</v>
      </c>
      <c r="CP113" s="282">
        <f t="shared" ref="CP113:DU113" si="63" xml:space="preserve"> MIN( 0.1, CO113 * ( 1.1 ) )</f>
        <v>0.1</v>
      </c>
      <c r="CQ113" s="239">
        <f t="shared" si="63"/>
        <v>0.1</v>
      </c>
      <c r="CR113" s="239">
        <f t="shared" si="63"/>
        <v>0.1</v>
      </c>
      <c r="CS113" s="239">
        <f t="shared" si="63"/>
        <v>0.1</v>
      </c>
      <c r="CT113" s="239">
        <f t="shared" si="63"/>
        <v>0.1</v>
      </c>
      <c r="CU113" s="239">
        <f t="shared" si="63"/>
        <v>0.1</v>
      </c>
      <c r="CV113" s="239">
        <f t="shared" si="63"/>
        <v>0.1</v>
      </c>
      <c r="CW113" s="239">
        <f t="shared" si="63"/>
        <v>0.1</v>
      </c>
      <c r="CX113" s="239">
        <f t="shared" si="63"/>
        <v>0.1</v>
      </c>
      <c r="CY113" s="239">
        <f t="shared" si="63"/>
        <v>0.1</v>
      </c>
      <c r="CZ113" s="239">
        <f t="shared" si="63"/>
        <v>0.1</v>
      </c>
      <c r="DA113" s="239">
        <f t="shared" si="63"/>
        <v>0.1</v>
      </c>
      <c r="DB113" s="239">
        <f t="shared" si="63"/>
        <v>0.1</v>
      </c>
      <c r="DC113" s="239">
        <f t="shared" si="63"/>
        <v>0.1</v>
      </c>
      <c r="DD113" s="239">
        <f t="shared" si="63"/>
        <v>0.1</v>
      </c>
      <c r="DE113" s="239">
        <f t="shared" si="63"/>
        <v>0.1</v>
      </c>
      <c r="DF113" s="239">
        <f t="shared" si="63"/>
        <v>0.1</v>
      </c>
      <c r="DG113" s="239">
        <f t="shared" si="63"/>
        <v>0.1</v>
      </c>
      <c r="DH113" s="239">
        <f t="shared" si="63"/>
        <v>0.1</v>
      </c>
      <c r="DI113" s="239">
        <f t="shared" si="63"/>
        <v>0.1</v>
      </c>
      <c r="DJ113" s="239">
        <f t="shared" si="63"/>
        <v>0.1</v>
      </c>
      <c r="DK113" s="239">
        <f t="shared" si="63"/>
        <v>0.1</v>
      </c>
      <c r="DL113" s="239">
        <f t="shared" si="63"/>
        <v>0.1</v>
      </c>
      <c r="DM113" s="239">
        <f t="shared" si="63"/>
        <v>0.1</v>
      </c>
      <c r="DN113" s="239">
        <f t="shared" si="63"/>
        <v>0.1</v>
      </c>
      <c r="DO113" s="239">
        <f t="shared" si="63"/>
        <v>0.1</v>
      </c>
      <c r="DP113" s="239">
        <f t="shared" si="63"/>
        <v>0.1</v>
      </c>
      <c r="DQ113" s="239">
        <f t="shared" si="63"/>
        <v>0.1</v>
      </c>
      <c r="DR113" s="239">
        <f t="shared" si="63"/>
        <v>0.1</v>
      </c>
      <c r="DS113" s="239">
        <f t="shared" si="63"/>
        <v>0.1</v>
      </c>
      <c r="DT113" s="239">
        <f t="shared" si="63"/>
        <v>0.1</v>
      </c>
      <c r="DU113" s="239">
        <f t="shared" si="63"/>
        <v>0.1</v>
      </c>
      <c r="DV113" s="239">
        <f t="shared" ref="DV113:FA113" si="64" xml:space="preserve"> MIN( 0.1, DU113 * ( 1.1 ) )</f>
        <v>0.1</v>
      </c>
      <c r="DW113" s="239">
        <f t="shared" si="64"/>
        <v>0.1</v>
      </c>
      <c r="DX113" s="239">
        <f t="shared" si="64"/>
        <v>0.1</v>
      </c>
      <c r="DY113" s="239">
        <f t="shared" si="64"/>
        <v>0.1</v>
      </c>
      <c r="DZ113" s="239">
        <f t="shared" si="64"/>
        <v>0.1</v>
      </c>
      <c r="EA113" s="239">
        <f t="shared" si="64"/>
        <v>0.1</v>
      </c>
      <c r="EB113" s="239">
        <f t="shared" si="64"/>
        <v>0.1</v>
      </c>
      <c r="EC113" s="239">
        <f t="shared" si="64"/>
        <v>0.1</v>
      </c>
      <c r="ED113" s="239">
        <f t="shared" si="64"/>
        <v>0.1</v>
      </c>
      <c r="EE113" s="239">
        <f t="shared" si="64"/>
        <v>0.1</v>
      </c>
      <c r="EF113" s="239">
        <f t="shared" si="64"/>
        <v>0.1</v>
      </c>
      <c r="EG113" s="239">
        <f t="shared" si="64"/>
        <v>0.1</v>
      </c>
      <c r="EH113" s="239">
        <f t="shared" si="64"/>
        <v>0.1</v>
      </c>
      <c r="EI113" s="239">
        <f t="shared" si="64"/>
        <v>0.1</v>
      </c>
      <c r="EJ113" s="239">
        <f t="shared" si="64"/>
        <v>0.1</v>
      </c>
      <c r="EK113" s="239">
        <f t="shared" si="64"/>
        <v>0.1</v>
      </c>
      <c r="EL113" s="239">
        <f t="shared" si="64"/>
        <v>0.1</v>
      </c>
      <c r="EM113" s="239">
        <f t="shared" si="64"/>
        <v>0.1</v>
      </c>
      <c r="EN113" s="239">
        <f t="shared" si="64"/>
        <v>0.1</v>
      </c>
      <c r="EO113" s="239">
        <f t="shared" si="64"/>
        <v>0.1</v>
      </c>
      <c r="EP113" s="239">
        <f t="shared" si="64"/>
        <v>0.1</v>
      </c>
      <c r="EQ113" s="239">
        <f t="shared" si="64"/>
        <v>0.1</v>
      </c>
      <c r="ER113" s="239">
        <f t="shared" si="64"/>
        <v>0.1</v>
      </c>
      <c r="ES113" s="239">
        <f t="shared" si="64"/>
        <v>0.1</v>
      </c>
      <c r="ET113" s="239">
        <f t="shared" si="64"/>
        <v>0.1</v>
      </c>
      <c r="EU113" s="239">
        <f t="shared" si="64"/>
        <v>0.1</v>
      </c>
      <c r="EV113" s="239">
        <f t="shared" si="64"/>
        <v>0.1</v>
      </c>
      <c r="EW113" s="239">
        <f t="shared" si="64"/>
        <v>0.1</v>
      </c>
      <c r="EX113" s="239">
        <f t="shared" si="64"/>
        <v>0.1</v>
      </c>
      <c r="EY113" s="239">
        <f t="shared" si="64"/>
        <v>0.1</v>
      </c>
      <c r="EZ113" s="239">
        <f t="shared" si="64"/>
        <v>0.1</v>
      </c>
      <c r="FA113" s="239">
        <f t="shared" si="64"/>
        <v>0.1</v>
      </c>
      <c r="FB113" s="239">
        <f t="shared" ref="FB113:GG113" si="65" xml:space="preserve"> MIN( 0.1, FA113 * ( 1.1 ) )</f>
        <v>0.1</v>
      </c>
      <c r="FC113" s="239">
        <f t="shared" si="65"/>
        <v>0.1</v>
      </c>
      <c r="FD113" s="239">
        <f t="shared" si="65"/>
        <v>0.1</v>
      </c>
      <c r="FE113" s="239">
        <f t="shared" si="65"/>
        <v>0.1</v>
      </c>
      <c r="FF113" s="239">
        <f t="shared" si="65"/>
        <v>0.1</v>
      </c>
      <c r="FG113" s="239">
        <f t="shared" si="65"/>
        <v>0.1</v>
      </c>
      <c r="FH113" s="239">
        <f t="shared" si="65"/>
        <v>0.1</v>
      </c>
      <c r="FI113" s="239">
        <f t="shared" si="65"/>
        <v>0.1</v>
      </c>
      <c r="FJ113" s="239">
        <f t="shared" si="65"/>
        <v>0.1</v>
      </c>
      <c r="FK113" s="239">
        <f t="shared" si="65"/>
        <v>0.1</v>
      </c>
      <c r="FL113" s="239">
        <f t="shared" si="65"/>
        <v>0.1</v>
      </c>
      <c r="FM113" s="239">
        <f t="shared" si="65"/>
        <v>0.1</v>
      </c>
      <c r="FN113" s="239">
        <f t="shared" si="65"/>
        <v>0.1</v>
      </c>
      <c r="FO113" s="239">
        <f t="shared" si="65"/>
        <v>0.1</v>
      </c>
      <c r="FP113" s="239">
        <f t="shared" si="65"/>
        <v>0.1</v>
      </c>
      <c r="FQ113" s="239">
        <f t="shared" si="65"/>
        <v>0.1</v>
      </c>
      <c r="FR113" s="239">
        <f t="shared" si="65"/>
        <v>0.1</v>
      </c>
      <c r="FS113" s="239">
        <f t="shared" si="65"/>
        <v>0.1</v>
      </c>
      <c r="FT113" s="239">
        <f t="shared" si="65"/>
        <v>0.1</v>
      </c>
      <c r="FU113" s="239">
        <f t="shared" si="65"/>
        <v>0.1</v>
      </c>
      <c r="FV113" s="239">
        <f t="shared" si="65"/>
        <v>0.1</v>
      </c>
      <c r="FW113" s="239">
        <f t="shared" si="65"/>
        <v>0.1</v>
      </c>
      <c r="FX113" s="239">
        <f t="shared" si="65"/>
        <v>0.1</v>
      </c>
      <c r="FY113" s="239">
        <f t="shared" si="65"/>
        <v>0.1</v>
      </c>
      <c r="FZ113" s="239">
        <f t="shared" si="65"/>
        <v>0.1</v>
      </c>
      <c r="GA113" s="239">
        <f t="shared" si="65"/>
        <v>0.1</v>
      </c>
      <c r="GB113" s="239">
        <f t="shared" si="65"/>
        <v>0.1</v>
      </c>
      <c r="GC113" s="239">
        <f t="shared" si="65"/>
        <v>0.1</v>
      </c>
      <c r="GD113" s="239">
        <f t="shared" si="65"/>
        <v>0.1</v>
      </c>
      <c r="GE113" s="239">
        <f t="shared" si="65"/>
        <v>0.1</v>
      </c>
      <c r="GF113" s="239">
        <f t="shared" si="65"/>
        <v>0.1</v>
      </c>
      <c r="GG113" s="239">
        <f t="shared" si="65"/>
        <v>0.1</v>
      </c>
      <c r="GH113" s="239">
        <f t="shared" ref="GH113:HC113" si="66" xml:space="preserve"> MIN( 0.1, GG113 * ( 1.1 ) )</f>
        <v>0.1</v>
      </c>
      <c r="GI113" s="239">
        <f t="shared" si="66"/>
        <v>0.1</v>
      </c>
      <c r="GJ113" s="239">
        <f t="shared" si="66"/>
        <v>0.1</v>
      </c>
      <c r="GK113" s="239">
        <f t="shared" si="66"/>
        <v>0.1</v>
      </c>
      <c r="GL113" s="239">
        <f t="shared" si="66"/>
        <v>0.1</v>
      </c>
      <c r="GM113" s="239">
        <f t="shared" si="66"/>
        <v>0.1</v>
      </c>
      <c r="GN113" s="239">
        <f t="shared" si="66"/>
        <v>0.1</v>
      </c>
      <c r="GO113" s="239">
        <f t="shared" si="66"/>
        <v>0.1</v>
      </c>
      <c r="GP113" s="239">
        <f t="shared" si="66"/>
        <v>0.1</v>
      </c>
      <c r="GQ113" s="239">
        <f t="shared" si="66"/>
        <v>0.1</v>
      </c>
      <c r="GR113" s="239">
        <f t="shared" si="66"/>
        <v>0.1</v>
      </c>
      <c r="GS113" s="239">
        <f t="shared" si="66"/>
        <v>0.1</v>
      </c>
      <c r="GT113" s="239">
        <f t="shared" si="66"/>
        <v>0.1</v>
      </c>
      <c r="GU113" s="239">
        <f t="shared" si="66"/>
        <v>0.1</v>
      </c>
      <c r="GV113" s="239">
        <f t="shared" si="66"/>
        <v>0.1</v>
      </c>
      <c r="GW113" s="239">
        <f t="shared" si="66"/>
        <v>0.1</v>
      </c>
      <c r="GX113" s="239">
        <f t="shared" si="66"/>
        <v>0.1</v>
      </c>
      <c r="GY113" s="239">
        <f t="shared" si="66"/>
        <v>0.1</v>
      </c>
      <c r="GZ113" s="239">
        <f t="shared" si="66"/>
        <v>0.1</v>
      </c>
      <c r="HA113" s="239">
        <f t="shared" si="66"/>
        <v>0.1</v>
      </c>
      <c r="HB113" s="239">
        <f t="shared" si="66"/>
        <v>0.1</v>
      </c>
      <c r="HC113" s="239">
        <f t="shared" si="66"/>
        <v>0.1</v>
      </c>
    </row>
    <row r="114" spans="2:211" s="20" customFormat="1" outlineLevel="2" x14ac:dyDescent="0.2">
      <c r="C114" s="84"/>
      <c r="E114" s="345" t="str">
        <f xml:space="preserve"> E80</f>
        <v>Water taken unbilled</v>
      </c>
      <c r="H114" s="94" t="str">
        <f xml:space="preserve"> H80</f>
        <v>%</v>
      </c>
      <c r="K114" s="439">
        <f t="shared" ref="K114:AP114" si="67" xml:space="preserve"> K80 * ( 1 - $G$74 )</f>
        <v>0</v>
      </c>
      <c r="L114" s="372">
        <f t="shared" si="67"/>
        <v>2.0009309885738362E-3</v>
      </c>
      <c r="M114" s="372">
        <f t="shared" si="67"/>
        <v>4.0018619771476725E-3</v>
      </c>
      <c r="N114" s="372">
        <f t="shared" si="67"/>
        <v>6.0027929657215087E-3</v>
      </c>
      <c r="O114" s="372">
        <f t="shared" si="67"/>
        <v>8.0037239542953449E-3</v>
      </c>
      <c r="P114" s="372">
        <f t="shared" si="67"/>
        <v>1.000465494286918E-2</v>
      </c>
      <c r="Q114" s="372">
        <f t="shared" si="67"/>
        <v>1.2005585931443016E-2</v>
      </c>
      <c r="R114" s="372">
        <f t="shared" si="67"/>
        <v>1.4006516920016851E-2</v>
      </c>
      <c r="S114" s="372">
        <f t="shared" si="67"/>
        <v>1.6007447908590686E-2</v>
      </c>
      <c r="T114" s="372">
        <f t="shared" si="67"/>
        <v>1.8008378897164522E-2</v>
      </c>
      <c r="U114" s="372">
        <f t="shared" si="67"/>
        <v>2.0009309885738357E-2</v>
      </c>
      <c r="V114" s="372">
        <f t="shared" si="67"/>
        <v>2.2010240874312192E-2</v>
      </c>
      <c r="W114" s="372">
        <f t="shared" si="67"/>
        <v>2.4011171862886028E-2</v>
      </c>
      <c r="X114" s="372">
        <f t="shared" si="67"/>
        <v>2.6012102851459863E-2</v>
      </c>
      <c r="Y114" s="372">
        <f t="shared" si="67"/>
        <v>2.8013033840033699E-2</v>
      </c>
      <c r="Z114" s="372">
        <f t="shared" si="67"/>
        <v>3.0013964828607534E-2</v>
      </c>
      <c r="AA114" s="372">
        <f t="shared" si="67"/>
        <v>3.2014895817181373E-2</v>
      </c>
      <c r="AB114" s="372">
        <f t="shared" si="67"/>
        <v>3.4015826805755212E-2</v>
      </c>
      <c r="AC114" s="372">
        <f t="shared" si="67"/>
        <v>3.601675779432905E-2</v>
      </c>
      <c r="AD114" s="372">
        <f t="shared" si="67"/>
        <v>3.8017688782902889E-2</v>
      </c>
      <c r="AE114" s="372">
        <f t="shared" si="67"/>
        <v>4.0018619771476728E-2</v>
      </c>
      <c r="AF114" s="372">
        <f t="shared" si="67"/>
        <v>4.0018619771476728E-2</v>
      </c>
      <c r="AG114" s="372">
        <f t="shared" si="67"/>
        <v>4.0018619771476728E-2</v>
      </c>
      <c r="AH114" s="372">
        <f t="shared" si="67"/>
        <v>4.0018619771476728E-2</v>
      </c>
      <c r="AI114" s="372">
        <f t="shared" si="67"/>
        <v>4.0018619771476728E-2</v>
      </c>
      <c r="AJ114" s="372">
        <f t="shared" si="67"/>
        <v>4.0018619771476728E-2</v>
      </c>
      <c r="AK114" s="372">
        <f t="shared" si="67"/>
        <v>4.0018619771476728E-2</v>
      </c>
      <c r="AL114" s="372">
        <f t="shared" si="67"/>
        <v>4.0018619771476728E-2</v>
      </c>
      <c r="AM114" s="372">
        <f t="shared" si="67"/>
        <v>4.0018619771476728E-2</v>
      </c>
      <c r="AN114" s="372">
        <f t="shared" si="67"/>
        <v>4.0018619771476728E-2</v>
      </c>
      <c r="AO114" s="372">
        <f t="shared" si="67"/>
        <v>4.0018619771476728E-2</v>
      </c>
      <c r="AP114" s="372">
        <f t="shared" si="67"/>
        <v>4.0018619771476728E-2</v>
      </c>
      <c r="AQ114" s="372">
        <f t="shared" ref="AQ114:BV114" si="68" xml:space="preserve"> AQ80 * ( 1 - $G$74 )</f>
        <v>4.0018619771476728E-2</v>
      </c>
      <c r="AR114" s="372">
        <f t="shared" si="68"/>
        <v>4.0018619771476728E-2</v>
      </c>
      <c r="AS114" s="372">
        <f t="shared" si="68"/>
        <v>4.0018619771476728E-2</v>
      </c>
      <c r="AT114" s="372">
        <f t="shared" si="68"/>
        <v>4.0018619771476728E-2</v>
      </c>
      <c r="AU114" s="372">
        <f t="shared" si="68"/>
        <v>4.0018619771476728E-2</v>
      </c>
      <c r="AV114" s="372">
        <f t="shared" si="68"/>
        <v>4.0018619771476728E-2</v>
      </c>
      <c r="AW114" s="372">
        <f t="shared" si="68"/>
        <v>4.0018619771476728E-2</v>
      </c>
      <c r="AX114" s="372">
        <f t="shared" si="68"/>
        <v>4.0018619771476728E-2</v>
      </c>
      <c r="AY114" s="372">
        <f t="shared" si="68"/>
        <v>4.0018619771476728E-2</v>
      </c>
      <c r="AZ114" s="372">
        <f t="shared" si="68"/>
        <v>4.0018619771476728E-2</v>
      </c>
      <c r="BA114" s="372">
        <f t="shared" si="68"/>
        <v>4.0018619771476728E-2</v>
      </c>
      <c r="BB114" s="372">
        <f t="shared" si="68"/>
        <v>4.0018619771476728E-2</v>
      </c>
      <c r="BC114" s="372">
        <f t="shared" si="68"/>
        <v>4.0018619771476728E-2</v>
      </c>
      <c r="BD114" s="372">
        <f t="shared" si="68"/>
        <v>4.0018619771476728E-2</v>
      </c>
      <c r="BE114" s="372">
        <f t="shared" si="68"/>
        <v>4.0018619771476728E-2</v>
      </c>
      <c r="BF114" s="372">
        <f t="shared" si="68"/>
        <v>4.0018619771476728E-2</v>
      </c>
      <c r="BG114" s="372">
        <f t="shared" si="68"/>
        <v>4.0018619771476728E-2</v>
      </c>
      <c r="BH114" s="372">
        <f t="shared" si="68"/>
        <v>4.0018619771476728E-2</v>
      </c>
      <c r="BI114" s="372">
        <f t="shared" si="68"/>
        <v>4.0018619771476728E-2</v>
      </c>
      <c r="BJ114" s="372">
        <f t="shared" si="68"/>
        <v>4.0018619771476728E-2</v>
      </c>
      <c r="BK114" s="372">
        <f t="shared" si="68"/>
        <v>4.0018619771476728E-2</v>
      </c>
      <c r="BL114" s="372">
        <f t="shared" si="68"/>
        <v>4.0018619771476728E-2</v>
      </c>
      <c r="BM114" s="372">
        <f t="shared" si="68"/>
        <v>4.0018619771476728E-2</v>
      </c>
      <c r="BN114" s="372">
        <f t="shared" si="68"/>
        <v>4.0018619771476728E-2</v>
      </c>
      <c r="BO114" s="372">
        <f t="shared" si="68"/>
        <v>4.0018619771476728E-2</v>
      </c>
      <c r="BP114" s="372">
        <f t="shared" si="68"/>
        <v>4.0018619771476728E-2</v>
      </c>
      <c r="BQ114" s="372">
        <f t="shared" si="68"/>
        <v>4.0018619771476728E-2</v>
      </c>
      <c r="BR114" s="372">
        <f t="shared" si="68"/>
        <v>4.0018619771476728E-2</v>
      </c>
      <c r="BS114" s="372">
        <f t="shared" si="68"/>
        <v>4.0018619771476728E-2</v>
      </c>
      <c r="BT114" s="372">
        <f t="shared" si="68"/>
        <v>4.0018619771476728E-2</v>
      </c>
      <c r="BU114" s="372">
        <f t="shared" si="68"/>
        <v>4.0018619771476728E-2</v>
      </c>
      <c r="BV114" s="372">
        <f t="shared" si="68"/>
        <v>4.0018619771476728E-2</v>
      </c>
      <c r="BW114" s="372">
        <f t="shared" ref="BW114:CO114" si="69" xml:space="preserve"> BW80 * ( 1 - $G$74 )</f>
        <v>4.0018619771476728E-2</v>
      </c>
      <c r="BX114" s="372">
        <f t="shared" si="69"/>
        <v>4.0018619771476728E-2</v>
      </c>
      <c r="BY114" s="372">
        <f t="shared" si="69"/>
        <v>4.0018619771476728E-2</v>
      </c>
      <c r="BZ114" s="372">
        <f t="shared" si="69"/>
        <v>4.0018619771476728E-2</v>
      </c>
      <c r="CA114" s="372">
        <f t="shared" si="69"/>
        <v>4.0018619771476728E-2</v>
      </c>
      <c r="CB114" s="372">
        <f t="shared" si="69"/>
        <v>4.0018619771476728E-2</v>
      </c>
      <c r="CC114" s="372">
        <f t="shared" si="69"/>
        <v>4.0018619771476728E-2</v>
      </c>
      <c r="CD114" s="372">
        <f t="shared" si="69"/>
        <v>4.0018619771476728E-2</v>
      </c>
      <c r="CE114" s="372">
        <f t="shared" si="69"/>
        <v>4.0018619771476728E-2</v>
      </c>
      <c r="CF114" s="372">
        <f t="shared" si="69"/>
        <v>4.0018619771476728E-2</v>
      </c>
      <c r="CG114" s="372">
        <f t="shared" si="69"/>
        <v>4.0018619771476728E-2</v>
      </c>
      <c r="CH114" s="372">
        <f t="shared" si="69"/>
        <v>4.0018619771476728E-2</v>
      </c>
      <c r="CI114" s="372">
        <f t="shared" si="69"/>
        <v>4.0018619771476728E-2</v>
      </c>
      <c r="CJ114" s="372">
        <f t="shared" si="69"/>
        <v>4.0018619771476728E-2</v>
      </c>
      <c r="CK114" s="372">
        <f t="shared" si="69"/>
        <v>4.0018619771476728E-2</v>
      </c>
      <c r="CL114" s="372">
        <f t="shared" si="69"/>
        <v>4.0018619771476728E-2</v>
      </c>
      <c r="CM114" s="372">
        <f t="shared" si="69"/>
        <v>4.0018619771476728E-2</v>
      </c>
      <c r="CN114" s="372">
        <f t="shared" si="69"/>
        <v>4.0018619771476728E-2</v>
      </c>
      <c r="CO114" s="372">
        <f t="shared" si="69"/>
        <v>4.0018619771476728E-2</v>
      </c>
      <c r="CP114" s="282">
        <f t="shared" ref="CP114:FA114" si="70" xml:space="preserve"> MIN( 0.1, CO114 * ( 1.1 ) )</f>
        <v>4.4020481748624406E-2</v>
      </c>
      <c r="CQ114" s="239">
        <f t="shared" si="70"/>
        <v>4.8422529923486848E-2</v>
      </c>
      <c r="CR114" s="239">
        <f t="shared" si="70"/>
        <v>5.3264782915835536E-2</v>
      </c>
      <c r="CS114" s="239">
        <f t="shared" si="70"/>
        <v>5.8591261207419094E-2</v>
      </c>
      <c r="CT114" s="239">
        <f t="shared" si="70"/>
        <v>6.445038732816101E-2</v>
      </c>
      <c r="CU114" s="239">
        <f t="shared" si="70"/>
        <v>7.0895426060977124E-2</v>
      </c>
      <c r="CV114" s="239">
        <f t="shared" si="70"/>
        <v>7.7984968667074842E-2</v>
      </c>
      <c r="CW114" s="239">
        <f t="shared" si="70"/>
        <v>8.5783465533782327E-2</v>
      </c>
      <c r="CX114" s="239">
        <f t="shared" si="70"/>
        <v>9.4361812087160574E-2</v>
      </c>
      <c r="CY114" s="239">
        <f t="shared" si="70"/>
        <v>0.1</v>
      </c>
      <c r="CZ114" s="239">
        <f t="shared" si="70"/>
        <v>0.1</v>
      </c>
      <c r="DA114" s="239">
        <f t="shared" si="70"/>
        <v>0.1</v>
      </c>
      <c r="DB114" s="239">
        <f t="shared" si="70"/>
        <v>0.1</v>
      </c>
      <c r="DC114" s="239">
        <f t="shared" si="70"/>
        <v>0.1</v>
      </c>
      <c r="DD114" s="239">
        <f t="shared" si="70"/>
        <v>0.1</v>
      </c>
      <c r="DE114" s="239">
        <f t="shared" si="70"/>
        <v>0.1</v>
      </c>
      <c r="DF114" s="239">
        <f t="shared" si="70"/>
        <v>0.1</v>
      </c>
      <c r="DG114" s="239">
        <f t="shared" si="70"/>
        <v>0.1</v>
      </c>
      <c r="DH114" s="239">
        <f t="shared" si="70"/>
        <v>0.1</v>
      </c>
      <c r="DI114" s="239">
        <f t="shared" si="70"/>
        <v>0.1</v>
      </c>
      <c r="DJ114" s="239">
        <f t="shared" si="70"/>
        <v>0.1</v>
      </c>
      <c r="DK114" s="239">
        <f t="shared" si="70"/>
        <v>0.1</v>
      </c>
      <c r="DL114" s="239">
        <f t="shared" si="70"/>
        <v>0.1</v>
      </c>
      <c r="DM114" s="239">
        <f t="shared" si="70"/>
        <v>0.1</v>
      </c>
      <c r="DN114" s="239">
        <f t="shared" si="70"/>
        <v>0.1</v>
      </c>
      <c r="DO114" s="239">
        <f t="shared" si="70"/>
        <v>0.1</v>
      </c>
      <c r="DP114" s="239">
        <f t="shared" si="70"/>
        <v>0.1</v>
      </c>
      <c r="DQ114" s="239">
        <f t="shared" si="70"/>
        <v>0.1</v>
      </c>
      <c r="DR114" s="239">
        <f t="shared" si="70"/>
        <v>0.1</v>
      </c>
      <c r="DS114" s="239">
        <f t="shared" si="70"/>
        <v>0.1</v>
      </c>
      <c r="DT114" s="239">
        <f t="shared" si="70"/>
        <v>0.1</v>
      </c>
      <c r="DU114" s="239">
        <f t="shared" si="70"/>
        <v>0.1</v>
      </c>
      <c r="DV114" s="239">
        <f t="shared" si="70"/>
        <v>0.1</v>
      </c>
      <c r="DW114" s="239">
        <f t="shared" si="70"/>
        <v>0.1</v>
      </c>
      <c r="DX114" s="239">
        <f t="shared" si="70"/>
        <v>0.1</v>
      </c>
      <c r="DY114" s="239">
        <f t="shared" si="70"/>
        <v>0.1</v>
      </c>
      <c r="DZ114" s="239">
        <f t="shared" si="70"/>
        <v>0.1</v>
      </c>
      <c r="EA114" s="239">
        <f t="shared" si="70"/>
        <v>0.1</v>
      </c>
      <c r="EB114" s="239">
        <f t="shared" si="70"/>
        <v>0.1</v>
      </c>
      <c r="EC114" s="239">
        <f t="shared" si="70"/>
        <v>0.1</v>
      </c>
      <c r="ED114" s="239">
        <f t="shared" si="70"/>
        <v>0.1</v>
      </c>
      <c r="EE114" s="239">
        <f t="shared" si="70"/>
        <v>0.1</v>
      </c>
      <c r="EF114" s="239">
        <f t="shared" si="70"/>
        <v>0.1</v>
      </c>
      <c r="EG114" s="239">
        <f t="shared" si="70"/>
        <v>0.1</v>
      </c>
      <c r="EH114" s="239">
        <f t="shared" si="70"/>
        <v>0.1</v>
      </c>
      <c r="EI114" s="239">
        <f t="shared" si="70"/>
        <v>0.1</v>
      </c>
      <c r="EJ114" s="239">
        <f t="shared" si="70"/>
        <v>0.1</v>
      </c>
      <c r="EK114" s="239">
        <f t="shared" si="70"/>
        <v>0.1</v>
      </c>
      <c r="EL114" s="239">
        <f t="shared" si="70"/>
        <v>0.1</v>
      </c>
      <c r="EM114" s="239">
        <f t="shared" si="70"/>
        <v>0.1</v>
      </c>
      <c r="EN114" s="239">
        <f t="shared" si="70"/>
        <v>0.1</v>
      </c>
      <c r="EO114" s="239">
        <f t="shared" si="70"/>
        <v>0.1</v>
      </c>
      <c r="EP114" s="239">
        <f t="shared" si="70"/>
        <v>0.1</v>
      </c>
      <c r="EQ114" s="239">
        <f t="shared" si="70"/>
        <v>0.1</v>
      </c>
      <c r="ER114" s="239">
        <f t="shared" si="70"/>
        <v>0.1</v>
      </c>
      <c r="ES114" s="239">
        <f t="shared" si="70"/>
        <v>0.1</v>
      </c>
      <c r="ET114" s="239">
        <f t="shared" si="70"/>
        <v>0.1</v>
      </c>
      <c r="EU114" s="239">
        <f t="shared" si="70"/>
        <v>0.1</v>
      </c>
      <c r="EV114" s="239">
        <f t="shared" si="70"/>
        <v>0.1</v>
      </c>
      <c r="EW114" s="239">
        <f t="shared" si="70"/>
        <v>0.1</v>
      </c>
      <c r="EX114" s="239">
        <f t="shared" si="70"/>
        <v>0.1</v>
      </c>
      <c r="EY114" s="239">
        <f t="shared" si="70"/>
        <v>0.1</v>
      </c>
      <c r="EZ114" s="239">
        <f t="shared" si="70"/>
        <v>0.1</v>
      </c>
      <c r="FA114" s="239">
        <f t="shared" si="70"/>
        <v>0.1</v>
      </c>
      <c r="FB114" s="239">
        <f t="shared" ref="FB114:HC114" si="71" xml:space="preserve"> MIN( 0.1, FA114 * ( 1.1 ) )</f>
        <v>0.1</v>
      </c>
      <c r="FC114" s="239">
        <f t="shared" si="71"/>
        <v>0.1</v>
      </c>
      <c r="FD114" s="239">
        <f t="shared" si="71"/>
        <v>0.1</v>
      </c>
      <c r="FE114" s="239">
        <f t="shared" si="71"/>
        <v>0.1</v>
      </c>
      <c r="FF114" s="239">
        <f t="shared" si="71"/>
        <v>0.1</v>
      </c>
      <c r="FG114" s="239">
        <f t="shared" si="71"/>
        <v>0.1</v>
      </c>
      <c r="FH114" s="239">
        <f t="shared" si="71"/>
        <v>0.1</v>
      </c>
      <c r="FI114" s="239">
        <f t="shared" si="71"/>
        <v>0.1</v>
      </c>
      <c r="FJ114" s="239">
        <f t="shared" si="71"/>
        <v>0.1</v>
      </c>
      <c r="FK114" s="239">
        <f t="shared" si="71"/>
        <v>0.1</v>
      </c>
      <c r="FL114" s="239">
        <f t="shared" si="71"/>
        <v>0.1</v>
      </c>
      <c r="FM114" s="239">
        <f t="shared" si="71"/>
        <v>0.1</v>
      </c>
      <c r="FN114" s="239">
        <f t="shared" si="71"/>
        <v>0.1</v>
      </c>
      <c r="FO114" s="239">
        <f t="shared" si="71"/>
        <v>0.1</v>
      </c>
      <c r="FP114" s="239">
        <f t="shared" si="71"/>
        <v>0.1</v>
      </c>
      <c r="FQ114" s="239">
        <f t="shared" si="71"/>
        <v>0.1</v>
      </c>
      <c r="FR114" s="239">
        <f t="shared" si="71"/>
        <v>0.1</v>
      </c>
      <c r="FS114" s="239">
        <f t="shared" si="71"/>
        <v>0.1</v>
      </c>
      <c r="FT114" s="239">
        <f t="shared" si="71"/>
        <v>0.1</v>
      </c>
      <c r="FU114" s="239">
        <f t="shared" si="71"/>
        <v>0.1</v>
      </c>
      <c r="FV114" s="239">
        <f t="shared" si="71"/>
        <v>0.1</v>
      </c>
      <c r="FW114" s="239">
        <f t="shared" si="71"/>
        <v>0.1</v>
      </c>
      <c r="FX114" s="239">
        <f t="shared" si="71"/>
        <v>0.1</v>
      </c>
      <c r="FY114" s="239">
        <f t="shared" si="71"/>
        <v>0.1</v>
      </c>
      <c r="FZ114" s="239">
        <f t="shared" si="71"/>
        <v>0.1</v>
      </c>
      <c r="GA114" s="239">
        <f t="shared" si="71"/>
        <v>0.1</v>
      </c>
      <c r="GB114" s="239">
        <f t="shared" si="71"/>
        <v>0.1</v>
      </c>
      <c r="GC114" s="239">
        <f t="shared" si="71"/>
        <v>0.1</v>
      </c>
      <c r="GD114" s="239">
        <f t="shared" si="71"/>
        <v>0.1</v>
      </c>
      <c r="GE114" s="239">
        <f t="shared" si="71"/>
        <v>0.1</v>
      </c>
      <c r="GF114" s="239">
        <f t="shared" si="71"/>
        <v>0.1</v>
      </c>
      <c r="GG114" s="239">
        <f t="shared" si="71"/>
        <v>0.1</v>
      </c>
      <c r="GH114" s="239">
        <f t="shared" si="71"/>
        <v>0.1</v>
      </c>
      <c r="GI114" s="239">
        <f t="shared" si="71"/>
        <v>0.1</v>
      </c>
      <c r="GJ114" s="239">
        <f t="shared" si="71"/>
        <v>0.1</v>
      </c>
      <c r="GK114" s="239">
        <f t="shared" si="71"/>
        <v>0.1</v>
      </c>
      <c r="GL114" s="239">
        <f t="shared" si="71"/>
        <v>0.1</v>
      </c>
      <c r="GM114" s="239">
        <f t="shared" si="71"/>
        <v>0.1</v>
      </c>
      <c r="GN114" s="239">
        <f t="shared" si="71"/>
        <v>0.1</v>
      </c>
      <c r="GO114" s="239">
        <f t="shared" si="71"/>
        <v>0.1</v>
      </c>
      <c r="GP114" s="239">
        <f t="shared" si="71"/>
        <v>0.1</v>
      </c>
      <c r="GQ114" s="239">
        <f t="shared" si="71"/>
        <v>0.1</v>
      </c>
      <c r="GR114" s="239">
        <f t="shared" si="71"/>
        <v>0.1</v>
      </c>
      <c r="GS114" s="239">
        <f t="shared" si="71"/>
        <v>0.1</v>
      </c>
      <c r="GT114" s="239">
        <f t="shared" si="71"/>
        <v>0.1</v>
      </c>
      <c r="GU114" s="239">
        <f t="shared" si="71"/>
        <v>0.1</v>
      </c>
      <c r="GV114" s="239">
        <f t="shared" si="71"/>
        <v>0.1</v>
      </c>
      <c r="GW114" s="239">
        <f t="shared" si="71"/>
        <v>0.1</v>
      </c>
      <c r="GX114" s="239">
        <f t="shared" si="71"/>
        <v>0.1</v>
      </c>
      <c r="GY114" s="239">
        <f t="shared" si="71"/>
        <v>0.1</v>
      </c>
      <c r="GZ114" s="239">
        <f t="shared" si="71"/>
        <v>0.1</v>
      </c>
      <c r="HA114" s="239">
        <f t="shared" si="71"/>
        <v>0.1</v>
      </c>
      <c r="HB114" s="239">
        <f t="shared" si="71"/>
        <v>0.1</v>
      </c>
      <c r="HC114" s="239">
        <f t="shared" si="71"/>
        <v>0.1</v>
      </c>
    </row>
    <row r="115" spans="2:211" s="20" customFormat="1" outlineLevel="2" x14ac:dyDescent="0.2">
      <c r="C115" s="84"/>
      <c r="E115" s="242" t="str">
        <f>InpC!E73</f>
        <v>Distribution system operational use</v>
      </c>
      <c r="F115" s="18"/>
      <c r="G115" s="58">
        <f>InpC!G73</f>
        <v>7.6176560941444357E-3</v>
      </c>
      <c r="H115" s="77" t="str">
        <f>InpC!H73</f>
        <v>%</v>
      </c>
      <c r="K115" s="372">
        <f xml:space="preserve"> $G115 * ( 1 - $G$74 )</f>
        <v>7.6176560941444357E-3</v>
      </c>
      <c r="L115" s="372">
        <f t="shared" ref="L115:BW115" si="72" xml:space="preserve"> $G115 * ( 1 - $G$74 )</f>
        <v>7.6176560941444357E-3</v>
      </c>
      <c r="M115" s="372">
        <f t="shared" si="72"/>
        <v>7.6176560941444357E-3</v>
      </c>
      <c r="N115" s="372">
        <f t="shared" si="72"/>
        <v>7.6176560941444357E-3</v>
      </c>
      <c r="O115" s="372">
        <f t="shared" si="72"/>
        <v>7.6176560941444357E-3</v>
      </c>
      <c r="P115" s="372">
        <f t="shared" si="72"/>
        <v>7.6176560941444357E-3</v>
      </c>
      <c r="Q115" s="372">
        <f t="shared" si="72"/>
        <v>7.6176560941444357E-3</v>
      </c>
      <c r="R115" s="372">
        <f t="shared" si="72"/>
        <v>7.6176560941444357E-3</v>
      </c>
      <c r="S115" s="372">
        <f t="shared" si="72"/>
        <v>7.6176560941444357E-3</v>
      </c>
      <c r="T115" s="372">
        <f t="shared" si="72"/>
        <v>7.6176560941444357E-3</v>
      </c>
      <c r="U115" s="372">
        <f t="shared" si="72"/>
        <v>7.6176560941444357E-3</v>
      </c>
      <c r="V115" s="372">
        <f t="shared" si="72"/>
        <v>7.6176560941444357E-3</v>
      </c>
      <c r="W115" s="372">
        <f t="shared" si="72"/>
        <v>7.6176560941444357E-3</v>
      </c>
      <c r="X115" s="372">
        <f t="shared" si="72"/>
        <v>7.6176560941444357E-3</v>
      </c>
      <c r="Y115" s="372">
        <f t="shared" si="72"/>
        <v>7.6176560941444357E-3</v>
      </c>
      <c r="Z115" s="372">
        <f t="shared" si="72"/>
        <v>7.6176560941444357E-3</v>
      </c>
      <c r="AA115" s="372">
        <f t="shared" si="72"/>
        <v>7.6176560941444357E-3</v>
      </c>
      <c r="AB115" s="372">
        <f t="shared" si="72"/>
        <v>7.6176560941444357E-3</v>
      </c>
      <c r="AC115" s="372">
        <f t="shared" si="72"/>
        <v>7.6176560941444357E-3</v>
      </c>
      <c r="AD115" s="372">
        <f t="shared" si="72"/>
        <v>7.6176560941444357E-3</v>
      </c>
      <c r="AE115" s="372">
        <f t="shared" si="72"/>
        <v>7.6176560941444357E-3</v>
      </c>
      <c r="AF115" s="372">
        <f t="shared" si="72"/>
        <v>7.6176560941444357E-3</v>
      </c>
      <c r="AG115" s="372">
        <f t="shared" si="72"/>
        <v>7.6176560941444357E-3</v>
      </c>
      <c r="AH115" s="372">
        <f t="shared" si="72"/>
        <v>7.6176560941444357E-3</v>
      </c>
      <c r="AI115" s="372">
        <f t="shared" si="72"/>
        <v>7.6176560941444357E-3</v>
      </c>
      <c r="AJ115" s="372">
        <f t="shared" si="72"/>
        <v>7.6176560941444357E-3</v>
      </c>
      <c r="AK115" s="372">
        <f t="shared" si="72"/>
        <v>7.6176560941444357E-3</v>
      </c>
      <c r="AL115" s="372">
        <f t="shared" si="72"/>
        <v>7.6176560941444357E-3</v>
      </c>
      <c r="AM115" s="372">
        <f t="shared" si="72"/>
        <v>7.6176560941444357E-3</v>
      </c>
      <c r="AN115" s="372">
        <f t="shared" si="72"/>
        <v>7.6176560941444357E-3</v>
      </c>
      <c r="AO115" s="372">
        <f t="shared" si="72"/>
        <v>7.6176560941444357E-3</v>
      </c>
      <c r="AP115" s="372">
        <f t="shared" si="72"/>
        <v>7.6176560941444357E-3</v>
      </c>
      <c r="AQ115" s="372">
        <f t="shared" si="72"/>
        <v>7.6176560941444357E-3</v>
      </c>
      <c r="AR115" s="372">
        <f t="shared" si="72"/>
        <v>7.6176560941444357E-3</v>
      </c>
      <c r="AS115" s="372">
        <f t="shared" si="72"/>
        <v>7.6176560941444357E-3</v>
      </c>
      <c r="AT115" s="372">
        <f t="shared" si="72"/>
        <v>7.6176560941444357E-3</v>
      </c>
      <c r="AU115" s="372">
        <f t="shared" si="72"/>
        <v>7.6176560941444357E-3</v>
      </c>
      <c r="AV115" s="372">
        <f t="shared" si="72"/>
        <v>7.6176560941444357E-3</v>
      </c>
      <c r="AW115" s="372">
        <f t="shared" si="72"/>
        <v>7.6176560941444357E-3</v>
      </c>
      <c r="AX115" s="372">
        <f t="shared" si="72"/>
        <v>7.6176560941444357E-3</v>
      </c>
      <c r="AY115" s="372">
        <f t="shared" si="72"/>
        <v>7.6176560941444357E-3</v>
      </c>
      <c r="AZ115" s="372">
        <f t="shared" si="72"/>
        <v>7.6176560941444357E-3</v>
      </c>
      <c r="BA115" s="372">
        <f t="shared" si="72"/>
        <v>7.6176560941444357E-3</v>
      </c>
      <c r="BB115" s="372">
        <f t="shared" si="72"/>
        <v>7.6176560941444357E-3</v>
      </c>
      <c r="BC115" s="372">
        <f t="shared" si="72"/>
        <v>7.6176560941444357E-3</v>
      </c>
      <c r="BD115" s="372">
        <f t="shared" si="72"/>
        <v>7.6176560941444357E-3</v>
      </c>
      <c r="BE115" s="372">
        <f t="shared" si="72"/>
        <v>7.6176560941444357E-3</v>
      </c>
      <c r="BF115" s="372">
        <f t="shared" si="72"/>
        <v>7.6176560941444357E-3</v>
      </c>
      <c r="BG115" s="372">
        <f t="shared" si="72"/>
        <v>7.6176560941444357E-3</v>
      </c>
      <c r="BH115" s="372">
        <f t="shared" si="72"/>
        <v>7.6176560941444357E-3</v>
      </c>
      <c r="BI115" s="372">
        <f t="shared" si="72"/>
        <v>7.6176560941444357E-3</v>
      </c>
      <c r="BJ115" s="372">
        <f t="shared" si="72"/>
        <v>7.6176560941444357E-3</v>
      </c>
      <c r="BK115" s="372">
        <f t="shared" si="72"/>
        <v>7.6176560941444357E-3</v>
      </c>
      <c r="BL115" s="372">
        <f t="shared" si="72"/>
        <v>7.6176560941444357E-3</v>
      </c>
      <c r="BM115" s="372">
        <f t="shared" si="72"/>
        <v>7.6176560941444357E-3</v>
      </c>
      <c r="BN115" s="372">
        <f t="shared" si="72"/>
        <v>7.6176560941444357E-3</v>
      </c>
      <c r="BO115" s="372">
        <f t="shared" si="72"/>
        <v>7.6176560941444357E-3</v>
      </c>
      <c r="BP115" s="372">
        <f t="shared" si="72"/>
        <v>7.6176560941444357E-3</v>
      </c>
      <c r="BQ115" s="372">
        <f t="shared" si="72"/>
        <v>7.6176560941444357E-3</v>
      </c>
      <c r="BR115" s="372">
        <f t="shared" si="72"/>
        <v>7.6176560941444357E-3</v>
      </c>
      <c r="BS115" s="372">
        <f t="shared" si="72"/>
        <v>7.6176560941444357E-3</v>
      </c>
      <c r="BT115" s="372">
        <f t="shared" si="72"/>
        <v>7.6176560941444357E-3</v>
      </c>
      <c r="BU115" s="372">
        <f t="shared" si="72"/>
        <v>7.6176560941444357E-3</v>
      </c>
      <c r="BV115" s="372">
        <f t="shared" si="72"/>
        <v>7.6176560941444357E-3</v>
      </c>
      <c r="BW115" s="372">
        <f t="shared" si="72"/>
        <v>7.6176560941444357E-3</v>
      </c>
      <c r="BX115" s="372">
        <f t="shared" ref="BX115:CO115" si="73" xml:space="preserve"> $G115 * ( 1 - $G$74 )</f>
        <v>7.6176560941444357E-3</v>
      </c>
      <c r="BY115" s="372">
        <f t="shared" si="73"/>
        <v>7.6176560941444357E-3</v>
      </c>
      <c r="BZ115" s="372">
        <f t="shared" si="73"/>
        <v>7.6176560941444357E-3</v>
      </c>
      <c r="CA115" s="372">
        <f t="shared" si="73"/>
        <v>7.6176560941444357E-3</v>
      </c>
      <c r="CB115" s="372">
        <f t="shared" si="73"/>
        <v>7.6176560941444357E-3</v>
      </c>
      <c r="CC115" s="372">
        <f t="shared" si="73"/>
        <v>7.6176560941444357E-3</v>
      </c>
      <c r="CD115" s="372">
        <f t="shared" si="73"/>
        <v>7.6176560941444357E-3</v>
      </c>
      <c r="CE115" s="372">
        <f t="shared" si="73"/>
        <v>7.6176560941444357E-3</v>
      </c>
      <c r="CF115" s="372">
        <f t="shared" si="73"/>
        <v>7.6176560941444357E-3</v>
      </c>
      <c r="CG115" s="372">
        <f t="shared" si="73"/>
        <v>7.6176560941444357E-3</v>
      </c>
      <c r="CH115" s="372">
        <f t="shared" si="73"/>
        <v>7.6176560941444357E-3</v>
      </c>
      <c r="CI115" s="372">
        <f t="shared" si="73"/>
        <v>7.6176560941444357E-3</v>
      </c>
      <c r="CJ115" s="372">
        <f t="shared" si="73"/>
        <v>7.6176560941444357E-3</v>
      </c>
      <c r="CK115" s="372">
        <f t="shared" si="73"/>
        <v>7.6176560941444357E-3</v>
      </c>
      <c r="CL115" s="372">
        <f t="shared" si="73"/>
        <v>7.6176560941444357E-3</v>
      </c>
      <c r="CM115" s="372">
        <f t="shared" si="73"/>
        <v>7.6176560941444357E-3</v>
      </c>
      <c r="CN115" s="372">
        <f t="shared" si="73"/>
        <v>7.6176560941444357E-3</v>
      </c>
      <c r="CO115" s="372">
        <f t="shared" si="73"/>
        <v>7.6176560941444357E-3</v>
      </c>
      <c r="CP115" s="437"/>
      <c r="CQ115" s="437"/>
      <c r="CR115" s="437"/>
      <c r="CS115" s="437"/>
      <c r="CT115" s="437"/>
      <c r="CU115" s="437"/>
      <c r="CV115" s="437"/>
      <c r="CW115" s="437"/>
      <c r="CX115" s="437"/>
      <c r="CY115" s="437"/>
      <c r="CZ115" s="437"/>
      <c r="DA115" s="437"/>
      <c r="DB115" s="437"/>
      <c r="DC115" s="437"/>
      <c r="DD115" s="437"/>
      <c r="DE115" s="437"/>
      <c r="DF115" s="437"/>
      <c r="DG115" s="437"/>
      <c r="DH115" s="437"/>
      <c r="DI115" s="437"/>
      <c r="DJ115" s="437"/>
      <c r="DK115" s="437"/>
      <c r="DL115" s="437"/>
      <c r="DM115" s="437"/>
      <c r="DN115" s="437"/>
      <c r="DO115" s="437"/>
      <c r="DP115" s="437"/>
      <c r="DQ115" s="437"/>
      <c r="DR115" s="437"/>
      <c r="DS115" s="437"/>
      <c r="DT115" s="437"/>
      <c r="DU115" s="437"/>
      <c r="DV115" s="437"/>
      <c r="DW115" s="437"/>
      <c r="DX115" s="437"/>
      <c r="DY115" s="437"/>
      <c r="DZ115" s="437"/>
      <c r="EA115" s="437"/>
      <c r="EB115" s="437"/>
      <c r="EC115" s="437"/>
      <c r="ED115" s="437"/>
      <c r="EE115" s="437"/>
      <c r="EF115" s="437"/>
      <c r="EG115" s="437"/>
      <c r="EH115" s="437"/>
      <c r="EI115" s="437"/>
      <c r="EJ115" s="437"/>
      <c r="EK115" s="437"/>
      <c r="EL115" s="437"/>
      <c r="EM115" s="437"/>
      <c r="EN115" s="437"/>
      <c r="EO115" s="437"/>
      <c r="EP115" s="437"/>
      <c r="EQ115" s="437"/>
      <c r="ER115" s="437"/>
      <c r="ES115" s="437"/>
      <c r="ET115" s="437"/>
      <c r="EU115" s="437"/>
      <c r="EV115" s="437"/>
      <c r="EW115" s="437"/>
      <c r="EX115" s="437"/>
      <c r="EY115" s="437"/>
      <c r="EZ115" s="437"/>
      <c r="FA115" s="437"/>
      <c r="FB115" s="437"/>
      <c r="FC115" s="437"/>
      <c r="FD115" s="437"/>
      <c r="FE115" s="437"/>
      <c r="FF115" s="437"/>
      <c r="FG115" s="437"/>
      <c r="FH115" s="437"/>
      <c r="FI115" s="437"/>
      <c r="FJ115" s="437"/>
      <c r="FK115" s="437"/>
      <c r="FL115" s="437"/>
      <c r="FM115" s="437"/>
      <c r="FN115" s="437"/>
      <c r="FO115" s="437"/>
      <c r="FP115" s="437"/>
      <c r="FQ115" s="437"/>
      <c r="FR115" s="437"/>
      <c r="FS115" s="437"/>
      <c r="FT115" s="437"/>
      <c r="FU115" s="437"/>
      <c r="FV115" s="437"/>
      <c r="FW115" s="437"/>
      <c r="FX115" s="437"/>
      <c r="FY115" s="437"/>
      <c r="FZ115" s="437"/>
      <c r="GA115" s="437"/>
      <c r="GB115" s="437"/>
      <c r="GC115" s="437"/>
      <c r="GD115" s="437"/>
      <c r="GE115" s="437"/>
      <c r="GF115" s="437"/>
      <c r="GG115" s="437"/>
      <c r="GH115" s="437"/>
      <c r="GI115" s="437"/>
      <c r="GJ115" s="437"/>
      <c r="GK115" s="437"/>
      <c r="GL115" s="437"/>
      <c r="GM115" s="437"/>
      <c r="GN115" s="437"/>
      <c r="GO115" s="437"/>
      <c r="GP115" s="437"/>
      <c r="GQ115" s="437"/>
      <c r="GR115" s="437"/>
      <c r="GS115" s="437"/>
      <c r="GT115" s="437"/>
      <c r="GU115" s="437"/>
      <c r="GV115" s="437"/>
      <c r="GW115" s="437"/>
      <c r="GX115" s="437"/>
      <c r="GY115" s="437"/>
      <c r="GZ115" s="437"/>
      <c r="HA115" s="437"/>
      <c r="HB115" s="437"/>
      <c r="HC115" s="437"/>
    </row>
    <row r="116" spans="2:211" s="20" customFormat="1" outlineLevel="2" x14ac:dyDescent="0.2">
      <c r="B116" s="34"/>
      <c r="C116" s="84"/>
      <c r="D116" s="84"/>
      <c r="E116" s="20" t="s">
        <v>416</v>
      </c>
      <c r="G116" s="438">
        <f xml:space="preserve"> ( G73 - G72 ) / ( G75 - 1 )</f>
        <v>2.42630574104013E-3</v>
      </c>
      <c r="H116" s="162" t="s">
        <v>59</v>
      </c>
      <c r="I116" s="124"/>
      <c r="K116" s="438">
        <f t="shared" ref="K116:AP116" si="74" xml:space="preserve"> ( $G$72 + MOD( K75, $G75 ) * $G116 ) * ( 1 - $G$74 )</f>
        <v>0.01</v>
      </c>
      <c r="L116" s="95">
        <f t="shared" si="74"/>
        <v>1.2426305741040131E-2</v>
      </c>
      <c r="M116" s="95">
        <f t="shared" si="74"/>
        <v>1.4852611482080259E-2</v>
      </c>
      <c r="N116" s="95">
        <f t="shared" si="74"/>
        <v>1.7278917223120388E-2</v>
      </c>
      <c r="O116" s="95">
        <f t="shared" si="74"/>
        <v>1.970522296416052E-2</v>
      </c>
      <c r="P116" s="95">
        <f t="shared" si="74"/>
        <v>2.2131528705200652E-2</v>
      </c>
      <c r="Q116" s="95">
        <f t="shared" si="74"/>
        <v>2.4557834446240781E-2</v>
      </c>
      <c r="R116" s="95">
        <f t="shared" si="74"/>
        <v>2.698414018728091E-2</v>
      </c>
      <c r="S116" s="95">
        <f t="shared" si="74"/>
        <v>2.9410445928321038E-2</v>
      </c>
      <c r="T116" s="95">
        <f t="shared" si="74"/>
        <v>3.1836751669361167E-2</v>
      </c>
      <c r="U116" s="95">
        <f t="shared" si="74"/>
        <v>3.4263057410401303E-2</v>
      </c>
      <c r="V116" s="95">
        <f t="shared" si="74"/>
        <v>3.6689363151441431E-2</v>
      </c>
      <c r="W116" s="95">
        <f t="shared" si="74"/>
        <v>3.911566889248156E-2</v>
      </c>
      <c r="X116" s="95">
        <f t="shared" si="74"/>
        <v>4.1541974633521689E-2</v>
      </c>
      <c r="Y116" s="95">
        <f t="shared" si="74"/>
        <v>4.3968280374561824E-2</v>
      </c>
      <c r="Z116" s="95">
        <f t="shared" si="74"/>
        <v>0.01</v>
      </c>
      <c r="AA116" s="95">
        <f t="shared" si="74"/>
        <v>1.2426305741040131E-2</v>
      </c>
      <c r="AB116" s="95">
        <f t="shared" si="74"/>
        <v>1.4852611482080259E-2</v>
      </c>
      <c r="AC116" s="95">
        <f t="shared" si="74"/>
        <v>1.7278917223120388E-2</v>
      </c>
      <c r="AD116" s="95">
        <f t="shared" si="74"/>
        <v>1.970522296416052E-2</v>
      </c>
      <c r="AE116" s="95">
        <f t="shared" si="74"/>
        <v>2.2131528705200652E-2</v>
      </c>
      <c r="AF116" s="95">
        <f t="shared" si="74"/>
        <v>2.4557834446240781E-2</v>
      </c>
      <c r="AG116" s="95">
        <f t="shared" si="74"/>
        <v>2.698414018728091E-2</v>
      </c>
      <c r="AH116" s="95">
        <f t="shared" si="74"/>
        <v>2.9410445928321038E-2</v>
      </c>
      <c r="AI116" s="95">
        <f t="shared" si="74"/>
        <v>3.1836751669361167E-2</v>
      </c>
      <c r="AJ116" s="95">
        <f t="shared" si="74"/>
        <v>3.4263057410401303E-2</v>
      </c>
      <c r="AK116" s="95">
        <f t="shared" si="74"/>
        <v>3.6689363151441431E-2</v>
      </c>
      <c r="AL116" s="95">
        <f t="shared" si="74"/>
        <v>3.911566889248156E-2</v>
      </c>
      <c r="AM116" s="95">
        <f t="shared" si="74"/>
        <v>4.1541974633521689E-2</v>
      </c>
      <c r="AN116" s="95">
        <f t="shared" si="74"/>
        <v>4.3968280374561824E-2</v>
      </c>
      <c r="AO116" s="95">
        <f t="shared" si="74"/>
        <v>0.01</v>
      </c>
      <c r="AP116" s="95">
        <f t="shared" si="74"/>
        <v>1.2426305741040131E-2</v>
      </c>
      <c r="AQ116" s="95">
        <f t="shared" ref="AQ116:BV116" si="75" xml:space="preserve"> ( $G$72 + MOD( AQ75, $G75 ) * $G116 ) * ( 1 - $G$74 )</f>
        <v>1.4852611482080259E-2</v>
      </c>
      <c r="AR116" s="95">
        <f t="shared" si="75"/>
        <v>1.7278917223120388E-2</v>
      </c>
      <c r="AS116" s="95">
        <f t="shared" si="75"/>
        <v>1.970522296416052E-2</v>
      </c>
      <c r="AT116" s="95">
        <f t="shared" si="75"/>
        <v>2.2131528705200652E-2</v>
      </c>
      <c r="AU116" s="95">
        <f t="shared" si="75"/>
        <v>2.4557834446240781E-2</v>
      </c>
      <c r="AV116" s="95">
        <f t="shared" si="75"/>
        <v>2.698414018728091E-2</v>
      </c>
      <c r="AW116" s="95">
        <f t="shared" si="75"/>
        <v>2.9410445928321038E-2</v>
      </c>
      <c r="AX116" s="95">
        <f t="shared" si="75"/>
        <v>3.1836751669361167E-2</v>
      </c>
      <c r="AY116" s="95">
        <f t="shared" si="75"/>
        <v>3.4263057410401303E-2</v>
      </c>
      <c r="AZ116" s="95">
        <f t="shared" si="75"/>
        <v>3.6689363151441431E-2</v>
      </c>
      <c r="BA116" s="95">
        <f t="shared" si="75"/>
        <v>3.911566889248156E-2</v>
      </c>
      <c r="BB116" s="95">
        <f t="shared" si="75"/>
        <v>4.1541974633521689E-2</v>
      </c>
      <c r="BC116" s="95">
        <f t="shared" si="75"/>
        <v>4.3968280374561824E-2</v>
      </c>
      <c r="BD116" s="95">
        <f t="shared" si="75"/>
        <v>0.01</v>
      </c>
      <c r="BE116" s="95">
        <f t="shared" si="75"/>
        <v>1.2426305741040131E-2</v>
      </c>
      <c r="BF116" s="95">
        <f t="shared" si="75"/>
        <v>1.4852611482080259E-2</v>
      </c>
      <c r="BG116" s="95">
        <f t="shared" si="75"/>
        <v>1.7278917223120388E-2</v>
      </c>
      <c r="BH116" s="95">
        <f t="shared" si="75"/>
        <v>1.970522296416052E-2</v>
      </c>
      <c r="BI116" s="95">
        <f t="shared" si="75"/>
        <v>2.2131528705200652E-2</v>
      </c>
      <c r="BJ116" s="95">
        <f t="shared" si="75"/>
        <v>2.4557834446240781E-2</v>
      </c>
      <c r="BK116" s="95">
        <f t="shared" si="75"/>
        <v>2.698414018728091E-2</v>
      </c>
      <c r="BL116" s="95">
        <f t="shared" si="75"/>
        <v>2.9410445928321038E-2</v>
      </c>
      <c r="BM116" s="95">
        <f t="shared" si="75"/>
        <v>3.1836751669361167E-2</v>
      </c>
      <c r="BN116" s="95">
        <f t="shared" si="75"/>
        <v>3.4263057410401303E-2</v>
      </c>
      <c r="BO116" s="95">
        <f t="shared" si="75"/>
        <v>3.6689363151441431E-2</v>
      </c>
      <c r="BP116" s="95">
        <f t="shared" si="75"/>
        <v>3.911566889248156E-2</v>
      </c>
      <c r="BQ116" s="95">
        <f t="shared" si="75"/>
        <v>4.1541974633521689E-2</v>
      </c>
      <c r="BR116" s="95">
        <f t="shared" si="75"/>
        <v>4.3968280374561824E-2</v>
      </c>
      <c r="BS116" s="95">
        <f t="shared" si="75"/>
        <v>0.01</v>
      </c>
      <c r="BT116" s="95">
        <f t="shared" si="75"/>
        <v>1.2426305741040131E-2</v>
      </c>
      <c r="BU116" s="95">
        <f t="shared" si="75"/>
        <v>1.4852611482080259E-2</v>
      </c>
      <c r="BV116" s="95">
        <f t="shared" si="75"/>
        <v>1.7278917223120388E-2</v>
      </c>
      <c r="BW116" s="95">
        <f t="shared" ref="BW116:CO116" si="76" xml:space="preserve"> ( $G$72 + MOD( BW75, $G75 ) * $G116 ) * ( 1 - $G$74 )</f>
        <v>1.970522296416052E-2</v>
      </c>
      <c r="BX116" s="95">
        <f t="shared" si="76"/>
        <v>2.2131528705200652E-2</v>
      </c>
      <c r="BY116" s="95">
        <f t="shared" si="76"/>
        <v>2.4557834446240781E-2</v>
      </c>
      <c r="BZ116" s="95">
        <f t="shared" si="76"/>
        <v>2.698414018728091E-2</v>
      </c>
      <c r="CA116" s="95">
        <f t="shared" si="76"/>
        <v>2.9410445928321038E-2</v>
      </c>
      <c r="CB116" s="95">
        <f t="shared" si="76"/>
        <v>3.1836751669361167E-2</v>
      </c>
      <c r="CC116" s="95">
        <f t="shared" si="76"/>
        <v>3.4263057410401303E-2</v>
      </c>
      <c r="CD116" s="95">
        <f t="shared" si="76"/>
        <v>3.6689363151441431E-2</v>
      </c>
      <c r="CE116" s="95">
        <f t="shared" si="76"/>
        <v>3.911566889248156E-2</v>
      </c>
      <c r="CF116" s="95">
        <f t="shared" si="76"/>
        <v>4.1541974633521689E-2</v>
      </c>
      <c r="CG116" s="95">
        <f t="shared" si="76"/>
        <v>4.3968280374561824E-2</v>
      </c>
      <c r="CH116" s="95">
        <f t="shared" si="76"/>
        <v>0.01</v>
      </c>
      <c r="CI116" s="95">
        <f t="shared" si="76"/>
        <v>1.2426305741040131E-2</v>
      </c>
      <c r="CJ116" s="95">
        <f t="shared" si="76"/>
        <v>1.4852611482080259E-2</v>
      </c>
      <c r="CK116" s="95">
        <f t="shared" si="76"/>
        <v>1.7278917223120388E-2</v>
      </c>
      <c r="CL116" s="95">
        <f t="shared" si="76"/>
        <v>1.970522296416052E-2</v>
      </c>
      <c r="CM116" s="95">
        <f t="shared" si="76"/>
        <v>2.2131528705200652E-2</v>
      </c>
      <c r="CN116" s="95">
        <f t="shared" si="76"/>
        <v>2.4557834446240781E-2</v>
      </c>
      <c r="CO116" s="95">
        <f t="shared" si="76"/>
        <v>2.698414018728091E-2</v>
      </c>
    </row>
    <row r="117" spans="2:211" s="244" customFormat="1" ht="2.1" customHeight="1" outlineLevel="2" x14ac:dyDescent="0.2">
      <c r="C117" s="428"/>
      <c r="E117" s="245"/>
      <c r="H117" s="246"/>
      <c r="K117" s="247"/>
      <c r="L117" s="248"/>
      <c r="M117" s="248"/>
      <c r="N117" s="248"/>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8"/>
      <c r="BA117" s="248"/>
      <c r="BB117" s="248"/>
      <c r="BC117" s="248"/>
      <c r="BD117" s="248"/>
      <c r="BE117" s="248"/>
      <c r="BF117" s="248"/>
      <c r="BG117" s="248"/>
      <c r="BH117" s="248"/>
      <c r="BI117" s="248"/>
      <c r="BJ117" s="248"/>
      <c r="BK117" s="248"/>
      <c r="BL117" s="248"/>
      <c r="BM117" s="248"/>
      <c r="BN117" s="248"/>
      <c r="BO117" s="248"/>
      <c r="BP117" s="248"/>
      <c r="BQ117" s="248"/>
      <c r="BR117" s="248"/>
      <c r="BS117" s="248"/>
      <c r="BT117" s="248"/>
      <c r="BU117" s="248"/>
      <c r="BV117" s="248"/>
      <c r="BW117" s="248"/>
      <c r="BX117" s="248"/>
      <c r="BY117" s="248"/>
      <c r="BZ117" s="248"/>
      <c r="CA117" s="248"/>
      <c r="CB117" s="248"/>
      <c r="CC117" s="248"/>
      <c r="CD117" s="248"/>
      <c r="CE117" s="248"/>
      <c r="CF117" s="248"/>
      <c r="CG117" s="248"/>
      <c r="CH117" s="248"/>
      <c r="CI117" s="248"/>
      <c r="CJ117" s="248"/>
      <c r="CK117" s="248"/>
      <c r="CL117" s="248"/>
      <c r="CM117" s="248"/>
      <c r="CN117" s="248"/>
      <c r="CO117" s="248"/>
      <c r="CP117" s="249"/>
      <c r="CQ117" s="249"/>
      <c r="CR117" s="249"/>
      <c r="CS117" s="249"/>
      <c r="CT117" s="249"/>
      <c r="CU117" s="249"/>
      <c r="CV117" s="249"/>
      <c r="CW117" s="249"/>
      <c r="CX117" s="249"/>
      <c r="CY117" s="249"/>
      <c r="CZ117" s="249"/>
      <c r="DA117" s="249"/>
      <c r="DB117" s="249"/>
      <c r="DC117" s="249"/>
      <c r="DD117" s="249"/>
      <c r="DE117" s="249"/>
      <c r="DF117" s="249"/>
      <c r="DG117" s="249"/>
      <c r="DH117" s="249"/>
      <c r="DI117" s="249"/>
      <c r="DJ117" s="249"/>
      <c r="DK117" s="249"/>
      <c r="DL117" s="249"/>
      <c r="DM117" s="249"/>
      <c r="DN117" s="249"/>
      <c r="DO117" s="249"/>
      <c r="DP117" s="249"/>
      <c r="DQ117" s="249"/>
      <c r="DR117" s="249"/>
      <c r="DS117" s="249"/>
      <c r="DT117" s="249"/>
      <c r="DU117" s="249"/>
      <c r="DV117" s="249"/>
      <c r="DW117" s="249"/>
      <c r="DX117" s="249"/>
      <c r="DY117" s="249"/>
      <c r="DZ117" s="249"/>
      <c r="EA117" s="249"/>
      <c r="EB117" s="249"/>
      <c r="EC117" s="249"/>
      <c r="ED117" s="249"/>
      <c r="EE117" s="249"/>
      <c r="EF117" s="249"/>
      <c r="EG117" s="249"/>
      <c r="EH117" s="249"/>
      <c r="EI117" s="249"/>
      <c r="EJ117" s="249"/>
      <c r="EK117" s="249"/>
      <c r="EL117" s="249"/>
      <c r="EM117" s="249"/>
      <c r="EN117" s="249"/>
      <c r="EO117" s="249"/>
      <c r="EP117" s="249"/>
      <c r="EQ117" s="249"/>
      <c r="ER117" s="249"/>
      <c r="ES117" s="249"/>
      <c r="ET117" s="249"/>
      <c r="EU117" s="249"/>
      <c r="EV117" s="249"/>
      <c r="EW117" s="249"/>
      <c r="EX117" s="249"/>
      <c r="EY117" s="249"/>
      <c r="EZ117" s="249"/>
      <c r="FA117" s="249"/>
      <c r="FB117" s="249"/>
      <c r="FC117" s="249"/>
      <c r="FD117" s="249"/>
      <c r="FE117" s="249"/>
      <c r="FF117" s="249"/>
      <c r="FG117" s="249"/>
      <c r="FH117" s="249"/>
      <c r="FI117" s="249"/>
      <c r="FJ117" s="249"/>
      <c r="FK117" s="249"/>
      <c r="FL117" s="249"/>
      <c r="FM117" s="249"/>
      <c r="FN117" s="249"/>
      <c r="FO117" s="249"/>
      <c r="FP117" s="249"/>
      <c r="FQ117" s="249"/>
      <c r="FR117" s="249"/>
      <c r="FS117" s="249"/>
      <c r="FT117" s="249"/>
      <c r="FU117" s="249"/>
      <c r="FV117" s="249"/>
      <c r="FW117" s="249"/>
      <c r="FX117" s="249"/>
      <c r="FY117" s="249"/>
      <c r="FZ117" s="249"/>
      <c r="GA117" s="249"/>
      <c r="GB117" s="249"/>
      <c r="GC117" s="249"/>
      <c r="GD117" s="249"/>
      <c r="GE117" s="249"/>
      <c r="GF117" s="249"/>
      <c r="GG117" s="249"/>
      <c r="GH117" s="249"/>
      <c r="GI117" s="249"/>
      <c r="GJ117" s="249"/>
      <c r="GK117" s="249"/>
      <c r="GL117" s="249"/>
      <c r="GM117" s="249"/>
      <c r="GN117" s="249"/>
      <c r="GO117" s="249"/>
      <c r="GP117" s="249"/>
      <c r="GQ117" s="249"/>
      <c r="GR117" s="249"/>
      <c r="GS117" s="249"/>
      <c r="GT117" s="249"/>
      <c r="GU117" s="249"/>
      <c r="GV117" s="249"/>
      <c r="GW117" s="249"/>
      <c r="GX117" s="249"/>
      <c r="GY117" s="249"/>
      <c r="GZ117" s="249"/>
      <c r="HA117" s="249"/>
      <c r="HB117" s="249"/>
      <c r="HC117" s="249"/>
    </row>
    <row r="118" spans="2:211" s="151" customFormat="1" outlineLevel="2" x14ac:dyDescent="0.2">
      <c r="C118" s="429"/>
      <c r="E118" s="243" t="s">
        <v>199</v>
      </c>
      <c r="H118" s="151" t="s">
        <v>59</v>
      </c>
      <c r="K118" s="103">
        <f>SUM(K113:K117)</f>
        <v>1.7617656094144438E-2</v>
      </c>
      <c r="L118" s="103">
        <f t="shared" ref="L118:BW118" si="77">SUM(L113:L117)</f>
        <v>3.5865906134335893E-2</v>
      </c>
      <c r="M118" s="103">
        <f t="shared" si="77"/>
        <v>5.3719109497648347E-2</v>
      </c>
      <c r="N118" s="103">
        <f t="shared" si="77"/>
        <v>7.1226863486304873E-2</v>
      </c>
      <c r="O118" s="103">
        <f t="shared" si="77"/>
        <v>8.8391619477505706E-2</v>
      </c>
      <c r="P118" s="103">
        <f t="shared" si="77"/>
        <v>0.10522669404406176</v>
      </c>
      <c r="Q118" s="103">
        <f t="shared" si="77"/>
        <v>0.12174472322798109</v>
      </c>
      <c r="R118" s="103">
        <f t="shared" si="77"/>
        <v>0.13795770546442224</v>
      </c>
      <c r="S118" s="103">
        <f t="shared" si="77"/>
        <v>0.15387704129724677</v>
      </c>
      <c r="T118" s="103">
        <f t="shared" si="77"/>
        <v>0.16046809987040525</v>
      </c>
      <c r="U118" s="103">
        <f t="shared" si="77"/>
        <v>0.16704890368987027</v>
      </c>
      <c r="V118" s="103">
        <f t="shared" si="77"/>
        <v>0.17361952548208404</v>
      </c>
      <c r="W118" s="103">
        <f t="shared" si="77"/>
        <v>0.1801800372874118</v>
      </c>
      <c r="X118" s="103">
        <f t="shared" si="77"/>
        <v>0.18673051046821346</v>
      </c>
      <c r="Y118" s="103">
        <f t="shared" si="77"/>
        <v>0.19327101571680072</v>
      </c>
      <c r="Z118" s="103">
        <f t="shared" si="77"/>
        <v>0.16340703694768122</v>
      </c>
      <c r="AA118" s="103">
        <f t="shared" si="77"/>
        <v>0.16992781576770183</v>
      </c>
      <c r="AB118" s="103">
        <f t="shared" si="77"/>
        <v>0.17643883479006486</v>
      </c>
      <c r="AC118" s="103">
        <f t="shared" si="77"/>
        <v>0.18294016210425662</v>
      </c>
      <c r="AD118" s="103">
        <f t="shared" si="77"/>
        <v>0.18943186516786228</v>
      </c>
      <c r="AE118" s="103">
        <f t="shared" si="77"/>
        <v>0.19591401081387896</v>
      </c>
      <c r="AF118" s="103">
        <f t="shared" si="77"/>
        <v>0.2003857342693543</v>
      </c>
      <c r="AG118" s="103">
        <f t="shared" si="77"/>
        <v>0.20484803212822025</v>
      </c>
      <c r="AH118" s="103">
        <f t="shared" si="77"/>
        <v>0.20930096939258588</v>
      </c>
      <c r="AI118" s="103">
        <f t="shared" si="77"/>
        <v>0.21374461046822898</v>
      </c>
      <c r="AJ118" s="103">
        <f t="shared" si="77"/>
        <v>0.21817901917141883</v>
      </c>
      <c r="AK118" s="103">
        <f t="shared" si="77"/>
        <v>0.22260425873564565</v>
      </c>
      <c r="AL118" s="103">
        <f t="shared" si="77"/>
        <v>0.22702039181825792</v>
      </c>
      <c r="AM118" s="103">
        <f t="shared" si="77"/>
        <v>0.2314274805070092</v>
      </c>
      <c r="AN118" s="103">
        <f t="shared" si="77"/>
        <v>0.23582558632651587</v>
      </c>
      <c r="AO118" s="103">
        <f t="shared" si="77"/>
        <v>0.20382018412902556</v>
      </c>
      <c r="AP118" s="103">
        <f t="shared" si="77"/>
        <v>0.20820050656310862</v>
      </c>
      <c r="AQ118" s="103">
        <f t="shared" si="77"/>
        <v>0.21257202738624539</v>
      </c>
      <c r="AR118" s="103">
        <f t="shared" si="77"/>
        <v>0.21693480593334932</v>
      </c>
      <c r="AS118" s="103">
        <f t="shared" si="77"/>
        <v>0.22128890100719825</v>
      </c>
      <c r="AT118" s="103">
        <f t="shared" si="77"/>
        <v>0.22563437088438654</v>
      </c>
      <c r="AU118" s="103">
        <f t="shared" si="77"/>
        <v>0.2299712733211971</v>
      </c>
      <c r="AV118" s="103">
        <f t="shared" si="77"/>
        <v>0.23429966555939599</v>
      </c>
      <c r="AW118" s="103">
        <f t="shared" si="77"/>
        <v>0.23861960433194865</v>
      </c>
      <c r="AX118" s="103">
        <f t="shared" si="77"/>
        <v>0.24293114586866049</v>
      </c>
      <c r="AY118" s="103">
        <f t="shared" si="77"/>
        <v>0.24723434590174292</v>
      </c>
      <c r="AZ118" s="103">
        <f t="shared" si="77"/>
        <v>0.25152925967130518</v>
      </c>
      <c r="BA118" s="103">
        <f t="shared" si="77"/>
        <v>0.25581594193077406</v>
      </c>
      <c r="BB118" s="103">
        <f t="shared" si="77"/>
        <v>0.2600944469522416</v>
      </c>
      <c r="BC118" s="103">
        <f t="shared" si="77"/>
        <v>0.26270392800182285</v>
      </c>
      <c r="BD118" s="103">
        <f t="shared" si="77"/>
        <v>0.22873564762726106</v>
      </c>
      <c r="BE118" s="103">
        <f t="shared" si="77"/>
        <v>0.2311619533683012</v>
      </c>
      <c r="BF118" s="103">
        <f t="shared" si="77"/>
        <v>0.23358825910934131</v>
      </c>
      <c r="BG118" s="103">
        <f t="shared" si="77"/>
        <v>0.23601456485038144</v>
      </c>
      <c r="BH118" s="103">
        <f t="shared" si="77"/>
        <v>0.23844087059142158</v>
      </c>
      <c r="BI118" s="103">
        <f t="shared" si="77"/>
        <v>0.24086717633246174</v>
      </c>
      <c r="BJ118" s="103">
        <f t="shared" si="77"/>
        <v>0.24329348207350182</v>
      </c>
      <c r="BK118" s="103">
        <f t="shared" si="77"/>
        <v>0.24571978781454196</v>
      </c>
      <c r="BL118" s="103">
        <f t="shared" si="77"/>
        <v>0.24814609355558209</v>
      </c>
      <c r="BM118" s="103">
        <f t="shared" si="77"/>
        <v>0.25057239929662223</v>
      </c>
      <c r="BN118" s="103">
        <f t="shared" si="77"/>
        <v>0.25299870503766236</v>
      </c>
      <c r="BO118" s="103">
        <f t="shared" si="77"/>
        <v>0.2554250107787025</v>
      </c>
      <c r="BP118" s="103">
        <f t="shared" si="77"/>
        <v>0.25785131651974263</v>
      </c>
      <c r="BQ118" s="103">
        <f t="shared" si="77"/>
        <v>0.26027762226078277</v>
      </c>
      <c r="BR118" s="103">
        <f t="shared" si="77"/>
        <v>0.26270392800182285</v>
      </c>
      <c r="BS118" s="103">
        <f t="shared" si="77"/>
        <v>0.22873564762726106</v>
      </c>
      <c r="BT118" s="103">
        <f t="shared" si="77"/>
        <v>0.2311619533683012</v>
      </c>
      <c r="BU118" s="103">
        <f t="shared" si="77"/>
        <v>0.23358825910934133</v>
      </c>
      <c r="BV118" s="103">
        <f t="shared" si="77"/>
        <v>0.23601456485038144</v>
      </c>
      <c r="BW118" s="103">
        <f t="shared" si="77"/>
        <v>0.23844087059142158</v>
      </c>
      <c r="BX118" s="103">
        <f t="shared" ref="BX118:CO118" si="78">SUM(BX113:BX117)</f>
        <v>0.24086717633246171</v>
      </c>
      <c r="BY118" s="103">
        <f t="shared" si="78"/>
        <v>0.24329348207350188</v>
      </c>
      <c r="BZ118" s="103">
        <f t="shared" si="78"/>
        <v>0.24571978781454196</v>
      </c>
      <c r="CA118" s="103">
        <f t="shared" si="78"/>
        <v>0.24814609355558209</v>
      </c>
      <c r="CB118" s="103">
        <f t="shared" si="78"/>
        <v>0.25057239929662223</v>
      </c>
      <c r="CC118" s="103">
        <f t="shared" si="78"/>
        <v>0.25299870503766236</v>
      </c>
      <c r="CD118" s="103">
        <f t="shared" si="78"/>
        <v>0.2554250107787025</v>
      </c>
      <c r="CE118" s="103">
        <f t="shared" si="78"/>
        <v>0.25785131651974263</v>
      </c>
      <c r="CF118" s="103">
        <f t="shared" si="78"/>
        <v>0.26027762226078277</v>
      </c>
      <c r="CG118" s="103">
        <f t="shared" si="78"/>
        <v>0.26270392800182291</v>
      </c>
      <c r="CH118" s="103">
        <f t="shared" si="78"/>
        <v>0.22873564762726106</v>
      </c>
      <c r="CI118" s="103">
        <f t="shared" si="78"/>
        <v>0.2311619533683012</v>
      </c>
      <c r="CJ118" s="103">
        <f t="shared" si="78"/>
        <v>0.23358825910934131</v>
      </c>
      <c r="CK118" s="103">
        <f t="shared" si="78"/>
        <v>0.23601456485038144</v>
      </c>
      <c r="CL118" s="103">
        <f t="shared" si="78"/>
        <v>0.23844087059142158</v>
      </c>
      <c r="CM118" s="103">
        <f t="shared" si="78"/>
        <v>0.24086717633246171</v>
      </c>
      <c r="CN118" s="103">
        <f t="shared" si="78"/>
        <v>0.24329348207350182</v>
      </c>
      <c r="CO118" s="103">
        <f t="shared" si="78"/>
        <v>0.24571978781454198</v>
      </c>
    </row>
    <row r="119" spans="2:211" outlineLevel="2" x14ac:dyDescent="0.2">
      <c r="B119" s="59"/>
      <c r="D119" s="39"/>
      <c r="H119" s="151"/>
      <c r="I119" s="75"/>
    </row>
    <row r="120" spans="2:211" outlineLevel="1" x14ac:dyDescent="0.2">
      <c r="B120" s="59" t="s">
        <v>417</v>
      </c>
      <c r="D120" s="39"/>
      <c r="H120" s="151"/>
      <c r="I120" s="75"/>
    </row>
    <row r="121" spans="2:211" s="119" customFormat="1" outlineLevel="2" x14ac:dyDescent="0.2">
      <c r="B121" s="140"/>
      <c r="C121" s="141"/>
      <c r="D121" s="141"/>
      <c r="E121" s="18" t="str">
        <f xml:space="preserve"> InpC!E104</f>
        <v>Include fixed charges for NAV</v>
      </c>
      <c r="F121"/>
      <c r="G121" s="19" t="b">
        <f xml:space="preserve"> InpC!G104</f>
        <v>0</v>
      </c>
      <c r="H121" s="147" t="str">
        <f xml:space="preserve"> InpC!H104</f>
        <v>Boolean</v>
      </c>
    </row>
    <row r="122" spans="2:211" outlineLevel="2" x14ac:dyDescent="0.2">
      <c r="B122" s="59"/>
      <c r="D122" s="39"/>
      <c r="H122" s="151"/>
      <c r="I122" s="75"/>
    </row>
    <row r="123" spans="2:211" outlineLevel="2" x14ac:dyDescent="0.2">
      <c r="B123" s="59"/>
      <c r="D123" s="39"/>
      <c r="E123" t="str">
        <f xml:space="preserve"> E94</f>
        <v>Consumption by households (scaled for occupancy)</v>
      </c>
      <c r="G123" s="79"/>
      <c r="H123" s="152" t="str">
        <f t="shared" ref="H123:I123" si="79" xml:space="preserve"> H94</f>
        <v>m3</v>
      </c>
      <c r="I123" s="54">
        <f t="shared" si="79"/>
        <v>4078293.7621447188</v>
      </c>
      <c r="K123" s="54">
        <f t="shared" ref="K123:BV123" si="80" xml:space="preserve"> K94</f>
        <v>15787.687005000002</v>
      </c>
      <c r="L123" s="54">
        <f t="shared" si="80"/>
        <v>49468.085949000015</v>
      </c>
      <c r="M123" s="54">
        <f t="shared" si="80"/>
        <v>49645.830794112015</v>
      </c>
      <c r="N123" s="54">
        <f t="shared" si="80"/>
        <v>49510.186447680011</v>
      </c>
      <c r="O123" s="54">
        <f t="shared" si="80"/>
        <v>49510.186447680011</v>
      </c>
      <c r="P123" s="54">
        <f t="shared" si="80"/>
        <v>49510.186447680011</v>
      </c>
      <c r="Q123" s="54">
        <f t="shared" si="80"/>
        <v>49645.830794112015</v>
      </c>
      <c r="R123" s="54">
        <f t="shared" si="80"/>
        <v>49510.186447680011</v>
      </c>
      <c r="S123" s="54">
        <f t="shared" si="80"/>
        <v>49510.186447680011</v>
      </c>
      <c r="T123" s="54">
        <f t="shared" si="80"/>
        <v>49510.186447680011</v>
      </c>
      <c r="U123" s="54">
        <f t="shared" si="80"/>
        <v>49645.830794112015</v>
      </c>
      <c r="V123" s="54">
        <f t="shared" si="80"/>
        <v>49510.186447680011</v>
      </c>
      <c r="W123" s="54">
        <f t="shared" si="80"/>
        <v>49510.186447680011</v>
      </c>
      <c r="X123" s="54">
        <f t="shared" si="80"/>
        <v>49510.186447680011</v>
      </c>
      <c r="Y123" s="54">
        <f t="shared" si="80"/>
        <v>49645.830794112015</v>
      </c>
      <c r="Z123" s="54">
        <f t="shared" si="80"/>
        <v>49510.186447680011</v>
      </c>
      <c r="AA123" s="54">
        <f t="shared" si="80"/>
        <v>49510.186447680011</v>
      </c>
      <c r="AB123" s="54">
        <f t="shared" si="80"/>
        <v>49510.186447680011</v>
      </c>
      <c r="AC123" s="54">
        <f t="shared" si="80"/>
        <v>49645.830794112015</v>
      </c>
      <c r="AD123" s="54">
        <f t="shared" si="80"/>
        <v>49510.186447680011</v>
      </c>
      <c r="AE123" s="54">
        <f t="shared" si="80"/>
        <v>49510.186447680011</v>
      </c>
      <c r="AF123" s="54">
        <f t="shared" si="80"/>
        <v>49510.186447680011</v>
      </c>
      <c r="AG123" s="54">
        <f t="shared" si="80"/>
        <v>49645.830794112015</v>
      </c>
      <c r="AH123" s="54">
        <f t="shared" si="80"/>
        <v>49510.186447680011</v>
      </c>
      <c r="AI123" s="54">
        <f t="shared" si="80"/>
        <v>49510.186447680011</v>
      </c>
      <c r="AJ123" s="54">
        <f t="shared" si="80"/>
        <v>49510.186447680011</v>
      </c>
      <c r="AK123" s="54">
        <f t="shared" si="80"/>
        <v>49645.830794112015</v>
      </c>
      <c r="AL123" s="54">
        <f t="shared" si="80"/>
        <v>49510.186447680011</v>
      </c>
      <c r="AM123" s="54">
        <f t="shared" si="80"/>
        <v>49510.186447680011</v>
      </c>
      <c r="AN123" s="54">
        <f t="shared" si="80"/>
        <v>49510.186447680011</v>
      </c>
      <c r="AO123" s="54">
        <f t="shared" si="80"/>
        <v>49645.830794112015</v>
      </c>
      <c r="AP123" s="54">
        <f t="shared" si="80"/>
        <v>49510.186447680011</v>
      </c>
      <c r="AQ123" s="54">
        <f t="shared" si="80"/>
        <v>49510.186447680011</v>
      </c>
      <c r="AR123" s="54">
        <f t="shared" si="80"/>
        <v>49510.186447680011</v>
      </c>
      <c r="AS123" s="54">
        <f t="shared" si="80"/>
        <v>49645.830794112015</v>
      </c>
      <c r="AT123" s="54">
        <f t="shared" si="80"/>
        <v>49510.186447680011</v>
      </c>
      <c r="AU123" s="54">
        <f t="shared" si="80"/>
        <v>49510.186447680011</v>
      </c>
      <c r="AV123" s="54">
        <f t="shared" si="80"/>
        <v>49510.186447680011</v>
      </c>
      <c r="AW123" s="54">
        <f t="shared" si="80"/>
        <v>49645.830794112015</v>
      </c>
      <c r="AX123" s="54">
        <f t="shared" si="80"/>
        <v>49510.186447680011</v>
      </c>
      <c r="AY123" s="54">
        <f t="shared" si="80"/>
        <v>49510.186447680011</v>
      </c>
      <c r="AZ123" s="54">
        <f t="shared" si="80"/>
        <v>49510.186447680011</v>
      </c>
      <c r="BA123" s="54">
        <f t="shared" si="80"/>
        <v>49645.830794112015</v>
      </c>
      <c r="BB123" s="54">
        <f t="shared" si="80"/>
        <v>49510.186447680011</v>
      </c>
      <c r="BC123" s="54">
        <f t="shared" si="80"/>
        <v>49510.186447680011</v>
      </c>
      <c r="BD123" s="54">
        <f t="shared" si="80"/>
        <v>49510.186447680011</v>
      </c>
      <c r="BE123" s="54">
        <f t="shared" si="80"/>
        <v>49645.830794112015</v>
      </c>
      <c r="BF123" s="54">
        <f t="shared" si="80"/>
        <v>49510.186447680011</v>
      </c>
      <c r="BG123" s="54">
        <f t="shared" si="80"/>
        <v>49510.186447680011</v>
      </c>
      <c r="BH123" s="54">
        <f t="shared" si="80"/>
        <v>49510.186447680011</v>
      </c>
      <c r="BI123" s="54">
        <f t="shared" si="80"/>
        <v>49645.830794112015</v>
      </c>
      <c r="BJ123" s="54">
        <f t="shared" si="80"/>
        <v>49510.186447680011</v>
      </c>
      <c r="BK123" s="54">
        <f t="shared" si="80"/>
        <v>49510.186447680011</v>
      </c>
      <c r="BL123" s="54">
        <f t="shared" si="80"/>
        <v>49510.186447680011</v>
      </c>
      <c r="BM123" s="54">
        <f t="shared" si="80"/>
        <v>49645.830794112015</v>
      </c>
      <c r="BN123" s="54">
        <f t="shared" si="80"/>
        <v>49510.186447680011</v>
      </c>
      <c r="BO123" s="54">
        <f t="shared" si="80"/>
        <v>49510.186447680011</v>
      </c>
      <c r="BP123" s="54">
        <f t="shared" si="80"/>
        <v>49510.186447680011</v>
      </c>
      <c r="BQ123" s="54">
        <f t="shared" si="80"/>
        <v>49645.830794112015</v>
      </c>
      <c r="BR123" s="54">
        <f t="shared" si="80"/>
        <v>49510.186447680011</v>
      </c>
      <c r="BS123" s="54">
        <f t="shared" si="80"/>
        <v>49510.186447680011</v>
      </c>
      <c r="BT123" s="54">
        <f t="shared" si="80"/>
        <v>49510.186447680011</v>
      </c>
      <c r="BU123" s="54">
        <f t="shared" si="80"/>
        <v>49645.830794112015</v>
      </c>
      <c r="BV123" s="54">
        <f t="shared" si="80"/>
        <v>49510.186447680011</v>
      </c>
      <c r="BW123" s="54">
        <f t="shared" ref="BW123:CO123" si="81" xml:space="preserve"> BW94</f>
        <v>49510.186447680011</v>
      </c>
      <c r="BX123" s="54">
        <f t="shared" si="81"/>
        <v>49510.186447680011</v>
      </c>
      <c r="BY123" s="54">
        <f t="shared" si="81"/>
        <v>49645.830794112015</v>
      </c>
      <c r="BZ123" s="54">
        <f t="shared" si="81"/>
        <v>49510.186447680011</v>
      </c>
      <c r="CA123" s="54">
        <f t="shared" si="81"/>
        <v>49510.186447680011</v>
      </c>
      <c r="CB123" s="54">
        <f t="shared" si="81"/>
        <v>49510.186447680011</v>
      </c>
      <c r="CC123" s="54">
        <f t="shared" si="81"/>
        <v>49645.830794112015</v>
      </c>
      <c r="CD123" s="54">
        <f t="shared" si="81"/>
        <v>49510.186447680011</v>
      </c>
      <c r="CE123" s="54">
        <f t="shared" si="81"/>
        <v>49510.186447680011</v>
      </c>
      <c r="CF123" s="54">
        <f t="shared" si="81"/>
        <v>49510.186447680011</v>
      </c>
      <c r="CG123" s="54">
        <f t="shared" si="81"/>
        <v>49645.830794112015</v>
      </c>
      <c r="CH123" s="54">
        <f t="shared" si="81"/>
        <v>49510.186447680011</v>
      </c>
      <c r="CI123" s="54">
        <f t="shared" si="81"/>
        <v>49510.186447680011</v>
      </c>
      <c r="CJ123" s="54">
        <f t="shared" si="81"/>
        <v>49510.186447680011</v>
      </c>
      <c r="CK123" s="54">
        <f t="shared" si="81"/>
        <v>49510.186447680011</v>
      </c>
      <c r="CL123" s="54">
        <f t="shared" si="81"/>
        <v>49510.186447680011</v>
      </c>
      <c r="CM123" s="54">
        <f t="shared" si="81"/>
        <v>49510.186447680011</v>
      </c>
      <c r="CN123" s="54">
        <f t="shared" si="81"/>
        <v>49510.186447680011</v>
      </c>
      <c r="CO123" s="54">
        <f t="shared" si="81"/>
        <v>49645.830794112015</v>
      </c>
    </row>
    <row r="124" spans="2:211" outlineLevel="2" x14ac:dyDescent="0.2">
      <c r="B124" s="59"/>
      <c r="D124" s="39"/>
      <c r="E124" t="str">
        <f xml:space="preserve"> E95</f>
        <v>Water: NHH consumption (scaled)</v>
      </c>
      <c r="G124" s="79"/>
      <c r="H124" s="152" t="str">
        <f t="shared" ref="H124:I124" si="82" xml:space="preserve"> H95</f>
        <v>m3</v>
      </c>
      <c r="I124" s="54">
        <f t="shared" si="82"/>
        <v>0</v>
      </c>
      <c r="K124" s="85">
        <f t="shared" ref="K124:BV124" si="83" xml:space="preserve"> K95</f>
        <v>0</v>
      </c>
      <c r="L124" s="85">
        <f t="shared" si="83"/>
        <v>0</v>
      </c>
      <c r="M124" s="85">
        <f t="shared" si="83"/>
        <v>0</v>
      </c>
      <c r="N124" s="85">
        <f t="shared" si="83"/>
        <v>0</v>
      </c>
      <c r="O124" s="85">
        <f t="shared" si="83"/>
        <v>0</v>
      </c>
      <c r="P124" s="85">
        <f t="shared" si="83"/>
        <v>0</v>
      </c>
      <c r="Q124" s="85">
        <f t="shared" si="83"/>
        <v>0</v>
      </c>
      <c r="R124" s="85">
        <f t="shared" si="83"/>
        <v>0</v>
      </c>
      <c r="S124" s="85">
        <f t="shared" si="83"/>
        <v>0</v>
      </c>
      <c r="T124" s="85">
        <f t="shared" si="83"/>
        <v>0</v>
      </c>
      <c r="U124" s="85">
        <f t="shared" si="83"/>
        <v>0</v>
      </c>
      <c r="V124" s="85">
        <f t="shared" si="83"/>
        <v>0</v>
      </c>
      <c r="W124" s="85">
        <f t="shared" si="83"/>
        <v>0</v>
      </c>
      <c r="X124" s="85">
        <f t="shared" si="83"/>
        <v>0</v>
      </c>
      <c r="Y124" s="85">
        <f t="shared" si="83"/>
        <v>0</v>
      </c>
      <c r="Z124" s="85">
        <f t="shared" si="83"/>
        <v>0</v>
      </c>
      <c r="AA124" s="85">
        <f t="shared" si="83"/>
        <v>0</v>
      </c>
      <c r="AB124" s="85">
        <f t="shared" si="83"/>
        <v>0</v>
      </c>
      <c r="AC124" s="85">
        <f t="shared" si="83"/>
        <v>0</v>
      </c>
      <c r="AD124" s="85">
        <f t="shared" si="83"/>
        <v>0</v>
      </c>
      <c r="AE124" s="85">
        <f t="shared" si="83"/>
        <v>0</v>
      </c>
      <c r="AF124" s="85">
        <f t="shared" si="83"/>
        <v>0</v>
      </c>
      <c r="AG124" s="85">
        <f t="shared" si="83"/>
        <v>0</v>
      </c>
      <c r="AH124" s="85">
        <f t="shared" si="83"/>
        <v>0</v>
      </c>
      <c r="AI124" s="85">
        <f t="shared" si="83"/>
        <v>0</v>
      </c>
      <c r="AJ124" s="85">
        <f t="shared" si="83"/>
        <v>0</v>
      </c>
      <c r="AK124" s="85">
        <f t="shared" si="83"/>
        <v>0</v>
      </c>
      <c r="AL124" s="85">
        <f t="shared" si="83"/>
        <v>0</v>
      </c>
      <c r="AM124" s="85">
        <f t="shared" si="83"/>
        <v>0</v>
      </c>
      <c r="AN124" s="85">
        <f t="shared" si="83"/>
        <v>0</v>
      </c>
      <c r="AO124" s="85">
        <f t="shared" si="83"/>
        <v>0</v>
      </c>
      <c r="AP124" s="85">
        <f t="shared" si="83"/>
        <v>0</v>
      </c>
      <c r="AQ124" s="85">
        <f t="shared" si="83"/>
        <v>0</v>
      </c>
      <c r="AR124" s="85">
        <f t="shared" si="83"/>
        <v>0</v>
      </c>
      <c r="AS124" s="85">
        <f t="shared" si="83"/>
        <v>0</v>
      </c>
      <c r="AT124" s="85">
        <f t="shared" si="83"/>
        <v>0</v>
      </c>
      <c r="AU124" s="85">
        <f t="shared" si="83"/>
        <v>0</v>
      </c>
      <c r="AV124" s="85">
        <f t="shared" si="83"/>
        <v>0</v>
      </c>
      <c r="AW124" s="85">
        <f t="shared" si="83"/>
        <v>0</v>
      </c>
      <c r="AX124" s="85">
        <f t="shared" si="83"/>
        <v>0</v>
      </c>
      <c r="AY124" s="85">
        <f t="shared" si="83"/>
        <v>0</v>
      </c>
      <c r="AZ124" s="85">
        <f t="shared" si="83"/>
        <v>0</v>
      </c>
      <c r="BA124" s="85">
        <f t="shared" si="83"/>
        <v>0</v>
      </c>
      <c r="BB124" s="85">
        <f t="shared" si="83"/>
        <v>0</v>
      </c>
      <c r="BC124" s="85">
        <f t="shared" si="83"/>
        <v>0</v>
      </c>
      <c r="BD124" s="85">
        <f t="shared" si="83"/>
        <v>0</v>
      </c>
      <c r="BE124" s="85">
        <f t="shared" si="83"/>
        <v>0</v>
      </c>
      <c r="BF124" s="85">
        <f t="shared" si="83"/>
        <v>0</v>
      </c>
      <c r="BG124" s="85">
        <f t="shared" si="83"/>
        <v>0</v>
      </c>
      <c r="BH124" s="85">
        <f t="shared" si="83"/>
        <v>0</v>
      </c>
      <c r="BI124" s="85">
        <f t="shared" si="83"/>
        <v>0</v>
      </c>
      <c r="BJ124" s="85">
        <f t="shared" si="83"/>
        <v>0</v>
      </c>
      <c r="BK124" s="85">
        <f t="shared" si="83"/>
        <v>0</v>
      </c>
      <c r="BL124" s="85">
        <f t="shared" si="83"/>
        <v>0</v>
      </c>
      <c r="BM124" s="85">
        <f t="shared" si="83"/>
        <v>0</v>
      </c>
      <c r="BN124" s="85">
        <f t="shared" si="83"/>
        <v>0</v>
      </c>
      <c r="BO124" s="85">
        <f t="shared" si="83"/>
        <v>0</v>
      </c>
      <c r="BP124" s="85">
        <f t="shared" si="83"/>
        <v>0</v>
      </c>
      <c r="BQ124" s="85">
        <f t="shared" si="83"/>
        <v>0</v>
      </c>
      <c r="BR124" s="85">
        <f t="shared" si="83"/>
        <v>0</v>
      </c>
      <c r="BS124" s="85">
        <f t="shared" si="83"/>
        <v>0</v>
      </c>
      <c r="BT124" s="85">
        <f t="shared" si="83"/>
        <v>0</v>
      </c>
      <c r="BU124" s="85">
        <f t="shared" si="83"/>
        <v>0</v>
      </c>
      <c r="BV124" s="85">
        <f t="shared" si="83"/>
        <v>0</v>
      </c>
      <c r="BW124" s="85">
        <f t="shared" ref="BW124:CO124" si="84" xml:space="preserve"> BW95</f>
        <v>0</v>
      </c>
      <c r="BX124" s="85">
        <f t="shared" si="84"/>
        <v>0</v>
      </c>
      <c r="BY124" s="85">
        <f t="shared" si="84"/>
        <v>0</v>
      </c>
      <c r="BZ124" s="85">
        <f t="shared" si="84"/>
        <v>0</v>
      </c>
      <c r="CA124" s="85">
        <f t="shared" si="84"/>
        <v>0</v>
      </c>
      <c r="CB124" s="85">
        <f t="shared" si="84"/>
        <v>0</v>
      </c>
      <c r="CC124" s="85">
        <f t="shared" si="84"/>
        <v>0</v>
      </c>
      <c r="CD124" s="85">
        <f t="shared" si="84"/>
        <v>0</v>
      </c>
      <c r="CE124" s="85">
        <f t="shared" si="84"/>
        <v>0</v>
      </c>
      <c r="CF124" s="85">
        <f t="shared" si="84"/>
        <v>0</v>
      </c>
      <c r="CG124" s="85">
        <f t="shared" si="84"/>
        <v>0</v>
      </c>
      <c r="CH124" s="85">
        <f t="shared" si="84"/>
        <v>0</v>
      </c>
      <c r="CI124" s="85">
        <f t="shared" si="84"/>
        <v>0</v>
      </c>
      <c r="CJ124" s="85">
        <f t="shared" si="84"/>
        <v>0</v>
      </c>
      <c r="CK124" s="85">
        <f t="shared" si="84"/>
        <v>0</v>
      </c>
      <c r="CL124" s="85">
        <f t="shared" si="84"/>
        <v>0</v>
      </c>
      <c r="CM124" s="85">
        <f t="shared" si="84"/>
        <v>0</v>
      </c>
      <c r="CN124" s="85">
        <f t="shared" si="84"/>
        <v>0</v>
      </c>
      <c r="CO124" s="85">
        <f t="shared" si="84"/>
        <v>0</v>
      </c>
    </row>
    <row r="125" spans="2:211" outlineLevel="2" x14ac:dyDescent="0.2">
      <c r="B125" s="59"/>
      <c r="D125" s="39"/>
      <c r="E125" t="str">
        <f xml:space="preserve"> E96</f>
        <v>Total consumption (scaled)</v>
      </c>
      <c r="G125" s="79"/>
      <c r="H125" s="152" t="str">
        <f xml:space="preserve"> H96</f>
        <v>m3</v>
      </c>
      <c r="I125" s="54">
        <f xml:space="preserve"> I96</f>
        <v>4078293.7621447188</v>
      </c>
      <c r="K125" s="334">
        <f xml:space="preserve"> K96</f>
        <v>15787.687005000002</v>
      </c>
      <c r="L125" s="334">
        <f t="shared" ref="L125:BW125" si="85" xml:space="preserve"> L96</f>
        <v>49468.085949000015</v>
      </c>
      <c r="M125" s="334">
        <f t="shared" si="85"/>
        <v>49645.830794112015</v>
      </c>
      <c r="N125" s="334">
        <f t="shared" si="85"/>
        <v>49510.186447680011</v>
      </c>
      <c r="O125" s="334">
        <f t="shared" si="85"/>
        <v>49510.186447680011</v>
      </c>
      <c r="P125" s="334">
        <f t="shared" si="85"/>
        <v>49510.186447680011</v>
      </c>
      <c r="Q125" s="334">
        <f t="shared" si="85"/>
        <v>49645.830794112015</v>
      </c>
      <c r="R125" s="334">
        <f t="shared" si="85"/>
        <v>49510.186447680011</v>
      </c>
      <c r="S125" s="334">
        <f t="shared" si="85"/>
        <v>49510.186447680011</v>
      </c>
      <c r="T125" s="334">
        <f t="shared" si="85"/>
        <v>49510.186447680011</v>
      </c>
      <c r="U125" s="334">
        <f t="shared" si="85"/>
        <v>49645.830794112015</v>
      </c>
      <c r="V125" s="334">
        <f t="shared" si="85"/>
        <v>49510.186447680011</v>
      </c>
      <c r="W125" s="334">
        <f t="shared" si="85"/>
        <v>49510.186447680011</v>
      </c>
      <c r="X125" s="334">
        <f t="shared" si="85"/>
        <v>49510.186447680011</v>
      </c>
      <c r="Y125" s="334">
        <f t="shared" si="85"/>
        <v>49645.830794112015</v>
      </c>
      <c r="Z125" s="334">
        <f t="shared" si="85"/>
        <v>49510.186447680011</v>
      </c>
      <c r="AA125" s="334">
        <f t="shared" si="85"/>
        <v>49510.186447680011</v>
      </c>
      <c r="AB125" s="334">
        <f t="shared" si="85"/>
        <v>49510.186447680011</v>
      </c>
      <c r="AC125" s="334">
        <f t="shared" si="85"/>
        <v>49645.830794112015</v>
      </c>
      <c r="AD125" s="334">
        <f t="shared" si="85"/>
        <v>49510.186447680011</v>
      </c>
      <c r="AE125" s="334">
        <f t="shared" si="85"/>
        <v>49510.186447680011</v>
      </c>
      <c r="AF125" s="334">
        <f t="shared" si="85"/>
        <v>49510.186447680011</v>
      </c>
      <c r="AG125" s="334">
        <f t="shared" si="85"/>
        <v>49645.830794112015</v>
      </c>
      <c r="AH125" s="334">
        <f t="shared" si="85"/>
        <v>49510.186447680011</v>
      </c>
      <c r="AI125" s="334">
        <f t="shared" si="85"/>
        <v>49510.186447680011</v>
      </c>
      <c r="AJ125" s="334">
        <f t="shared" si="85"/>
        <v>49510.186447680011</v>
      </c>
      <c r="AK125" s="334">
        <f t="shared" si="85"/>
        <v>49645.830794112015</v>
      </c>
      <c r="AL125" s="334">
        <f t="shared" si="85"/>
        <v>49510.186447680011</v>
      </c>
      <c r="AM125" s="334">
        <f t="shared" si="85"/>
        <v>49510.186447680011</v>
      </c>
      <c r="AN125" s="334">
        <f t="shared" si="85"/>
        <v>49510.186447680011</v>
      </c>
      <c r="AO125" s="334">
        <f t="shared" si="85"/>
        <v>49645.830794112015</v>
      </c>
      <c r="AP125" s="334">
        <f t="shared" si="85"/>
        <v>49510.186447680011</v>
      </c>
      <c r="AQ125" s="334">
        <f t="shared" si="85"/>
        <v>49510.186447680011</v>
      </c>
      <c r="AR125" s="334">
        <f t="shared" si="85"/>
        <v>49510.186447680011</v>
      </c>
      <c r="AS125" s="334">
        <f t="shared" si="85"/>
        <v>49645.830794112015</v>
      </c>
      <c r="AT125" s="334">
        <f t="shared" si="85"/>
        <v>49510.186447680011</v>
      </c>
      <c r="AU125" s="334">
        <f t="shared" si="85"/>
        <v>49510.186447680011</v>
      </c>
      <c r="AV125" s="334">
        <f t="shared" si="85"/>
        <v>49510.186447680011</v>
      </c>
      <c r="AW125" s="334">
        <f t="shared" si="85"/>
        <v>49645.830794112015</v>
      </c>
      <c r="AX125" s="334">
        <f t="shared" si="85"/>
        <v>49510.186447680011</v>
      </c>
      <c r="AY125" s="334">
        <f t="shared" si="85"/>
        <v>49510.186447680011</v>
      </c>
      <c r="AZ125" s="334">
        <f t="shared" si="85"/>
        <v>49510.186447680011</v>
      </c>
      <c r="BA125" s="334">
        <f t="shared" si="85"/>
        <v>49645.830794112015</v>
      </c>
      <c r="BB125" s="334">
        <f t="shared" si="85"/>
        <v>49510.186447680011</v>
      </c>
      <c r="BC125" s="334">
        <f t="shared" si="85"/>
        <v>49510.186447680011</v>
      </c>
      <c r="BD125" s="334">
        <f t="shared" si="85"/>
        <v>49510.186447680011</v>
      </c>
      <c r="BE125" s="334">
        <f t="shared" si="85"/>
        <v>49645.830794112015</v>
      </c>
      <c r="BF125" s="334">
        <f t="shared" si="85"/>
        <v>49510.186447680011</v>
      </c>
      <c r="BG125" s="334">
        <f t="shared" si="85"/>
        <v>49510.186447680011</v>
      </c>
      <c r="BH125" s="334">
        <f t="shared" si="85"/>
        <v>49510.186447680011</v>
      </c>
      <c r="BI125" s="334">
        <f t="shared" si="85"/>
        <v>49645.830794112015</v>
      </c>
      <c r="BJ125" s="334">
        <f t="shared" si="85"/>
        <v>49510.186447680011</v>
      </c>
      <c r="BK125" s="334">
        <f t="shared" si="85"/>
        <v>49510.186447680011</v>
      </c>
      <c r="BL125" s="334">
        <f t="shared" si="85"/>
        <v>49510.186447680011</v>
      </c>
      <c r="BM125" s="334">
        <f t="shared" si="85"/>
        <v>49645.830794112015</v>
      </c>
      <c r="BN125" s="334">
        <f t="shared" si="85"/>
        <v>49510.186447680011</v>
      </c>
      <c r="BO125" s="334">
        <f t="shared" si="85"/>
        <v>49510.186447680011</v>
      </c>
      <c r="BP125" s="334">
        <f t="shared" si="85"/>
        <v>49510.186447680011</v>
      </c>
      <c r="BQ125" s="334">
        <f t="shared" si="85"/>
        <v>49645.830794112015</v>
      </c>
      <c r="BR125" s="334">
        <f t="shared" si="85"/>
        <v>49510.186447680011</v>
      </c>
      <c r="BS125" s="334">
        <f t="shared" si="85"/>
        <v>49510.186447680011</v>
      </c>
      <c r="BT125" s="334">
        <f t="shared" si="85"/>
        <v>49510.186447680011</v>
      </c>
      <c r="BU125" s="334">
        <f t="shared" si="85"/>
        <v>49645.830794112015</v>
      </c>
      <c r="BV125" s="334">
        <f t="shared" si="85"/>
        <v>49510.186447680011</v>
      </c>
      <c r="BW125" s="334">
        <f t="shared" si="85"/>
        <v>49510.186447680011</v>
      </c>
      <c r="BX125" s="334">
        <f t="shared" ref="BX125:CO125" si="86" xml:space="preserve"> BX96</f>
        <v>49510.186447680011</v>
      </c>
      <c r="BY125" s="334">
        <f t="shared" si="86"/>
        <v>49645.830794112015</v>
      </c>
      <c r="BZ125" s="334">
        <f t="shared" si="86"/>
        <v>49510.186447680011</v>
      </c>
      <c r="CA125" s="334">
        <f t="shared" si="86"/>
        <v>49510.186447680011</v>
      </c>
      <c r="CB125" s="334">
        <f t="shared" si="86"/>
        <v>49510.186447680011</v>
      </c>
      <c r="CC125" s="334">
        <f t="shared" si="86"/>
        <v>49645.830794112015</v>
      </c>
      <c r="CD125" s="334">
        <f t="shared" si="86"/>
        <v>49510.186447680011</v>
      </c>
      <c r="CE125" s="334">
        <f t="shared" si="86"/>
        <v>49510.186447680011</v>
      </c>
      <c r="CF125" s="334">
        <f t="shared" si="86"/>
        <v>49510.186447680011</v>
      </c>
      <c r="CG125" s="334">
        <f t="shared" si="86"/>
        <v>49645.830794112015</v>
      </c>
      <c r="CH125" s="334">
        <f t="shared" si="86"/>
        <v>49510.186447680011</v>
      </c>
      <c r="CI125" s="334">
        <f t="shared" si="86"/>
        <v>49510.186447680011</v>
      </c>
      <c r="CJ125" s="334">
        <f t="shared" si="86"/>
        <v>49510.186447680011</v>
      </c>
      <c r="CK125" s="334">
        <f t="shared" si="86"/>
        <v>49510.186447680011</v>
      </c>
      <c r="CL125" s="334">
        <f t="shared" si="86"/>
        <v>49510.186447680011</v>
      </c>
      <c r="CM125" s="334">
        <f t="shared" si="86"/>
        <v>49510.186447680011</v>
      </c>
      <c r="CN125" s="334">
        <f t="shared" si="86"/>
        <v>49510.186447680011</v>
      </c>
      <c r="CO125" s="334">
        <f t="shared" si="86"/>
        <v>49645.830794112015</v>
      </c>
    </row>
    <row r="126" spans="2:211" s="79" customFormat="1" outlineLevel="2" x14ac:dyDescent="0.2">
      <c r="B126" s="98"/>
      <c r="C126" s="44"/>
      <c r="D126" s="44"/>
      <c r="G126" s="167"/>
      <c r="H126" s="220"/>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c r="BI126" s="167"/>
      <c r="BJ126" s="167"/>
      <c r="BK126" s="167"/>
      <c r="BL126" s="167"/>
      <c r="BM126" s="167"/>
      <c r="BN126" s="167"/>
      <c r="BO126" s="167"/>
      <c r="BP126" s="167"/>
      <c r="BQ126" s="167"/>
      <c r="BR126" s="167"/>
      <c r="BS126" s="167"/>
      <c r="BT126" s="167"/>
      <c r="BU126" s="167"/>
      <c r="BV126" s="167"/>
      <c r="BW126" s="167"/>
      <c r="BX126" s="167"/>
      <c r="BY126" s="167"/>
      <c r="BZ126" s="167"/>
      <c r="CA126" s="167"/>
      <c r="CB126" s="167"/>
      <c r="CC126" s="167"/>
      <c r="CD126" s="167"/>
      <c r="CE126" s="167"/>
      <c r="CF126" s="167"/>
      <c r="CG126" s="167"/>
      <c r="CH126" s="167"/>
      <c r="CI126" s="167"/>
      <c r="CJ126" s="167"/>
      <c r="CK126" s="167"/>
      <c r="CL126" s="167"/>
      <c r="CM126" s="167"/>
      <c r="CN126" s="167"/>
      <c r="CO126" s="167"/>
    </row>
    <row r="127" spans="2:211" outlineLevel="2" x14ac:dyDescent="0.2">
      <c r="B127" s="59"/>
      <c r="D127" s="39"/>
      <c r="E127" t="str">
        <f xml:space="preserve"> E113</f>
        <v>Leakage including customer pipes not charged</v>
      </c>
      <c r="G127" s="79"/>
      <c r="H127" s="153" t="s">
        <v>98</v>
      </c>
      <c r="I127" s="54">
        <f xml:space="preserve"> SUM( K127:CO127 )</f>
        <v>702093.52324882895</v>
      </c>
      <c r="K127" s="280">
        <f t="shared" ref="K127:AP127" si="87" xml:space="preserve"> K$125 / ( 1 - K113) - K$125</f>
        <v>0</v>
      </c>
      <c r="L127" s="280">
        <f t="shared" si="87"/>
        <v>693.28091916162521</v>
      </c>
      <c r="M127" s="280">
        <f t="shared" si="87"/>
        <v>1390.5882871343856</v>
      </c>
      <c r="N127" s="280">
        <f t="shared" si="87"/>
        <v>2080.5242410155843</v>
      </c>
      <c r="O127" s="280">
        <f t="shared" si="87"/>
        <v>2774.487060577907</v>
      </c>
      <c r="P127" s="280">
        <f t="shared" si="87"/>
        <v>3468.6774361429489</v>
      </c>
      <c r="Q127" s="280">
        <f t="shared" si="87"/>
        <v>4174.5012206953907</v>
      </c>
      <c r="R127" s="280">
        <f t="shared" si="87"/>
        <v>4857.7413031327233</v>
      </c>
      <c r="S127" s="280">
        <f t="shared" si="87"/>
        <v>5552.6150186668892</v>
      </c>
      <c r="T127" s="280">
        <f t="shared" si="87"/>
        <v>5685.4431104429677</v>
      </c>
      <c r="U127" s="280">
        <f t="shared" si="87"/>
        <v>5834.2200228789079</v>
      </c>
      <c r="V127" s="280">
        <f t="shared" si="87"/>
        <v>5951.1242811607226</v>
      </c>
      <c r="W127" s="280">
        <f t="shared" si="87"/>
        <v>6083.9773616692692</v>
      </c>
      <c r="X127" s="280">
        <f t="shared" si="87"/>
        <v>6216.8387733223499</v>
      </c>
      <c r="Y127" s="280">
        <f t="shared" si="87"/>
        <v>6367.1049785938085</v>
      </c>
      <c r="Z127" s="280">
        <f t="shared" si="87"/>
        <v>6482.5865931969747</v>
      </c>
      <c r="AA127" s="280">
        <f t="shared" si="87"/>
        <v>6615.4730029861821</v>
      </c>
      <c r="AB127" s="280">
        <f t="shared" si="87"/>
        <v>6748.3677470552575</v>
      </c>
      <c r="AC127" s="280">
        <f t="shared" si="87"/>
        <v>6900.1236229723654</v>
      </c>
      <c r="AD127" s="280">
        <f t="shared" si="87"/>
        <v>7014.1822411694593</v>
      </c>
      <c r="AE127" s="280">
        <f t="shared" si="87"/>
        <v>7147.1019927830275</v>
      </c>
      <c r="AF127" s="280">
        <f t="shared" si="87"/>
        <v>7280.0300818133837</v>
      </c>
      <c r="AG127" s="280">
        <f t="shared" si="87"/>
        <v>7433.276006330052</v>
      </c>
      <c r="AH127" s="280">
        <f t="shared" si="87"/>
        <v>7545.9112752624424</v>
      </c>
      <c r="AI127" s="280">
        <f t="shared" si="87"/>
        <v>7678.8643812503797</v>
      </c>
      <c r="AJ127" s="280">
        <f t="shared" si="87"/>
        <v>7811.8258277935965</v>
      </c>
      <c r="AK127" s="280">
        <f t="shared" si="87"/>
        <v>7966.5621790075675</v>
      </c>
      <c r="AL127" s="280">
        <f t="shared" si="87"/>
        <v>8077.7737456854011</v>
      </c>
      <c r="AM127" s="280">
        <f t="shared" si="87"/>
        <v>8210.760218604024</v>
      </c>
      <c r="AN127" s="280">
        <f t="shared" si="87"/>
        <v>8343.7550352179751</v>
      </c>
      <c r="AO127" s="280">
        <f t="shared" si="87"/>
        <v>8499.9821913709093</v>
      </c>
      <c r="AP127" s="280">
        <f t="shared" si="87"/>
        <v>8609.7697026730093</v>
      </c>
      <c r="AQ127" s="280">
        <f t="shared" ref="AQ127:BV127" si="88" xml:space="preserve"> AQ$125 / ( 1 - AQ113) - AQ$125</f>
        <v>8742.7895550849062</v>
      </c>
      <c r="AR127" s="280">
        <f t="shared" si="88"/>
        <v>8875.8177543337733</v>
      </c>
      <c r="AS127" s="280">
        <f t="shared" si="88"/>
        <v>9033.5360938113081</v>
      </c>
      <c r="AT127" s="280">
        <f t="shared" si="88"/>
        <v>9141.8991964851521</v>
      </c>
      <c r="AU127" s="280">
        <f t="shared" si="88"/>
        <v>9274.9524409592486</v>
      </c>
      <c r="AV127" s="280">
        <f t="shared" si="88"/>
        <v>9408.0140354135219</v>
      </c>
      <c r="AW127" s="280">
        <f t="shared" si="88"/>
        <v>9567.2239367453731</v>
      </c>
      <c r="AX127" s="280">
        <f t="shared" si="88"/>
        <v>9674.1622774069401</v>
      </c>
      <c r="AY127" s="280">
        <f t="shared" si="88"/>
        <v>9807.2489265184631</v>
      </c>
      <c r="AZ127" s="280">
        <f t="shared" si="88"/>
        <v>9940.3439287549627</v>
      </c>
      <c r="BA127" s="280">
        <f t="shared" si="88"/>
        <v>10101.045770614939</v>
      </c>
      <c r="BB127" s="280">
        <f t="shared" si="88"/>
        <v>10206.558995748761</v>
      </c>
      <c r="BC127" s="280">
        <f t="shared" si="88"/>
        <v>10219.755551402151</v>
      </c>
      <c r="BD127" s="280">
        <f t="shared" si="88"/>
        <v>10219.755551402151</v>
      </c>
      <c r="BE127" s="280">
        <f t="shared" si="88"/>
        <v>10247.754881679961</v>
      </c>
      <c r="BF127" s="280">
        <f t="shared" si="88"/>
        <v>10219.755551402151</v>
      </c>
      <c r="BG127" s="280">
        <f t="shared" si="88"/>
        <v>10219.755551402151</v>
      </c>
      <c r="BH127" s="280">
        <f t="shared" si="88"/>
        <v>10219.755551402151</v>
      </c>
      <c r="BI127" s="280">
        <f t="shared" si="88"/>
        <v>10247.754881679961</v>
      </c>
      <c r="BJ127" s="280">
        <f t="shared" si="88"/>
        <v>10219.755551402151</v>
      </c>
      <c r="BK127" s="280">
        <f t="shared" si="88"/>
        <v>10219.755551402151</v>
      </c>
      <c r="BL127" s="280">
        <f t="shared" si="88"/>
        <v>10219.755551402151</v>
      </c>
      <c r="BM127" s="280">
        <f t="shared" si="88"/>
        <v>10247.754881679961</v>
      </c>
      <c r="BN127" s="280">
        <f t="shared" si="88"/>
        <v>10219.755551402151</v>
      </c>
      <c r="BO127" s="280">
        <f t="shared" si="88"/>
        <v>10219.755551402151</v>
      </c>
      <c r="BP127" s="280">
        <f t="shared" si="88"/>
        <v>10219.755551402151</v>
      </c>
      <c r="BQ127" s="280">
        <f t="shared" si="88"/>
        <v>10247.754881679961</v>
      </c>
      <c r="BR127" s="280">
        <f t="shared" si="88"/>
        <v>10219.755551402151</v>
      </c>
      <c r="BS127" s="280">
        <f t="shared" si="88"/>
        <v>10219.755551402151</v>
      </c>
      <c r="BT127" s="280">
        <f t="shared" si="88"/>
        <v>10219.755551402151</v>
      </c>
      <c r="BU127" s="280">
        <f t="shared" si="88"/>
        <v>10247.754881679961</v>
      </c>
      <c r="BV127" s="280">
        <f t="shared" si="88"/>
        <v>10219.755551402151</v>
      </c>
      <c r="BW127" s="280">
        <f t="shared" ref="BW127:CO127" si="89" xml:space="preserve"> BW$125 / ( 1 - BW113) - BW$125</f>
        <v>10219.755551402151</v>
      </c>
      <c r="BX127" s="280">
        <f t="shared" si="89"/>
        <v>10219.755551402151</v>
      </c>
      <c r="BY127" s="280">
        <f t="shared" si="89"/>
        <v>10247.754881679961</v>
      </c>
      <c r="BZ127" s="280">
        <f t="shared" si="89"/>
        <v>10219.755551402151</v>
      </c>
      <c r="CA127" s="280">
        <f t="shared" si="89"/>
        <v>10219.755551402151</v>
      </c>
      <c r="CB127" s="280">
        <f t="shared" si="89"/>
        <v>10219.755551402151</v>
      </c>
      <c r="CC127" s="280">
        <f t="shared" si="89"/>
        <v>10247.754881679961</v>
      </c>
      <c r="CD127" s="280">
        <f t="shared" si="89"/>
        <v>10219.755551402151</v>
      </c>
      <c r="CE127" s="280">
        <f t="shared" si="89"/>
        <v>10219.755551402151</v>
      </c>
      <c r="CF127" s="280">
        <f t="shared" si="89"/>
        <v>10219.755551402151</v>
      </c>
      <c r="CG127" s="280">
        <f t="shared" si="89"/>
        <v>10247.754881679961</v>
      </c>
      <c r="CH127" s="280">
        <f t="shared" si="89"/>
        <v>10219.755551402151</v>
      </c>
      <c r="CI127" s="280">
        <f t="shared" si="89"/>
        <v>10219.755551402151</v>
      </c>
      <c r="CJ127" s="280">
        <f t="shared" si="89"/>
        <v>10219.755551402151</v>
      </c>
      <c r="CK127" s="280">
        <f t="shared" si="89"/>
        <v>10219.755551402151</v>
      </c>
      <c r="CL127" s="280">
        <f t="shared" si="89"/>
        <v>10219.755551402151</v>
      </c>
      <c r="CM127" s="280">
        <f t="shared" si="89"/>
        <v>10219.755551402151</v>
      </c>
      <c r="CN127" s="280">
        <f t="shared" si="89"/>
        <v>10219.755551402151</v>
      </c>
      <c r="CO127" s="280">
        <f t="shared" si="89"/>
        <v>10247.754881679961</v>
      </c>
    </row>
    <row r="128" spans="2:211" outlineLevel="2" x14ac:dyDescent="0.2">
      <c r="B128" s="59"/>
      <c r="D128" s="39"/>
      <c r="E128" t="str">
        <f xml:space="preserve"> E114</f>
        <v>Water taken unbilled</v>
      </c>
      <c r="G128" s="79"/>
      <c r="H128" s="153" t="s">
        <v>98</v>
      </c>
      <c r="I128" s="54">
        <f t="shared" ref="I128:I130" si="90" xml:space="preserve"> SUM( K128:CO128 )</f>
        <v>149452.95841725697</v>
      </c>
      <c r="K128" s="280">
        <f t="shared" ref="K128:AP128" si="91" xml:space="preserve"> K$125 / ( 1 - K114) - K$125</f>
        <v>0</v>
      </c>
      <c r="L128" s="280">
        <f t="shared" si="91"/>
        <v>99.180679816498014</v>
      </c>
      <c r="M128" s="280">
        <f t="shared" si="91"/>
        <v>199.47403011540882</v>
      </c>
      <c r="N128" s="280">
        <f t="shared" si="91"/>
        <v>298.99419921553636</v>
      </c>
      <c r="O128" s="280">
        <f t="shared" si="91"/>
        <v>399.46305729344022</v>
      </c>
      <c r="P128" s="280">
        <f t="shared" si="91"/>
        <v>500.33804102136492</v>
      </c>
      <c r="Q128" s="280">
        <f t="shared" si="91"/>
        <v>603.26989631666947</v>
      </c>
      <c r="R128" s="280">
        <f t="shared" si="91"/>
        <v>703.31627550561097</v>
      </c>
      <c r="S128" s="280">
        <f t="shared" si="91"/>
        <v>805.4245215793344</v>
      </c>
      <c r="T128" s="280">
        <f t="shared" si="91"/>
        <v>907.94888434767199</v>
      </c>
      <c r="U128" s="280">
        <f t="shared" si="91"/>
        <v>1013.6614795580317</v>
      </c>
      <c r="V128" s="280">
        <f t="shared" si="91"/>
        <v>1114.256176281182</v>
      </c>
      <c r="W128" s="280">
        <f t="shared" si="91"/>
        <v>1218.0442659654727</v>
      </c>
      <c r="X128" s="280">
        <f t="shared" si="91"/>
        <v>1322.2587938129145</v>
      </c>
      <c r="Y128" s="280">
        <f t="shared" si="91"/>
        <v>1430.8117150442995</v>
      </c>
      <c r="Z128" s="280">
        <f t="shared" si="91"/>
        <v>1531.9777201079996</v>
      </c>
      <c r="AA128" s="280">
        <f t="shared" si="91"/>
        <v>1637.4874511626185</v>
      </c>
      <c r="AB128" s="280">
        <f t="shared" si="91"/>
        <v>1743.4342860463003</v>
      </c>
      <c r="AC128" s="280">
        <f t="shared" si="91"/>
        <v>1854.8889492295493</v>
      </c>
      <c r="AD128" s="280">
        <f t="shared" si="91"/>
        <v>1956.6501774548888</v>
      </c>
      <c r="AE128" s="280">
        <f t="shared" si="91"/>
        <v>2063.924745908058</v>
      </c>
      <c r="AF128" s="280">
        <f t="shared" si="91"/>
        <v>2063.924745908058</v>
      </c>
      <c r="AG128" s="280">
        <f t="shared" si="91"/>
        <v>2069.579334253016</v>
      </c>
      <c r="AH128" s="280">
        <f t="shared" si="91"/>
        <v>2063.924745908058</v>
      </c>
      <c r="AI128" s="280">
        <f t="shared" si="91"/>
        <v>2063.924745908058</v>
      </c>
      <c r="AJ128" s="280">
        <f t="shared" si="91"/>
        <v>2063.924745908058</v>
      </c>
      <c r="AK128" s="280">
        <f t="shared" si="91"/>
        <v>2069.579334253016</v>
      </c>
      <c r="AL128" s="280">
        <f t="shared" si="91"/>
        <v>2063.924745908058</v>
      </c>
      <c r="AM128" s="280">
        <f t="shared" si="91"/>
        <v>2063.924745908058</v>
      </c>
      <c r="AN128" s="280">
        <f t="shared" si="91"/>
        <v>2063.924745908058</v>
      </c>
      <c r="AO128" s="280">
        <f t="shared" si="91"/>
        <v>2069.579334253016</v>
      </c>
      <c r="AP128" s="280">
        <f t="shared" si="91"/>
        <v>2063.924745908058</v>
      </c>
      <c r="AQ128" s="280">
        <f t="shared" ref="AQ128:BV128" si="92" xml:space="preserve"> AQ$125 / ( 1 - AQ114) - AQ$125</f>
        <v>2063.924745908058</v>
      </c>
      <c r="AR128" s="280">
        <f t="shared" si="92"/>
        <v>2063.924745908058</v>
      </c>
      <c r="AS128" s="280">
        <f t="shared" si="92"/>
        <v>2069.579334253016</v>
      </c>
      <c r="AT128" s="280">
        <f t="shared" si="92"/>
        <v>2063.924745908058</v>
      </c>
      <c r="AU128" s="280">
        <f t="shared" si="92"/>
        <v>2063.924745908058</v>
      </c>
      <c r="AV128" s="280">
        <f t="shared" si="92"/>
        <v>2063.924745908058</v>
      </c>
      <c r="AW128" s="280">
        <f t="shared" si="92"/>
        <v>2069.579334253016</v>
      </c>
      <c r="AX128" s="280">
        <f t="shared" si="92"/>
        <v>2063.924745908058</v>
      </c>
      <c r="AY128" s="280">
        <f t="shared" si="92"/>
        <v>2063.924745908058</v>
      </c>
      <c r="AZ128" s="280">
        <f t="shared" si="92"/>
        <v>2063.924745908058</v>
      </c>
      <c r="BA128" s="280">
        <f t="shared" si="92"/>
        <v>2069.579334253016</v>
      </c>
      <c r="BB128" s="280">
        <f t="shared" si="92"/>
        <v>2063.924745908058</v>
      </c>
      <c r="BC128" s="280">
        <f t="shared" si="92"/>
        <v>2063.924745908058</v>
      </c>
      <c r="BD128" s="280">
        <f t="shared" si="92"/>
        <v>2063.924745908058</v>
      </c>
      <c r="BE128" s="280">
        <f t="shared" si="92"/>
        <v>2069.579334253016</v>
      </c>
      <c r="BF128" s="280">
        <f t="shared" si="92"/>
        <v>2063.924745908058</v>
      </c>
      <c r="BG128" s="280">
        <f t="shared" si="92"/>
        <v>2063.924745908058</v>
      </c>
      <c r="BH128" s="280">
        <f t="shared" si="92"/>
        <v>2063.924745908058</v>
      </c>
      <c r="BI128" s="280">
        <f t="shared" si="92"/>
        <v>2069.579334253016</v>
      </c>
      <c r="BJ128" s="280">
        <f t="shared" si="92"/>
        <v>2063.924745908058</v>
      </c>
      <c r="BK128" s="280">
        <f t="shared" si="92"/>
        <v>2063.924745908058</v>
      </c>
      <c r="BL128" s="280">
        <f t="shared" si="92"/>
        <v>2063.924745908058</v>
      </c>
      <c r="BM128" s="280">
        <f t="shared" si="92"/>
        <v>2069.579334253016</v>
      </c>
      <c r="BN128" s="280">
        <f t="shared" si="92"/>
        <v>2063.924745908058</v>
      </c>
      <c r="BO128" s="280">
        <f t="shared" si="92"/>
        <v>2063.924745908058</v>
      </c>
      <c r="BP128" s="280">
        <f t="shared" si="92"/>
        <v>2063.924745908058</v>
      </c>
      <c r="BQ128" s="280">
        <f t="shared" si="92"/>
        <v>2069.579334253016</v>
      </c>
      <c r="BR128" s="280">
        <f t="shared" si="92"/>
        <v>2063.924745908058</v>
      </c>
      <c r="BS128" s="280">
        <f t="shared" si="92"/>
        <v>2063.924745908058</v>
      </c>
      <c r="BT128" s="280">
        <f t="shared" si="92"/>
        <v>2063.924745908058</v>
      </c>
      <c r="BU128" s="280">
        <f t="shared" si="92"/>
        <v>2069.579334253016</v>
      </c>
      <c r="BV128" s="280">
        <f t="shared" si="92"/>
        <v>2063.924745908058</v>
      </c>
      <c r="BW128" s="280">
        <f t="shared" ref="BW128:CO128" si="93" xml:space="preserve"> BW$125 / ( 1 - BW114) - BW$125</f>
        <v>2063.924745908058</v>
      </c>
      <c r="BX128" s="280">
        <f t="shared" si="93"/>
        <v>2063.924745908058</v>
      </c>
      <c r="BY128" s="280">
        <f t="shared" si="93"/>
        <v>2069.579334253016</v>
      </c>
      <c r="BZ128" s="280">
        <f t="shared" si="93"/>
        <v>2063.924745908058</v>
      </c>
      <c r="CA128" s="280">
        <f t="shared" si="93"/>
        <v>2063.924745908058</v>
      </c>
      <c r="CB128" s="280">
        <f t="shared" si="93"/>
        <v>2063.924745908058</v>
      </c>
      <c r="CC128" s="280">
        <f t="shared" si="93"/>
        <v>2069.579334253016</v>
      </c>
      <c r="CD128" s="280">
        <f t="shared" si="93"/>
        <v>2063.924745908058</v>
      </c>
      <c r="CE128" s="280">
        <f t="shared" si="93"/>
        <v>2063.924745908058</v>
      </c>
      <c r="CF128" s="280">
        <f t="shared" si="93"/>
        <v>2063.924745908058</v>
      </c>
      <c r="CG128" s="280">
        <f t="shared" si="93"/>
        <v>2069.579334253016</v>
      </c>
      <c r="CH128" s="280">
        <f t="shared" si="93"/>
        <v>2063.924745908058</v>
      </c>
      <c r="CI128" s="280">
        <f t="shared" si="93"/>
        <v>2063.924745908058</v>
      </c>
      <c r="CJ128" s="280">
        <f t="shared" si="93"/>
        <v>2063.924745908058</v>
      </c>
      <c r="CK128" s="280">
        <f t="shared" si="93"/>
        <v>2063.924745908058</v>
      </c>
      <c r="CL128" s="280">
        <f t="shared" si="93"/>
        <v>2063.924745908058</v>
      </c>
      <c r="CM128" s="280">
        <f t="shared" si="93"/>
        <v>2063.924745908058</v>
      </c>
      <c r="CN128" s="280">
        <f t="shared" si="93"/>
        <v>2063.924745908058</v>
      </c>
      <c r="CO128" s="280">
        <f t="shared" si="93"/>
        <v>2069.579334253016</v>
      </c>
    </row>
    <row r="129" spans="2:211" outlineLevel="2" x14ac:dyDescent="0.2">
      <c r="B129" s="59"/>
      <c r="D129" s="39"/>
      <c r="E129" t="str">
        <f xml:space="preserve"> E115</f>
        <v>Distribution system operational use</v>
      </c>
      <c r="G129" s="79"/>
      <c r="H129" s="153" t="s">
        <v>98</v>
      </c>
      <c r="I129" s="54">
        <f t="shared" ref="I129" si="94" xml:space="preserve"> SUM( K129:CO129 )</f>
        <v>31305.513970188429</v>
      </c>
      <c r="K129" s="280">
        <f t="shared" ref="K129:AP129" si="95" xml:space="preserve"> K$125 / ( 1 - K115) - K$125</f>
        <v>121.1883412322095</v>
      </c>
      <c r="L129" s="280">
        <f t="shared" si="95"/>
        <v>379.72346919425763</v>
      </c>
      <c r="M129" s="280">
        <f t="shared" si="95"/>
        <v>381.0878617702474</v>
      </c>
      <c r="N129" s="280">
        <f t="shared" si="95"/>
        <v>380.04663810421334</v>
      </c>
      <c r="O129" s="280">
        <f t="shared" si="95"/>
        <v>380.04663810421334</v>
      </c>
      <c r="P129" s="280">
        <f t="shared" si="95"/>
        <v>380.04663810421334</v>
      </c>
      <c r="Q129" s="280">
        <f t="shared" si="95"/>
        <v>381.0878617702474</v>
      </c>
      <c r="R129" s="280">
        <f t="shared" si="95"/>
        <v>380.04663810421334</v>
      </c>
      <c r="S129" s="280">
        <f t="shared" si="95"/>
        <v>380.04663810421334</v>
      </c>
      <c r="T129" s="280">
        <f t="shared" si="95"/>
        <v>380.04663810421334</v>
      </c>
      <c r="U129" s="280">
        <f t="shared" si="95"/>
        <v>381.0878617702474</v>
      </c>
      <c r="V129" s="280">
        <f t="shared" si="95"/>
        <v>380.04663810421334</v>
      </c>
      <c r="W129" s="280">
        <f t="shared" si="95"/>
        <v>380.04663810421334</v>
      </c>
      <c r="X129" s="280">
        <f t="shared" si="95"/>
        <v>380.04663810421334</v>
      </c>
      <c r="Y129" s="280">
        <f t="shared" si="95"/>
        <v>381.0878617702474</v>
      </c>
      <c r="Z129" s="280">
        <f t="shared" si="95"/>
        <v>380.04663810421334</v>
      </c>
      <c r="AA129" s="280">
        <f t="shared" si="95"/>
        <v>380.04663810421334</v>
      </c>
      <c r="AB129" s="280">
        <f t="shared" si="95"/>
        <v>380.04663810421334</v>
      </c>
      <c r="AC129" s="280">
        <f t="shared" si="95"/>
        <v>381.0878617702474</v>
      </c>
      <c r="AD129" s="280">
        <f t="shared" si="95"/>
        <v>380.04663810421334</v>
      </c>
      <c r="AE129" s="280">
        <f t="shared" si="95"/>
        <v>380.04663810421334</v>
      </c>
      <c r="AF129" s="280">
        <f t="shared" si="95"/>
        <v>380.04663810421334</v>
      </c>
      <c r="AG129" s="280">
        <f t="shared" si="95"/>
        <v>381.0878617702474</v>
      </c>
      <c r="AH129" s="280">
        <f t="shared" si="95"/>
        <v>380.04663810421334</v>
      </c>
      <c r="AI129" s="280">
        <f t="shared" si="95"/>
        <v>380.04663810421334</v>
      </c>
      <c r="AJ129" s="280">
        <f t="shared" si="95"/>
        <v>380.04663810421334</v>
      </c>
      <c r="AK129" s="280">
        <f t="shared" si="95"/>
        <v>381.0878617702474</v>
      </c>
      <c r="AL129" s="280">
        <f t="shared" si="95"/>
        <v>380.04663810421334</v>
      </c>
      <c r="AM129" s="280">
        <f t="shared" si="95"/>
        <v>380.04663810421334</v>
      </c>
      <c r="AN129" s="280">
        <f t="shared" si="95"/>
        <v>380.04663810421334</v>
      </c>
      <c r="AO129" s="280">
        <f t="shared" si="95"/>
        <v>381.0878617702474</v>
      </c>
      <c r="AP129" s="280">
        <f t="shared" si="95"/>
        <v>380.04663810421334</v>
      </c>
      <c r="AQ129" s="280">
        <f t="shared" ref="AQ129:BV129" si="96" xml:space="preserve"> AQ$125 / ( 1 - AQ115) - AQ$125</f>
        <v>380.04663810421334</v>
      </c>
      <c r="AR129" s="280">
        <f t="shared" si="96"/>
        <v>380.04663810421334</v>
      </c>
      <c r="AS129" s="280">
        <f t="shared" si="96"/>
        <v>381.0878617702474</v>
      </c>
      <c r="AT129" s="280">
        <f t="shared" si="96"/>
        <v>380.04663810421334</v>
      </c>
      <c r="AU129" s="280">
        <f t="shared" si="96"/>
        <v>380.04663810421334</v>
      </c>
      <c r="AV129" s="280">
        <f t="shared" si="96"/>
        <v>380.04663810421334</v>
      </c>
      <c r="AW129" s="280">
        <f t="shared" si="96"/>
        <v>381.0878617702474</v>
      </c>
      <c r="AX129" s="280">
        <f t="shared" si="96"/>
        <v>380.04663810421334</v>
      </c>
      <c r="AY129" s="280">
        <f t="shared" si="96"/>
        <v>380.04663810421334</v>
      </c>
      <c r="AZ129" s="280">
        <f t="shared" si="96"/>
        <v>380.04663810421334</v>
      </c>
      <c r="BA129" s="280">
        <f t="shared" si="96"/>
        <v>381.0878617702474</v>
      </c>
      <c r="BB129" s="280">
        <f t="shared" si="96"/>
        <v>380.04663810421334</v>
      </c>
      <c r="BC129" s="280">
        <f t="shared" si="96"/>
        <v>380.04663810421334</v>
      </c>
      <c r="BD129" s="280">
        <f t="shared" si="96"/>
        <v>380.04663810421334</v>
      </c>
      <c r="BE129" s="280">
        <f t="shared" si="96"/>
        <v>381.0878617702474</v>
      </c>
      <c r="BF129" s="280">
        <f t="shared" si="96"/>
        <v>380.04663810421334</v>
      </c>
      <c r="BG129" s="280">
        <f t="shared" si="96"/>
        <v>380.04663810421334</v>
      </c>
      <c r="BH129" s="280">
        <f t="shared" si="96"/>
        <v>380.04663810421334</v>
      </c>
      <c r="BI129" s="280">
        <f t="shared" si="96"/>
        <v>381.0878617702474</v>
      </c>
      <c r="BJ129" s="280">
        <f t="shared" si="96"/>
        <v>380.04663810421334</v>
      </c>
      <c r="BK129" s="280">
        <f t="shared" si="96"/>
        <v>380.04663810421334</v>
      </c>
      <c r="BL129" s="280">
        <f t="shared" si="96"/>
        <v>380.04663810421334</v>
      </c>
      <c r="BM129" s="280">
        <f t="shared" si="96"/>
        <v>381.0878617702474</v>
      </c>
      <c r="BN129" s="280">
        <f t="shared" si="96"/>
        <v>380.04663810421334</v>
      </c>
      <c r="BO129" s="280">
        <f t="shared" si="96"/>
        <v>380.04663810421334</v>
      </c>
      <c r="BP129" s="280">
        <f t="shared" si="96"/>
        <v>380.04663810421334</v>
      </c>
      <c r="BQ129" s="280">
        <f t="shared" si="96"/>
        <v>381.0878617702474</v>
      </c>
      <c r="BR129" s="280">
        <f t="shared" si="96"/>
        <v>380.04663810421334</v>
      </c>
      <c r="BS129" s="280">
        <f t="shared" si="96"/>
        <v>380.04663810421334</v>
      </c>
      <c r="BT129" s="280">
        <f t="shared" si="96"/>
        <v>380.04663810421334</v>
      </c>
      <c r="BU129" s="280">
        <f t="shared" si="96"/>
        <v>381.0878617702474</v>
      </c>
      <c r="BV129" s="280">
        <f t="shared" si="96"/>
        <v>380.04663810421334</v>
      </c>
      <c r="BW129" s="280">
        <f t="shared" ref="BW129:CO129" si="97" xml:space="preserve"> BW$125 / ( 1 - BW115) - BW$125</f>
        <v>380.04663810421334</v>
      </c>
      <c r="BX129" s="280">
        <f t="shared" si="97"/>
        <v>380.04663810421334</v>
      </c>
      <c r="BY129" s="280">
        <f t="shared" si="97"/>
        <v>381.0878617702474</v>
      </c>
      <c r="BZ129" s="280">
        <f t="shared" si="97"/>
        <v>380.04663810421334</v>
      </c>
      <c r="CA129" s="280">
        <f t="shared" si="97"/>
        <v>380.04663810421334</v>
      </c>
      <c r="CB129" s="280">
        <f t="shared" si="97"/>
        <v>380.04663810421334</v>
      </c>
      <c r="CC129" s="280">
        <f t="shared" si="97"/>
        <v>381.0878617702474</v>
      </c>
      <c r="CD129" s="280">
        <f t="shared" si="97"/>
        <v>380.04663810421334</v>
      </c>
      <c r="CE129" s="280">
        <f t="shared" si="97"/>
        <v>380.04663810421334</v>
      </c>
      <c r="CF129" s="280">
        <f t="shared" si="97"/>
        <v>380.04663810421334</v>
      </c>
      <c r="CG129" s="280">
        <f t="shared" si="97"/>
        <v>381.0878617702474</v>
      </c>
      <c r="CH129" s="280">
        <f t="shared" si="97"/>
        <v>380.04663810421334</v>
      </c>
      <c r="CI129" s="280">
        <f t="shared" si="97"/>
        <v>380.04663810421334</v>
      </c>
      <c r="CJ129" s="280">
        <f t="shared" si="97"/>
        <v>380.04663810421334</v>
      </c>
      <c r="CK129" s="280">
        <f t="shared" si="97"/>
        <v>380.04663810421334</v>
      </c>
      <c r="CL129" s="280">
        <f t="shared" si="97"/>
        <v>380.04663810421334</v>
      </c>
      <c r="CM129" s="280">
        <f t="shared" si="97"/>
        <v>380.04663810421334</v>
      </c>
      <c r="CN129" s="280">
        <f t="shared" si="97"/>
        <v>380.04663810421334</v>
      </c>
      <c r="CO129" s="280">
        <f t="shared" si="97"/>
        <v>381.0878617702474</v>
      </c>
    </row>
    <row r="130" spans="2:211" outlineLevel="2" x14ac:dyDescent="0.2">
      <c r="B130" s="59"/>
      <c r="D130" s="39"/>
      <c r="E130" t="str">
        <f xml:space="preserve"> E116</f>
        <v>Meter under-registration (assuming replacement)</v>
      </c>
      <c r="G130" s="79"/>
      <c r="H130" s="153" t="s">
        <v>98</v>
      </c>
      <c r="I130" s="54">
        <f t="shared" si="90"/>
        <v>110632.13921412121</v>
      </c>
      <c r="K130" s="280">
        <f t="shared" ref="K130:AP130" si="98" xml:space="preserve"> K$125 / ( 1 - K116) - K$125</f>
        <v>159.47158590909021</v>
      </c>
      <c r="L130" s="280">
        <f t="shared" si="98"/>
        <v>622.44019256464526</v>
      </c>
      <c r="M130" s="280">
        <f t="shared" si="98"/>
        <v>748.48722646401438</v>
      </c>
      <c r="N130" s="280">
        <f t="shared" si="98"/>
        <v>870.5241276735178</v>
      </c>
      <c r="O130" s="280">
        <f t="shared" si="98"/>
        <v>995.22030087591702</v>
      </c>
      <c r="P130" s="280">
        <f t="shared" si="98"/>
        <v>1120.5352710838488</v>
      </c>
      <c r="Q130" s="280">
        <f t="shared" si="98"/>
        <v>1249.8886521844688</v>
      </c>
      <c r="R130" s="280">
        <f t="shared" si="98"/>
        <v>1373.040118852492</v>
      </c>
      <c r="S130" s="280">
        <f t="shared" si="98"/>
        <v>1500.2393703003472</v>
      </c>
      <c r="T130" s="280">
        <f t="shared" si="98"/>
        <v>1628.0761676880502</v>
      </c>
      <c r="U130" s="280">
        <f t="shared" si="98"/>
        <v>1761.367796622224</v>
      </c>
      <c r="V130" s="280">
        <f t="shared" si="98"/>
        <v>1885.6816698475595</v>
      </c>
      <c r="W130" s="280">
        <f t="shared" si="98"/>
        <v>2015.460131044405</v>
      </c>
      <c r="X130" s="280">
        <f t="shared" si="98"/>
        <v>2145.8956522629451</v>
      </c>
      <c r="Y130" s="280">
        <f t="shared" si="98"/>
        <v>2283.2315737795652</v>
      </c>
      <c r="Z130" s="280">
        <f t="shared" si="98"/>
        <v>500.10289341091266</v>
      </c>
      <c r="AA130" s="280">
        <f t="shared" si="98"/>
        <v>622.96992889873945</v>
      </c>
      <c r="AB130" s="280">
        <f t="shared" si="98"/>
        <v>746.44217939717055</v>
      </c>
      <c r="AC130" s="280">
        <f t="shared" si="98"/>
        <v>872.90912528358604</v>
      </c>
      <c r="AD130" s="280">
        <f t="shared" si="98"/>
        <v>995.22030087591702</v>
      </c>
      <c r="AE130" s="280">
        <f t="shared" si="98"/>
        <v>1120.5352710838488</v>
      </c>
      <c r="AF130" s="280">
        <f t="shared" si="98"/>
        <v>1246.4736558670265</v>
      </c>
      <c r="AG130" s="280">
        <f t="shared" si="98"/>
        <v>1376.8018726027731</v>
      </c>
      <c r="AH130" s="280">
        <f t="shared" si="98"/>
        <v>1500.2393703003472</v>
      </c>
      <c r="AI130" s="280">
        <f t="shared" si="98"/>
        <v>1628.0761676880502</v>
      </c>
      <c r="AJ130" s="280">
        <f t="shared" si="98"/>
        <v>1756.5553163035875</v>
      </c>
      <c r="AK130" s="280">
        <f t="shared" si="98"/>
        <v>1890.847920997825</v>
      </c>
      <c r="AL130" s="280">
        <f t="shared" si="98"/>
        <v>2015.460131044405</v>
      </c>
      <c r="AM130" s="280">
        <f t="shared" si="98"/>
        <v>2145.8956522629451</v>
      </c>
      <c r="AN130" s="280">
        <f t="shared" si="98"/>
        <v>2276.9932361462852</v>
      </c>
      <c r="AO130" s="280">
        <f t="shared" si="98"/>
        <v>501.47303832436592</v>
      </c>
      <c r="AP130" s="280">
        <f t="shared" si="98"/>
        <v>622.96992889873945</v>
      </c>
      <c r="AQ130" s="280">
        <f t="shared" ref="AQ130:BV130" si="99" xml:space="preserve"> AQ$125 / ( 1 - AQ116) - AQ$125</f>
        <v>746.44217939717055</v>
      </c>
      <c r="AR130" s="280">
        <f t="shared" si="99"/>
        <v>870.5241276735178</v>
      </c>
      <c r="AS130" s="280">
        <f t="shared" si="99"/>
        <v>997.94693183721392</v>
      </c>
      <c r="AT130" s="280">
        <f t="shared" si="99"/>
        <v>1120.5352710838488</v>
      </c>
      <c r="AU130" s="280">
        <f t="shared" si="99"/>
        <v>1246.4736558670265</v>
      </c>
      <c r="AV130" s="280">
        <f t="shared" si="99"/>
        <v>1373.040118852492</v>
      </c>
      <c r="AW130" s="280">
        <f t="shared" si="99"/>
        <v>1504.3496151504805</v>
      </c>
      <c r="AX130" s="280">
        <f t="shared" si="99"/>
        <v>1628.0761676880502</v>
      </c>
      <c r="AY130" s="280">
        <f t="shared" si="99"/>
        <v>1756.5553163035875</v>
      </c>
      <c r="AZ130" s="280">
        <f t="shared" si="99"/>
        <v>1885.6816698475595</v>
      </c>
      <c r="BA130" s="280">
        <f t="shared" si="99"/>
        <v>2020.9819396226085</v>
      </c>
      <c r="BB130" s="280">
        <f t="shared" si="99"/>
        <v>2145.8956522629451</v>
      </c>
      <c r="BC130" s="280">
        <f t="shared" si="99"/>
        <v>2276.9932361462852</v>
      </c>
      <c r="BD130" s="280">
        <f t="shared" si="99"/>
        <v>500.10289341091266</v>
      </c>
      <c r="BE130" s="280">
        <f t="shared" si="99"/>
        <v>624.67669582722738</v>
      </c>
      <c r="BF130" s="280">
        <f t="shared" si="99"/>
        <v>746.44217939717055</v>
      </c>
      <c r="BG130" s="280">
        <f t="shared" si="99"/>
        <v>870.5241276735178</v>
      </c>
      <c r="BH130" s="280">
        <f t="shared" si="99"/>
        <v>995.22030087591702</v>
      </c>
      <c r="BI130" s="280">
        <f t="shared" si="99"/>
        <v>1123.6052307306527</v>
      </c>
      <c r="BJ130" s="280">
        <f t="shared" si="99"/>
        <v>1246.4736558670265</v>
      </c>
      <c r="BK130" s="280">
        <f t="shared" si="99"/>
        <v>1373.040118852492</v>
      </c>
      <c r="BL130" s="280">
        <f t="shared" si="99"/>
        <v>1500.2393703003472</v>
      </c>
      <c r="BM130" s="280">
        <f t="shared" si="99"/>
        <v>1632.5366503392506</v>
      </c>
      <c r="BN130" s="280">
        <f t="shared" si="99"/>
        <v>1756.5553163035875</v>
      </c>
      <c r="BO130" s="280">
        <f t="shared" si="99"/>
        <v>1885.6816698475595</v>
      </c>
      <c r="BP130" s="280">
        <f t="shared" si="99"/>
        <v>2015.460131044405</v>
      </c>
      <c r="BQ130" s="280">
        <f t="shared" si="99"/>
        <v>2151.7748184335287</v>
      </c>
      <c r="BR130" s="280">
        <f t="shared" si="99"/>
        <v>2276.9932361462852</v>
      </c>
      <c r="BS130" s="280">
        <f t="shared" si="99"/>
        <v>500.10289341091266</v>
      </c>
      <c r="BT130" s="280">
        <f t="shared" si="99"/>
        <v>622.96992889873945</v>
      </c>
      <c r="BU130" s="280">
        <f t="shared" si="99"/>
        <v>748.48722646401438</v>
      </c>
      <c r="BV130" s="280">
        <f t="shared" si="99"/>
        <v>870.5241276735178</v>
      </c>
      <c r="BW130" s="280">
        <f t="shared" ref="BW130:CO130" si="100" xml:space="preserve"> BW$125 / ( 1 - BW116) - BW$125</f>
        <v>995.22030087591702</v>
      </c>
      <c r="BX130" s="280">
        <f t="shared" si="100"/>
        <v>1120.5352710838488</v>
      </c>
      <c r="BY130" s="280">
        <f t="shared" si="100"/>
        <v>1249.8886521844688</v>
      </c>
      <c r="BZ130" s="280">
        <f t="shared" si="100"/>
        <v>1373.040118852492</v>
      </c>
      <c r="CA130" s="280">
        <f t="shared" si="100"/>
        <v>1500.2393703003472</v>
      </c>
      <c r="CB130" s="280">
        <f t="shared" si="100"/>
        <v>1628.0761676880502</v>
      </c>
      <c r="CC130" s="280">
        <f t="shared" si="100"/>
        <v>1761.367796622224</v>
      </c>
      <c r="CD130" s="280">
        <f t="shared" si="100"/>
        <v>1885.6816698475595</v>
      </c>
      <c r="CE130" s="280">
        <f t="shared" si="100"/>
        <v>2015.460131044405</v>
      </c>
      <c r="CF130" s="280">
        <f t="shared" si="100"/>
        <v>2145.8956522629451</v>
      </c>
      <c r="CG130" s="280">
        <f t="shared" si="100"/>
        <v>2283.2315737795652</v>
      </c>
      <c r="CH130" s="280">
        <f t="shared" si="100"/>
        <v>500.10289341091266</v>
      </c>
      <c r="CI130" s="280">
        <f t="shared" si="100"/>
        <v>622.96992889873945</v>
      </c>
      <c r="CJ130" s="280">
        <f t="shared" si="100"/>
        <v>746.44217939717055</v>
      </c>
      <c r="CK130" s="280">
        <f t="shared" si="100"/>
        <v>870.5241276735178</v>
      </c>
      <c r="CL130" s="280">
        <f t="shared" si="100"/>
        <v>995.22030087591702</v>
      </c>
      <c r="CM130" s="280">
        <f t="shared" si="100"/>
        <v>1120.5352710838488</v>
      </c>
      <c r="CN130" s="280">
        <f t="shared" si="100"/>
        <v>1246.4736558670265</v>
      </c>
      <c r="CO130" s="280">
        <f t="shared" si="100"/>
        <v>1376.8018726027731</v>
      </c>
    </row>
    <row r="131" spans="2:211" s="244" customFormat="1" ht="2.1" customHeight="1" outlineLevel="2" x14ac:dyDescent="0.2">
      <c r="C131" s="428"/>
      <c r="E131" s="245"/>
      <c r="H131" s="246"/>
      <c r="K131" s="247"/>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c r="AY131" s="248"/>
      <c r="AZ131" s="248"/>
      <c r="BA131" s="248"/>
      <c r="BB131" s="248"/>
      <c r="BC131" s="248"/>
      <c r="BD131" s="248"/>
      <c r="BE131" s="248"/>
      <c r="BF131" s="248"/>
      <c r="BG131" s="248"/>
      <c r="BH131" s="248"/>
      <c r="BI131" s="248"/>
      <c r="BJ131" s="248"/>
      <c r="BK131" s="248"/>
      <c r="BL131" s="248"/>
      <c r="BM131" s="248"/>
      <c r="BN131" s="248"/>
      <c r="BO131" s="248"/>
      <c r="BP131" s="248"/>
      <c r="BQ131" s="248"/>
      <c r="BR131" s="248"/>
      <c r="BS131" s="248"/>
      <c r="BT131" s="248"/>
      <c r="BU131" s="248"/>
      <c r="BV131" s="248"/>
      <c r="BW131" s="248"/>
      <c r="BX131" s="248"/>
      <c r="BY131" s="248"/>
      <c r="BZ131" s="248"/>
      <c r="CA131" s="248"/>
      <c r="CB131" s="248"/>
      <c r="CC131" s="248"/>
      <c r="CD131" s="248"/>
      <c r="CE131" s="248"/>
      <c r="CF131" s="248"/>
      <c r="CG131" s="248"/>
      <c r="CH131" s="248"/>
      <c r="CI131" s="248"/>
      <c r="CJ131" s="248"/>
      <c r="CK131" s="248"/>
      <c r="CL131" s="248"/>
      <c r="CM131" s="248"/>
      <c r="CN131" s="248"/>
      <c r="CO131" s="248"/>
      <c r="CP131" s="249"/>
      <c r="CQ131" s="249"/>
      <c r="CR131" s="249"/>
      <c r="CS131" s="249"/>
      <c r="CT131" s="249"/>
      <c r="CU131" s="249"/>
      <c r="CV131" s="249"/>
      <c r="CW131" s="249"/>
      <c r="CX131" s="249"/>
      <c r="CY131" s="249"/>
      <c r="CZ131" s="249"/>
      <c r="DA131" s="249"/>
      <c r="DB131" s="249"/>
      <c r="DC131" s="249"/>
      <c r="DD131" s="249"/>
      <c r="DE131" s="249"/>
      <c r="DF131" s="249"/>
      <c r="DG131" s="249"/>
      <c r="DH131" s="249"/>
      <c r="DI131" s="249"/>
      <c r="DJ131" s="249"/>
      <c r="DK131" s="249"/>
      <c r="DL131" s="249"/>
      <c r="DM131" s="249"/>
      <c r="DN131" s="249"/>
      <c r="DO131" s="249"/>
      <c r="DP131" s="249"/>
      <c r="DQ131" s="249"/>
      <c r="DR131" s="249"/>
      <c r="DS131" s="249"/>
      <c r="DT131" s="249"/>
      <c r="DU131" s="249"/>
      <c r="DV131" s="249"/>
      <c r="DW131" s="249"/>
      <c r="DX131" s="249"/>
      <c r="DY131" s="249"/>
      <c r="DZ131" s="249"/>
      <c r="EA131" s="249"/>
      <c r="EB131" s="249"/>
      <c r="EC131" s="249"/>
      <c r="ED131" s="249"/>
      <c r="EE131" s="249"/>
      <c r="EF131" s="249"/>
      <c r="EG131" s="249"/>
      <c r="EH131" s="249"/>
      <c r="EI131" s="249"/>
      <c r="EJ131" s="249"/>
      <c r="EK131" s="249"/>
      <c r="EL131" s="249"/>
      <c r="EM131" s="249"/>
      <c r="EN131" s="249"/>
      <c r="EO131" s="249"/>
      <c r="EP131" s="249"/>
      <c r="EQ131" s="249"/>
      <c r="ER131" s="249"/>
      <c r="ES131" s="249"/>
      <c r="ET131" s="249"/>
      <c r="EU131" s="249"/>
      <c r="EV131" s="249"/>
      <c r="EW131" s="249"/>
      <c r="EX131" s="249"/>
      <c r="EY131" s="249"/>
      <c r="EZ131" s="249"/>
      <c r="FA131" s="249"/>
      <c r="FB131" s="249"/>
      <c r="FC131" s="249"/>
      <c r="FD131" s="249"/>
      <c r="FE131" s="249"/>
      <c r="FF131" s="249"/>
      <c r="FG131" s="249"/>
      <c r="FH131" s="249"/>
      <c r="FI131" s="249"/>
      <c r="FJ131" s="249"/>
      <c r="FK131" s="249"/>
      <c r="FL131" s="249"/>
      <c r="FM131" s="249"/>
      <c r="FN131" s="249"/>
      <c r="FO131" s="249"/>
      <c r="FP131" s="249"/>
      <c r="FQ131" s="249"/>
      <c r="FR131" s="249"/>
      <c r="FS131" s="249"/>
      <c r="FT131" s="249"/>
      <c r="FU131" s="249"/>
      <c r="FV131" s="249"/>
      <c r="FW131" s="249"/>
      <c r="FX131" s="249"/>
      <c r="FY131" s="249"/>
      <c r="FZ131" s="249"/>
      <c r="GA131" s="249"/>
      <c r="GB131" s="249"/>
      <c r="GC131" s="249"/>
      <c r="GD131" s="249"/>
      <c r="GE131" s="249"/>
      <c r="GF131" s="249"/>
      <c r="GG131" s="249"/>
      <c r="GH131" s="249"/>
      <c r="GI131" s="249"/>
      <c r="GJ131" s="249"/>
      <c r="GK131" s="249"/>
      <c r="GL131" s="249"/>
      <c r="GM131" s="249"/>
      <c r="GN131" s="249"/>
      <c r="GO131" s="249"/>
      <c r="GP131" s="249"/>
      <c r="GQ131" s="249"/>
      <c r="GR131" s="249"/>
      <c r="GS131" s="249"/>
      <c r="GT131" s="249"/>
      <c r="GU131" s="249"/>
      <c r="GV131" s="249"/>
      <c r="GW131" s="249"/>
      <c r="GX131" s="249"/>
      <c r="GY131" s="249"/>
      <c r="GZ131" s="249"/>
      <c r="HA131" s="249"/>
      <c r="HB131" s="249"/>
      <c r="HC131" s="249"/>
    </row>
    <row r="132" spans="2:211" outlineLevel="2" x14ac:dyDescent="0.2">
      <c r="B132" s="59"/>
      <c r="D132" s="39"/>
      <c r="E132" t="str">
        <f xml:space="preserve"> E118</f>
        <v>Water losses</v>
      </c>
      <c r="G132" s="79"/>
      <c r="H132" s="153" t="s">
        <v>98</v>
      </c>
      <c r="I132" s="54">
        <f t="shared" ref="I132" si="101" xml:space="preserve"> SUM( K132:CO132 )</f>
        <v>993484.13485039503</v>
      </c>
      <c r="K132" s="280">
        <f xml:space="preserve"> SUBTOTAL( 9, K127:K131 )</f>
        <v>280.6599271412997</v>
      </c>
      <c r="L132" s="280">
        <f t="shared" ref="L132:BW132" si="102" xml:space="preserve"> SUBTOTAL( 9, L127:L131 )</f>
        <v>1794.6252607370261</v>
      </c>
      <c r="M132" s="280">
        <f t="shared" si="102"/>
        <v>2719.6374054840562</v>
      </c>
      <c r="N132" s="280">
        <f t="shared" si="102"/>
        <v>3630.0892060088518</v>
      </c>
      <c r="O132" s="280">
        <f t="shared" si="102"/>
        <v>4549.2170568514775</v>
      </c>
      <c r="P132" s="280">
        <f t="shared" si="102"/>
        <v>5469.5973863523759</v>
      </c>
      <c r="Q132" s="280">
        <f t="shared" si="102"/>
        <v>6408.7476309667763</v>
      </c>
      <c r="R132" s="280">
        <f t="shared" si="102"/>
        <v>7314.1443355950396</v>
      </c>
      <c r="S132" s="280">
        <f t="shared" si="102"/>
        <v>8238.3255486507842</v>
      </c>
      <c r="T132" s="280">
        <f t="shared" si="102"/>
        <v>8601.5148005829033</v>
      </c>
      <c r="U132" s="280">
        <f t="shared" si="102"/>
        <v>8990.337160829411</v>
      </c>
      <c r="V132" s="280">
        <f t="shared" si="102"/>
        <v>9331.1087653936775</v>
      </c>
      <c r="W132" s="280">
        <f t="shared" si="102"/>
        <v>9697.5283967833602</v>
      </c>
      <c r="X132" s="280">
        <f t="shared" si="102"/>
        <v>10065.039857502423</v>
      </c>
      <c r="Y132" s="280">
        <f t="shared" si="102"/>
        <v>10462.236129187921</v>
      </c>
      <c r="Z132" s="280">
        <f t="shared" si="102"/>
        <v>8894.7138448201003</v>
      </c>
      <c r="AA132" s="280">
        <f t="shared" si="102"/>
        <v>9255.9770211517534</v>
      </c>
      <c r="AB132" s="280">
        <f t="shared" si="102"/>
        <v>9618.2908506029416</v>
      </c>
      <c r="AC132" s="280">
        <f t="shared" si="102"/>
        <v>10009.009559255748</v>
      </c>
      <c r="AD132" s="280">
        <f t="shared" si="102"/>
        <v>10346.099357604478</v>
      </c>
      <c r="AE132" s="280">
        <f t="shared" si="102"/>
        <v>10711.608647879148</v>
      </c>
      <c r="AF132" s="280">
        <f t="shared" si="102"/>
        <v>10970.475121692682</v>
      </c>
      <c r="AG132" s="280">
        <f t="shared" si="102"/>
        <v>11260.745074956089</v>
      </c>
      <c r="AH132" s="280">
        <f t="shared" si="102"/>
        <v>11490.122029575061</v>
      </c>
      <c r="AI132" s="280">
        <f t="shared" si="102"/>
        <v>11750.911932950701</v>
      </c>
      <c r="AJ132" s="280">
        <f t="shared" si="102"/>
        <v>12012.352528109455</v>
      </c>
      <c r="AK132" s="280">
        <f t="shared" si="102"/>
        <v>12308.077296028656</v>
      </c>
      <c r="AL132" s="280">
        <f t="shared" si="102"/>
        <v>12537.205260742077</v>
      </c>
      <c r="AM132" s="280">
        <f t="shared" si="102"/>
        <v>12800.62725487924</v>
      </c>
      <c r="AN132" s="280">
        <f t="shared" si="102"/>
        <v>13064.719655376532</v>
      </c>
      <c r="AO132" s="280">
        <f t="shared" si="102"/>
        <v>11452.122425718539</v>
      </c>
      <c r="AP132" s="280">
        <f t="shared" si="102"/>
        <v>11676.71101558402</v>
      </c>
      <c r="AQ132" s="280">
        <f t="shared" si="102"/>
        <v>11933.203118494348</v>
      </c>
      <c r="AR132" s="280">
        <f t="shared" si="102"/>
        <v>12190.313266019562</v>
      </c>
      <c r="AS132" s="280">
        <f t="shared" si="102"/>
        <v>12482.150221671785</v>
      </c>
      <c r="AT132" s="280">
        <f t="shared" si="102"/>
        <v>12706.405851581272</v>
      </c>
      <c r="AU132" s="280">
        <f t="shared" si="102"/>
        <v>12965.397480838546</v>
      </c>
      <c r="AV132" s="280">
        <f t="shared" si="102"/>
        <v>13225.025538278285</v>
      </c>
      <c r="AW132" s="280">
        <f t="shared" si="102"/>
        <v>13522.240747919117</v>
      </c>
      <c r="AX132" s="280">
        <f t="shared" si="102"/>
        <v>13746.209829107262</v>
      </c>
      <c r="AY132" s="280">
        <f t="shared" si="102"/>
        <v>14007.775626834322</v>
      </c>
      <c r="AZ132" s="280">
        <f t="shared" si="102"/>
        <v>14269.996982614794</v>
      </c>
      <c r="BA132" s="280">
        <f t="shared" si="102"/>
        <v>14572.694906260811</v>
      </c>
      <c r="BB132" s="280">
        <f t="shared" si="102"/>
        <v>14796.426032023977</v>
      </c>
      <c r="BC132" s="280">
        <f t="shared" si="102"/>
        <v>14940.720171560708</v>
      </c>
      <c r="BD132" s="280">
        <f t="shared" si="102"/>
        <v>13163.829828825335</v>
      </c>
      <c r="BE132" s="280">
        <f t="shared" si="102"/>
        <v>13323.098773530452</v>
      </c>
      <c r="BF132" s="280">
        <f t="shared" si="102"/>
        <v>13410.169114811593</v>
      </c>
      <c r="BG132" s="280">
        <f t="shared" si="102"/>
        <v>13534.251063087941</v>
      </c>
      <c r="BH132" s="280">
        <f t="shared" si="102"/>
        <v>13658.94723629034</v>
      </c>
      <c r="BI132" s="280">
        <f t="shared" si="102"/>
        <v>13822.027308433877</v>
      </c>
      <c r="BJ132" s="280">
        <f t="shared" si="102"/>
        <v>13910.200591281449</v>
      </c>
      <c r="BK132" s="280">
        <f t="shared" si="102"/>
        <v>14036.767054266915</v>
      </c>
      <c r="BL132" s="280">
        <f t="shared" si="102"/>
        <v>14163.96630571477</v>
      </c>
      <c r="BM132" s="280">
        <f t="shared" si="102"/>
        <v>14330.958728042475</v>
      </c>
      <c r="BN132" s="280">
        <f t="shared" si="102"/>
        <v>14420.28225171801</v>
      </c>
      <c r="BO132" s="280">
        <f t="shared" si="102"/>
        <v>14549.408605261982</v>
      </c>
      <c r="BP132" s="280">
        <f t="shared" si="102"/>
        <v>14679.187066458828</v>
      </c>
      <c r="BQ132" s="280">
        <f t="shared" si="102"/>
        <v>14850.196896136753</v>
      </c>
      <c r="BR132" s="280">
        <f t="shared" si="102"/>
        <v>14940.720171560708</v>
      </c>
      <c r="BS132" s="280">
        <f t="shared" si="102"/>
        <v>13163.829828825335</v>
      </c>
      <c r="BT132" s="280">
        <f t="shared" si="102"/>
        <v>13286.696864313162</v>
      </c>
      <c r="BU132" s="280">
        <f t="shared" si="102"/>
        <v>13446.909304167239</v>
      </c>
      <c r="BV132" s="280">
        <f t="shared" si="102"/>
        <v>13534.251063087941</v>
      </c>
      <c r="BW132" s="280">
        <f t="shared" si="102"/>
        <v>13658.94723629034</v>
      </c>
      <c r="BX132" s="280">
        <f t="shared" ref="BX132:CO132" si="103" xml:space="preserve"> SUBTOTAL( 9, BX127:BX131 )</f>
        <v>13784.262206498272</v>
      </c>
      <c r="BY132" s="280">
        <f t="shared" si="103"/>
        <v>13948.310729887693</v>
      </c>
      <c r="BZ132" s="280">
        <f t="shared" si="103"/>
        <v>14036.767054266915</v>
      </c>
      <c r="CA132" s="280">
        <f t="shared" si="103"/>
        <v>14163.96630571477</v>
      </c>
      <c r="CB132" s="280">
        <f t="shared" si="103"/>
        <v>14291.803103102473</v>
      </c>
      <c r="CC132" s="280">
        <f t="shared" si="103"/>
        <v>14459.789874325448</v>
      </c>
      <c r="CD132" s="280">
        <f t="shared" si="103"/>
        <v>14549.408605261982</v>
      </c>
      <c r="CE132" s="280">
        <f t="shared" si="103"/>
        <v>14679.187066458828</v>
      </c>
      <c r="CF132" s="280">
        <f t="shared" si="103"/>
        <v>14809.622587677368</v>
      </c>
      <c r="CG132" s="280">
        <f t="shared" si="103"/>
        <v>14981.653651482789</v>
      </c>
      <c r="CH132" s="280">
        <f t="shared" si="103"/>
        <v>13163.829828825335</v>
      </c>
      <c r="CI132" s="280">
        <f t="shared" si="103"/>
        <v>13286.696864313162</v>
      </c>
      <c r="CJ132" s="280">
        <f t="shared" si="103"/>
        <v>13410.169114811593</v>
      </c>
      <c r="CK132" s="280">
        <f t="shared" si="103"/>
        <v>13534.251063087941</v>
      </c>
      <c r="CL132" s="280">
        <f t="shared" si="103"/>
        <v>13658.94723629034</v>
      </c>
      <c r="CM132" s="280">
        <f t="shared" si="103"/>
        <v>13784.262206498272</v>
      </c>
      <c r="CN132" s="280">
        <f t="shared" si="103"/>
        <v>13910.200591281449</v>
      </c>
      <c r="CO132" s="280">
        <f t="shared" si="103"/>
        <v>14075.223950305997</v>
      </c>
    </row>
    <row r="133" spans="2:211" outlineLevel="2" x14ac:dyDescent="0.2">
      <c r="B133" s="59"/>
      <c r="D133" s="39"/>
      <c r="H133" s="151"/>
      <c r="I133" s="75"/>
    </row>
    <row r="134" spans="2:211" s="137" customFormat="1" outlineLevel="2" x14ac:dyDescent="0.2">
      <c r="B134" s="138"/>
      <c r="C134" s="139"/>
      <c r="D134" s="139"/>
      <c r="E134" s="137" t="s">
        <v>418</v>
      </c>
      <c r="G134" s="163">
        <f xml:space="preserve"> MAX( K134:CO134 )</f>
        <v>64627.484445594804</v>
      </c>
      <c r="H134" s="153" t="s">
        <v>98</v>
      </c>
      <c r="I134" s="54">
        <f xml:space="preserve"> SUM( K134:CO134 )</f>
        <v>5071777.8969951142</v>
      </c>
      <c r="K134" s="163">
        <f t="shared" ref="K134:AP134" si="104" xml:space="preserve"> SUBTOTAL( 9, K125:K133 )</f>
        <v>16068.346932141301</v>
      </c>
      <c r="L134" s="91">
        <f t="shared" si="104"/>
        <v>51262.711209737041</v>
      </c>
      <c r="M134" s="91">
        <f t="shared" si="104"/>
        <v>52365.468199596071</v>
      </c>
      <c r="N134" s="91">
        <f t="shared" si="104"/>
        <v>53140.275653688863</v>
      </c>
      <c r="O134" s="91">
        <f t="shared" si="104"/>
        <v>54059.403504531489</v>
      </c>
      <c r="P134" s="91">
        <f t="shared" si="104"/>
        <v>54979.783834032387</v>
      </c>
      <c r="Q134" s="91">
        <f t="shared" si="104"/>
        <v>56054.578425078791</v>
      </c>
      <c r="R134" s="91">
        <f t="shared" si="104"/>
        <v>56824.330783275051</v>
      </c>
      <c r="S134" s="91">
        <f t="shared" si="104"/>
        <v>57748.511996330795</v>
      </c>
      <c r="T134" s="91">
        <f t="shared" si="104"/>
        <v>58111.701248262914</v>
      </c>
      <c r="U134" s="91">
        <f t="shared" si="104"/>
        <v>58636.167954941426</v>
      </c>
      <c r="V134" s="91">
        <f t="shared" si="104"/>
        <v>58841.295213073689</v>
      </c>
      <c r="W134" s="91">
        <f t="shared" si="104"/>
        <v>59207.714844463371</v>
      </c>
      <c r="X134" s="91">
        <f t="shared" si="104"/>
        <v>59575.226305182434</v>
      </c>
      <c r="Y134" s="91">
        <f t="shared" si="104"/>
        <v>60108.066923299935</v>
      </c>
      <c r="Z134" s="91">
        <f t="shared" si="104"/>
        <v>58404.900292500111</v>
      </c>
      <c r="AA134" s="91">
        <f t="shared" si="104"/>
        <v>58766.163468831764</v>
      </c>
      <c r="AB134" s="91">
        <f t="shared" si="104"/>
        <v>59128.477298282953</v>
      </c>
      <c r="AC134" s="91">
        <f t="shared" si="104"/>
        <v>59654.840353367763</v>
      </c>
      <c r="AD134" s="91">
        <f t="shared" si="104"/>
        <v>59856.285805284489</v>
      </c>
      <c r="AE134" s="91">
        <f t="shared" si="104"/>
        <v>60221.795095559159</v>
      </c>
      <c r="AF134" s="91">
        <f t="shared" si="104"/>
        <v>60480.661569372693</v>
      </c>
      <c r="AG134" s="91">
        <f t="shared" si="104"/>
        <v>60906.575869068103</v>
      </c>
      <c r="AH134" s="91">
        <f t="shared" si="104"/>
        <v>61000.308477255072</v>
      </c>
      <c r="AI134" s="91">
        <f t="shared" si="104"/>
        <v>61261.098380630712</v>
      </c>
      <c r="AJ134" s="91">
        <f t="shared" si="104"/>
        <v>61522.538975789466</v>
      </c>
      <c r="AK134" s="91">
        <f t="shared" si="104"/>
        <v>61953.908090140671</v>
      </c>
      <c r="AL134" s="91">
        <f t="shared" si="104"/>
        <v>62047.391708422088</v>
      </c>
      <c r="AM134" s="91">
        <f t="shared" si="104"/>
        <v>62310.813702559251</v>
      </c>
      <c r="AN134" s="91">
        <f t="shared" si="104"/>
        <v>62574.906103056543</v>
      </c>
      <c r="AO134" s="91">
        <f t="shared" si="104"/>
        <v>61097.953219830553</v>
      </c>
      <c r="AP134" s="91">
        <f t="shared" si="104"/>
        <v>61186.897463264031</v>
      </c>
      <c r="AQ134" s="91">
        <f t="shared" ref="AQ134:BV134" si="105" xml:space="preserve"> SUBTOTAL( 9, AQ125:AQ133 )</f>
        <v>61443.389566174359</v>
      </c>
      <c r="AR134" s="91">
        <f t="shared" si="105"/>
        <v>61700.499713699573</v>
      </c>
      <c r="AS134" s="91">
        <f t="shared" si="105"/>
        <v>62127.9810157838</v>
      </c>
      <c r="AT134" s="91">
        <f t="shared" si="105"/>
        <v>62216.592299261283</v>
      </c>
      <c r="AU134" s="91">
        <f t="shared" si="105"/>
        <v>62475.583928518558</v>
      </c>
      <c r="AV134" s="91">
        <f t="shared" si="105"/>
        <v>62735.211985958296</v>
      </c>
      <c r="AW134" s="91">
        <f t="shared" si="105"/>
        <v>63168.071542031132</v>
      </c>
      <c r="AX134" s="91">
        <f t="shared" si="105"/>
        <v>63256.396276787273</v>
      </c>
      <c r="AY134" s="91">
        <f t="shared" si="105"/>
        <v>63517.962074514333</v>
      </c>
      <c r="AZ134" s="91">
        <f t="shared" si="105"/>
        <v>63780.183430294805</v>
      </c>
      <c r="BA134" s="91">
        <f t="shared" si="105"/>
        <v>64218.525700372826</v>
      </c>
      <c r="BB134" s="91">
        <f t="shared" si="105"/>
        <v>64306.612479703988</v>
      </c>
      <c r="BC134" s="91">
        <f t="shared" si="105"/>
        <v>64450.906619240719</v>
      </c>
      <c r="BD134" s="91">
        <f t="shared" si="105"/>
        <v>62674.016276505346</v>
      </c>
      <c r="BE134" s="91">
        <f t="shared" si="105"/>
        <v>62968.929567642466</v>
      </c>
      <c r="BF134" s="91">
        <f t="shared" si="105"/>
        <v>62920.355562491604</v>
      </c>
      <c r="BG134" s="91">
        <f t="shared" si="105"/>
        <v>63044.437510767952</v>
      </c>
      <c r="BH134" s="91">
        <f t="shared" si="105"/>
        <v>63169.133683970351</v>
      </c>
      <c r="BI134" s="91">
        <f t="shared" si="105"/>
        <v>63467.858102545892</v>
      </c>
      <c r="BJ134" s="91">
        <f t="shared" si="105"/>
        <v>63420.38703896146</v>
      </c>
      <c r="BK134" s="91">
        <f t="shared" si="105"/>
        <v>63546.953501946926</v>
      </c>
      <c r="BL134" s="91">
        <f t="shared" si="105"/>
        <v>63674.152753394781</v>
      </c>
      <c r="BM134" s="91">
        <f t="shared" si="105"/>
        <v>63976.78952215449</v>
      </c>
      <c r="BN134" s="91">
        <f t="shared" si="105"/>
        <v>63930.468699398021</v>
      </c>
      <c r="BO134" s="91">
        <f t="shared" si="105"/>
        <v>64059.595052941993</v>
      </c>
      <c r="BP134" s="91">
        <f t="shared" si="105"/>
        <v>64189.373514138839</v>
      </c>
      <c r="BQ134" s="91">
        <f t="shared" si="105"/>
        <v>64496.027690248768</v>
      </c>
      <c r="BR134" s="91">
        <f t="shared" si="105"/>
        <v>64450.906619240719</v>
      </c>
      <c r="BS134" s="91">
        <f t="shared" si="105"/>
        <v>62674.016276505346</v>
      </c>
      <c r="BT134" s="91">
        <f t="shared" si="105"/>
        <v>62796.883311993173</v>
      </c>
      <c r="BU134" s="91">
        <f t="shared" si="105"/>
        <v>63092.740098279253</v>
      </c>
      <c r="BV134" s="91">
        <f t="shared" si="105"/>
        <v>63044.437510767952</v>
      </c>
      <c r="BW134" s="91">
        <f t="shared" ref="BW134:CO134" si="106" xml:space="preserve"> SUBTOTAL( 9, BW125:BW133 )</f>
        <v>63169.133683970351</v>
      </c>
      <c r="BX134" s="91">
        <f t="shared" si="106"/>
        <v>63294.448654178283</v>
      </c>
      <c r="BY134" s="91">
        <f t="shared" si="106"/>
        <v>63594.141523999708</v>
      </c>
      <c r="BZ134" s="91">
        <f t="shared" si="106"/>
        <v>63546.953501946926</v>
      </c>
      <c r="CA134" s="91">
        <f t="shared" si="106"/>
        <v>63674.152753394781</v>
      </c>
      <c r="CB134" s="91">
        <f t="shared" si="106"/>
        <v>63801.989550782484</v>
      </c>
      <c r="CC134" s="91">
        <f t="shared" si="106"/>
        <v>64105.620668437463</v>
      </c>
      <c r="CD134" s="91">
        <f t="shared" si="106"/>
        <v>64059.595052941993</v>
      </c>
      <c r="CE134" s="91">
        <f t="shared" si="106"/>
        <v>64189.373514138839</v>
      </c>
      <c r="CF134" s="91">
        <f t="shared" si="106"/>
        <v>64319.809035357379</v>
      </c>
      <c r="CG134" s="91">
        <f t="shared" si="106"/>
        <v>64627.484445594804</v>
      </c>
      <c r="CH134" s="91">
        <f t="shared" si="106"/>
        <v>62674.016276505346</v>
      </c>
      <c r="CI134" s="91">
        <f t="shared" si="106"/>
        <v>62796.883311993173</v>
      </c>
      <c r="CJ134" s="91">
        <f t="shared" si="106"/>
        <v>62920.355562491604</v>
      </c>
      <c r="CK134" s="91">
        <f t="shared" si="106"/>
        <v>63044.437510767952</v>
      </c>
      <c r="CL134" s="91">
        <f t="shared" si="106"/>
        <v>63169.133683970351</v>
      </c>
      <c r="CM134" s="91">
        <f t="shared" si="106"/>
        <v>63294.448654178283</v>
      </c>
      <c r="CN134" s="91">
        <f t="shared" si="106"/>
        <v>63420.38703896146</v>
      </c>
      <c r="CO134" s="91">
        <f t="shared" si="106"/>
        <v>63721.054744418012</v>
      </c>
    </row>
    <row r="135" spans="2:211" s="137" customFormat="1" outlineLevel="2" x14ac:dyDescent="0.2">
      <c r="B135" s="138"/>
      <c r="C135" s="139"/>
      <c r="D135" s="139"/>
      <c r="E135" s="137" t="s">
        <v>419</v>
      </c>
      <c r="G135" s="95">
        <f xml:space="preserve"> I123 / $I$125</f>
        <v>1</v>
      </c>
      <c r="H135" s="153" t="s">
        <v>98</v>
      </c>
      <c r="I135" s="54">
        <f t="shared" ref="I135:I136" si="107" xml:space="preserve"> SUM( K135:CO135 )</f>
        <v>5071777.8969951142</v>
      </c>
      <c r="K135" s="91">
        <f xml:space="preserve"> K$134 * $G135</f>
        <v>16068.346932141301</v>
      </c>
      <c r="L135" s="91">
        <f t="shared" ref="L135:AA136" si="108" xml:space="preserve"> L$134 * $G135</f>
        <v>51262.711209737041</v>
      </c>
      <c r="M135" s="91">
        <f t="shared" si="108"/>
        <v>52365.468199596071</v>
      </c>
      <c r="N135" s="91">
        <f t="shared" si="108"/>
        <v>53140.275653688863</v>
      </c>
      <c r="O135" s="91">
        <f t="shared" si="108"/>
        <v>54059.403504531489</v>
      </c>
      <c r="P135" s="91">
        <f t="shared" si="108"/>
        <v>54979.783834032387</v>
      </c>
      <c r="Q135" s="91">
        <f t="shared" si="108"/>
        <v>56054.578425078791</v>
      </c>
      <c r="R135" s="91">
        <f t="shared" si="108"/>
        <v>56824.330783275051</v>
      </c>
      <c r="S135" s="91">
        <f t="shared" si="108"/>
        <v>57748.511996330795</v>
      </c>
      <c r="T135" s="91">
        <f t="shared" si="108"/>
        <v>58111.701248262914</v>
      </c>
      <c r="U135" s="91">
        <f t="shared" si="108"/>
        <v>58636.167954941426</v>
      </c>
      <c r="V135" s="91">
        <f t="shared" si="108"/>
        <v>58841.295213073689</v>
      </c>
      <c r="W135" s="91">
        <f t="shared" si="108"/>
        <v>59207.714844463371</v>
      </c>
      <c r="X135" s="91">
        <f t="shared" si="108"/>
        <v>59575.226305182434</v>
      </c>
      <c r="Y135" s="91">
        <f t="shared" si="108"/>
        <v>60108.066923299935</v>
      </c>
      <c r="Z135" s="91">
        <f t="shared" si="108"/>
        <v>58404.900292500111</v>
      </c>
      <c r="AA135" s="91">
        <f t="shared" si="108"/>
        <v>58766.163468831764</v>
      </c>
      <c r="AB135" s="91">
        <f t="shared" ref="AB135:AQ136" si="109" xml:space="preserve"> AB$134 * $G135</f>
        <v>59128.477298282953</v>
      </c>
      <c r="AC135" s="91">
        <f t="shared" si="109"/>
        <v>59654.840353367763</v>
      </c>
      <c r="AD135" s="91">
        <f t="shared" si="109"/>
        <v>59856.285805284489</v>
      </c>
      <c r="AE135" s="91">
        <f t="shared" si="109"/>
        <v>60221.795095559159</v>
      </c>
      <c r="AF135" s="91">
        <f t="shared" si="109"/>
        <v>60480.661569372693</v>
      </c>
      <c r="AG135" s="91">
        <f t="shared" si="109"/>
        <v>60906.575869068103</v>
      </c>
      <c r="AH135" s="91">
        <f t="shared" si="109"/>
        <v>61000.308477255072</v>
      </c>
      <c r="AI135" s="91">
        <f t="shared" si="109"/>
        <v>61261.098380630712</v>
      </c>
      <c r="AJ135" s="91">
        <f t="shared" si="109"/>
        <v>61522.538975789466</v>
      </c>
      <c r="AK135" s="91">
        <f t="shared" si="109"/>
        <v>61953.908090140671</v>
      </c>
      <c r="AL135" s="91">
        <f t="shared" si="109"/>
        <v>62047.391708422088</v>
      </c>
      <c r="AM135" s="91">
        <f t="shared" si="109"/>
        <v>62310.813702559251</v>
      </c>
      <c r="AN135" s="91">
        <f t="shared" si="109"/>
        <v>62574.906103056543</v>
      </c>
      <c r="AO135" s="91">
        <f t="shared" si="109"/>
        <v>61097.953219830553</v>
      </c>
      <c r="AP135" s="91">
        <f t="shared" si="109"/>
        <v>61186.897463264031</v>
      </c>
      <c r="AQ135" s="91">
        <f t="shared" si="109"/>
        <v>61443.389566174359</v>
      </c>
      <c r="AR135" s="91">
        <f t="shared" ref="AR135:BG136" si="110" xml:space="preserve"> AR$134 * $G135</f>
        <v>61700.499713699573</v>
      </c>
      <c r="AS135" s="91">
        <f t="shared" si="110"/>
        <v>62127.9810157838</v>
      </c>
      <c r="AT135" s="91">
        <f t="shared" si="110"/>
        <v>62216.592299261283</v>
      </c>
      <c r="AU135" s="91">
        <f t="shared" si="110"/>
        <v>62475.583928518558</v>
      </c>
      <c r="AV135" s="91">
        <f t="shared" si="110"/>
        <v>62735.211985958296</v>
      </c>
      <c r="AW135" s="91">
        <f t="shared" si="110"/>
        <v>63168.071542031132</v>
      </c>
      <c r="AX135" s="91">
        <f t="shared" si="110"/>
        <v>63256.396276787273</v>
      </c>
      <c r="AY135" s="91">
        <f t="shared" si="110"/>
        <v>63517.962074514333</v>
      </c>
      <c r="AZ135" s="91">
        <f t="shared" si="110"/>
        <v>63780.183430294805</v>
      </c>
      <c r="BA135" s="91">
        <f t="shared" si="110"/>
        <v>64218.525700372826</v>
      </c>
      <c r="BB135" s="91">
        <f t="shared" si="110"/>
        <v>64306.612479703988</v>
      </c>
      <c r="BC135" s="91">
        <f t="shared" si="110"/>
        <v>64450.906619240719</v>
      </c>
      <c r="BD135" s="91">
        <f t="shared" si="110"/>
        <v>62674.016276505346</v>
      </c>
      <c r="BE135" s="91">
        <f t="shared" si="110"/>
        <v>62968.929567642466</v>
      </c>
      <c r="BF135" s="91">
        <f t="shared" si="110"/>
        <v>62920.355562491604</v>
      </c>
      <c r="BG135" s="91">
        <f t="shared" si="110"/>
        <v>63044.437510767952</v>
      </c>
      <c r="BH135" s="91">
        <f t="shared" ref="BH135:BW136" si="111" xml:space="preserve"> BH$134 * $G135</f>
        <v>63169.133683970351</v>
      </c>
      <c r="BI135" s="91">
        <f t="shared" si="111"/>
        <v>63467.858102545892</v>
      </c>
      <c r="BJ135" s="91">
        <f t="shared" si="111"/>
        <v>63420.38703896146</v>
      </c>
      <c r="BK135" s="91">
        <f t="shared" si="111"/>
        <v>63546.953501946926</v>
      </c>
      <c r="BL135" s="91">
        <f t="shared" si="111"/>
        <v>63674.152753394781</v>
      </c>
      <c r="BM135" s="91">
        <f t="shared" si="111"/>
        <v>63976.78952215449</v>
      </c>
      <c r="BN135" s="91">
        <f t="shared" si="111"/>
        <v>63930.468699398021</v>
      </c>
      <c r="BO135" s="91">
        <f t="shared" si="111"/>
        <v>64059.595052941993</v>
      </c>
      <c r="BP135" s="91">
        <f t="shared" si="111"/>
        <v>64189.373514138839</v>
      </c>
      <c r="BQ135" s="91">
        <f t="shared" si="111"/>
        <v>64496.027690248768</v>
      </c>
      <c r="BR135" s="91">
        <f t="shared" si="111"/>
        <v>64450.906619240719</v>
      </c>
      <c r="BS135" s="91">
        <f t="shared" si="111"/>
        <v>62674.016276505346</v>
      </c>
      <c r="BT135" s="91">
        <f t="shared" si="111"/>
        <v>62796.883311993173</v>
      </c>
      <c r="BU135" s="91">
        <f t="shared" si="111"/>
        <v>63092.740098279253</v>
      </c>
      <c r="BV135" s="91">
        <f t="shared" si="111"/>
        <v>63044.437510767952</v>
      </c>
      <c r="BW135" s="91">
        <f t="shared" si="111"/>
        <v>63169.133683970351</v>
      </c>
      <c r="BX135" s="91">
        <f t="shared" ref="BX135:CM136" si="112" xml:space="preserve"> BX$134 * $G135</f>
        <v>63294.448654178283</v>
      </c>
      <c r="BY135" s="91">
        <f t="shared" si="112"/>
        <v>63594.141523999708</v>
      </c>
      <c r="BZ135" s="91">
        <f t="shared" si="112"/>
        <v>63546.953501946926</v>
      </c>
      <c r="CA135" s="91">
        <f t="shared" si="112"/>
        <v>63674.152753394781</v>
      </c>
      <c r="CB135" s="91">
        <f t="shared" si="112"/>
        <v>63801.989550782484</v>
      </c>
      <c r="CC135" s="91">
        <f t="shared" si="112"/>
        <v>64105.620668437463</v>
      </c>
      <c r="CD135" s="91">
        <f t="shared" si="112"/>
        <v>64059.595052941993</v>
      </c>
      <c r="CE135" s="91">
        <f t="shared" si="112"/>
        <v>64189.373514138839</v>
      </c>
      <c r="CF135" s="91">
        <f t="shared" si="112"/>
        <v>64319.809035357379</v>
      </c>
      <c r="CG135" s="91">
        <f t="shared" si="112"/>
        <v>64627.484445594804</v>
      </c>
      <c r="CH135" s="91">
        <f t="shared" si="112"/>
        <v>62674.016276505346</v>
      </c>
      <c r="CI135" s="91">
        <f t="shared" si="112"/>
        <v>62796.883311993173</v>
      </c>
      <c r="CJ135" s="91">
        <f t="shared" si="112"/>
        <v>62920.355562491604</v>
      </c>
      <c r="CK135" s="91">
        <f t="shared" si="112"/>
        <v>63044.437510767952</v>
      </c>
      <c r="CL135" s="91">
        <f t="shared" si="112"/>
        <v>63169.133683970351</v>
      </c>
      <c r="CM135" s="91">
        <f t="shared" si="112"/>
        <v>63294.448654178283</v>
      </c>
      <c r="CN135" s="91">
        <f t="shared" ref="CN135:CO136" si="113" xml:space="preserve"> CN$134 * $G135</f>
        <v>63420.38703896146</v>
      </c>
      <c r="CO135" s="91">
        <f t="shared" si="113"/>
        <v>63721.054744418012</v>
      </c>
    </row>
    <row r="136" spans="2:211" s="137" customFormat="1" outlineLevel="2" x14ac:dyDescent="0.2">
      <c r="B136" s="138"/>
      <c r="C136" s="139"/>
      <c r="D136" s="139"/>
      <c r="E136" s="137" t="s">
        <v>420</v>
      </c>
      <c r="G136" s="95">
        <f xml:space="preserve"> I124 / $I$125</f>
        <v>0</v>
      </c>
      <c r="H136" s="153" t="s">
        <v>98</v>
      </c>
      <c r="I136" s="54">
        <f t="shared" si="107"/>
        <v>0</v>
      </c>
      <c r="K136" s="91">
        <f t="shared" ref="K136" si="114" xml:space="preserve"> K$134 * $G136</f>
        <v>0</v>
      </c>
      <c r="L136" s="91">
        <f t="shared" si="108"/>
        <v>0</v>
      </c>
      <c r="M136" s="91">
        <f t="shared" si="108"/>
        <v>0</v>
      </c>
      <c r="N136" s="91">
        <f t="shared" si="108"/>
        <v>0</v>
      </c>
      <c r="O136" s="91">
        <f t="shared" si="108"/>
        <v>0</v>
      </c>
      <c r="P136" s="91">
        <f t="shared" si="108"/>
        <v>0</v>
      </c>
      <c r="Q136" s="91">
        <f t="shared" si="108"/>
        <v>0</v>
      </c>
      <c r="R136" s="91">
        <f t="shared" si="108"/>
        <v>0</v>
      </c>
      <c r="S136" s="91">
        <f t="shared" si="108"/>
        <v>0</v>
      </c>
      <c r="T136" s="91">
        <f t="shared" si="108"/>
        <v>0</v>
      </c>
      <c r="U136" s="91">
        <f t="shared" si="108"/>
        <v>0</v>
      </c>
      <c r="V136" s="91">
        <f t="shared" si="108"/>
        <v>0</v>
      </c>
      <c r="W136" s="91">
        <f t="shared" si="108"/>
        <v>0</v>
      </c>
      <c r="X136" s="91">
        <f t="shared" si="108"/>
        <v>0</v>
      </c>
      <c r="Y136" s="91">
        <f t="shared" si="108"/>
        <v>0</v>
      </c>
      <c r="Z136" s="91">
        <f t="shared" si="108"/>
        <v>0</v>
      </c>
      <c r="AA136" s="91">
        <f t="shared" si="108"/>
        <v>0</v>
      </c>
      <c r="AB136" s="91">
        <f t="shared" si="109"/>
        <v>0</v>
      </c>
      <c r="AC136" s="91">
        <f t="shared" si="109"/>
        <v>0</v>
      </c>
      <c r="AD136" s="91">
        <f t="shared" si="109"/>
        <v>0</v>
      </c>
      <c r="AE136" s="91">
        <f t="shared" si="109"/>
        <v>0</v>
      </c>
      <c r="AF136" s="91">
        <f t="shared" si="109"/>
        <v>0</v>
      </c>
      <c r="AG136" s="91">
        <f t="shared" si="109"/>
        <v>0</v>
      </c>
      <c r="AH136" s="91">
        <f t="shared" si="109"/>
        <v>0</v>
      </c>
      <c r="AI136" s="91">
        <f t="shared" si="109"/>
        <v>0</v>
      </c>
      <c r="AJ136" s="91">
        <f t="shared" si="109"/>
        <v>0</v>
      </c>
      <c r="AK136" s="91">
        <f t="shared" si="109"/>
        <v>0</v>
      </c>
      <c r="AL136" s="91">
        <f t="shared" si="109"/>
        <v>0</v>
      </c>
      <c r="AM136" s="91">
        <f t="shared" si="109"/>
        <v>0</v>
      </c>
      <c r="AN136" s="91">
        <f t="shared" si="109"/>
        <v>0</v>
      </c>
      <c r="AO136" s="91">
        <f t="shared" si="109"/>
        <v>0</v>
      </c>
      <c r="AP136" s="91">
        <f t="shared" si="109"/>
        <v>0</v>
      </c>
      <c r="AQ136" s="91">
        <f t="shared" si="109"/>
        <v>0</v>
      </c>
      <c r="AR136" s="91">
        <f t="shared" si="110"/>
        <v>0</v>
      </c>
      <c r="AS136" s="91">
        <f t="shared" si="110"/>
        <v>0</v>
      </c>
      <c r="AT136" s="91">
        <f t="shared" si="110"/>
        <v>0</v>
      </c>
      <c r="AU136" s="91">
        <f t="shared" si="110"/>
        <v>0</v>
      </c>
      <c r="AV136" s="91">
        <f t="shared" si="110"/>
        <v>0</v>
      </c>
      <c r="AW136" s="91">
        <f t="shared" si="110"/>
        <v>0</v>
      </c>
      <c r="AX136" s="91">
        <f t="shared" si="110"/>
        <v>0</v>
      </c>
      <c r="AY136" s="91">
        <f t="shared" si="110"/>
        <v>0</v>
      </c>
      <c r="AZ136" s="91">
        <f t="shared" si="110"/>
        <v>0</v>
      </c>
      <c r="BA136" s="91">
        <f t="shared" si="110"/>
        <v>0</v>
      </c>
      <c r="BB136" s="91">
        <f t="shared" si="110"/>
        <v>0</v>
      </c>
      <c r="BC136" s="91">
        <f t="shared" si="110"/>
        <v>0</v>
      </c>
      <c r="BD136" s="91">
        <f t="shared" si="110"/>
        <v>0</v>
      </c>
      <c r="BE136" s="91">
        <f t="shared" si="110"/>
        <v>0</v>
      </c>
      <c r="BF136" s="91">
        <f t="shared" si="110"/>
        <v>0</v>
      </c>
      <c r="BG136" s="91">
        <f t="shared" si="110"/>
        <v>0</v>
      </c>
      <c r="BH136" s="91">
        <f t="shared" si="111"/>
        <v>0</v>
      </c>
      <c r="BI136" s="91">
        <f t="shared" si="111"/>
        <v>0</v>
      </c>
      <c r="BJ136" s="91">
        <f t="shared" si="111"/>
        <v>0</v>
      </c>
      <c r="BK136" s="91">
        <f t="shared" si="111"/>
        <v>0</v>
      </c>
      <c r="BL136" s="91">
        <f t="shared" si="111"/>
        <v>0</v>
      </c>
      <c r="BM136" s="91">
        <f t="shared" si="111"/>
        <v>0</v>
      </c>
      <c r="BN136" s="91">
        <f t="shared" si="111"/>
        <v>0</v>
      </c>
      <c r="BO136" s="91">
        <f t="shared" si="111"/>
        <v>0</v>
      </c>
      <c r="BP136" s="91">
        <f t="shared" si="111"/>
        <v>0</v>
      </c>
      <c r="BQ136" s="91">
        <f t="shared" si="111"/>
        <v>0</v>
      </c>
      <c r="BR136" s="91">
        <f t="shared" si="111"/>
        <v>0</v>
      </c>
      <c r="BS136" s="91">
        <f t="shared" si="111"/>
        <v>0</v>
      </c>
      <c r="BT136" s="91">
        <f t="shared" si="111"/>
        <v>0</v>
      </c>
      <c r="BU136" s="91">
        <f t="shared" si="111"/>
        <v>0</v>
      </c>
      <c r="BV136" s="91">
        <f t="shared" si="111"/>
        <v>0</v>
      </c>
      <c r="BW136" s="91">
        <f t="shared" si="111"/>
        <v>0</v>
      </c>
      <c r="BX136" s="91">
        <f t="shared" si="112"/>
        <v>0</v>
      </c>
      <c r="BY136" s="91">
        <f t="shared" si="112"/>
        <v>0</v>
      </c>
      <c r="BZ136" s="91">
        <f t="shared" si="112"/>
        <v>0</v>
      </c>
      <c r="CA136" s="91">
        <f t="shared" si="112"/>
        <v>0</v>
      </c>
      <c r="CB136" s="91">
        <f t="shared" si="112"/>
        <v>0</v>
      </c>
      <c r="CC136" s="91">
        <f t="shared" si="112"/>
        <v>0</v>
      </c>
      <c r="CD136" s="91">
        <f t="shared" si="112"/>
        <v>0</v>
      </c>
      <c r="CE136" s="91">
        <f t="shared" si="112"/>
        <v>0</v>
      </c>
      <c r="CF136" s="91">
        <f t="shared" si="112"/>
        <v>0</v>
      </c>
      <c r="CG136" s="91">
        <f t="shared" si="112"/>
        <v>0</v>
      </c>
      <c r="CH136" s="91">
        <f t="shared" si="112"/>
        <v>0</v>
      </c>
      <c r="CI136" s="91">
        <f t="shared" si="112"/>
        <v>0</v>
      </c>
      <c r="CJ136" s="91">
        <f t="shared" si="112"/>
        <v>0</v>
      </c>
      <c r="CK136" s="91">
        <f t="shared" si="112"/>
        <v>0</v>
      </c>
      <c r="CL136" s="91">
        <f t="shared" si="112"/>
        <v>0</v>
      </c>
      <c r="CM136" s="91">
        <f t="shared" si="112"/>
        <v>0</v>
      </c>
      <c r="CN136" s="91">
        <f t="shared" si="113"/>
        <v>0</v>
      </c>
      <c r="CO136" s="91">
        <f t="shared" si="113"/>
        <v>0</v>
      </c>
    </row>
    <row r="137" spans="2:211" s="218" customFormat="1" outlineLevel="2" x14ac:dyDescent="0.2">
      <c r="B137" s="335"/>
      <c r="C137" s="336"/>
      <c r="D137" s="336"/>
      <c r="G137" s="132"/>
      <c r="H137" s="337"/>
      <c r="I137" s="79"/>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c r="AO137" s="132"/>
      <c r="AP137" s="132"/>
      <c r="AQ137" s="132"/>
      <c r="AR137" s="132"/>
      <c r="AS137" s="132"/>
      <c r="AT137" s="132"/>
      <c r="AU137" s="132"/>
      <c r="AV137" s="132"/>
      <c r="AW137" s="132"/>
      <c r="AX137" s="132"/>
      <c r="AY137" s="132"/>
      <c r="AZ137" s="132"/>
      <c r="BA137" s="132"/>
      <c r="BB137" s="132"/>
      <c r="BC137" s="132"/>
      <c r="BD137" s="132"/>
      <c r="BE137" s="132"/>
      <c r="BF137" s="132"/>
      <c r="BG137" s="132"/>
      <c r="BH137" s="132"/>
      <c r="BI137" s="132"/>
      <c r="BJ137" s="132"/>
      <c r="BK137" s="132"/>
      <c r="BL137" s="132"/>
      <c r="BM137" s="132"/>
      <c r="BN137" s="132"/>
      <c r="BO137" s="132"/>
      <c r="BP137" s="132"/>
      <c r="BQ137" s="132"/>
      <c r="BR137" s="132"/>
      <c r="BS137" s="132"/>
      <c r="BT137" s="132"/>
      <c r="BU137" s="132"/>
      <c r="BV137" s="132"/>
      <c r="BW137" s="132"/>
      <c r="BX137" s="132"/>
      <c r="BY137" s="132"/>
      <c r="BZ137" s="132"/>
      <c r="CA137" s="132"/>
      <c r="CB137" s="132"/>
      <c r="CC137" s="132"/>
      <c r="CD137" s="132"/>
      <c r="CE137" s="132"/>
      <c r="CF137" s="132"/>
      <c r="CG137" s="132"/>
      <c r="CH137" s="132"/>
      <c r="CI137" s="132"/>
      <c r="CJ137" s="132"/>
      <c r="CK137" s="132"/>
      <c r="CL137" s="132"/>
      <c r="CM137" s="132"/>
      <c r="CN137" s="132"/>
      <c r="CO137" s="132"/>
    </row>
    <row r="138" spans="2:211" outlineLevel="2" x14ac:dyDescent="0.2">
      <c r="B138" s="59"/>
      <c r="D138" s="39"/>
      <c r="E138" s="224" t="str">
        <f xml:space="preserve"> INDEX( E16:E18, MATCH( 1, $G$16:$G$18, 0 ), 1 )</f>
        <v>Water: standard volumetric rate</v>
      </c>
      <c r="G138" s="119"/>
      <c r="H138" s="151" t="s">
        <v>275</v>
      </c>
      <c r="I138" s="75"/>
      <c r="K138" s="414">
        <f t="shared" ref="K138:AP138" si="115" xml:space="preserve"> INDEX( K16:K18, MATCH( 1, $G$16:$G$18, 0 ), 1 )</f>
        <v>1.5236000000000001</v>
      </c>
      <c r="L138" s="414">
        <f t="shared" si="115"/>
        <v>1.5827</v>
      </c>
      <c r="M138" s="414">
        <f t="shared" si="115"/>
        <v>1.768</v>
      </c>
      <c r="N138" s="414">
        <f t="shared" si="115"/>
        <v>1.6452</v>
      </c>
      <c r="O138" s="414">
        <f t="shared" si="115"/>
        <v>1.5373000000000001</v>
      </c>
      <c r="P138" s="414">
        <f t="shared" si="115"/>
        <v>1.5530000000000002</v>
      </c>
      <c r="Q138" s="414">
        <f t="shared" si="115"/>
        <v>1.5956999999999999</v>
      </c>
      <c r="R138" s="414">
        <f t="shared" si="115"/>
        <v>1.6205000000000001</v>
      </c>
      <c r="S138" s="414">
        <f t="shared" si="115"/>
        <v>1.6525000000000001</v>
      </c>
      <c r="T138" s="414">
        <f t="shared" si="115"/>
        <v>1.6855447204739638</v>
      </c>
      <c r="U138" s="414">
        <f t="shared" si="115"/>
        <v>1.7192502297837535</v>
      </c>
      <c r="V138" s="414">
        <f t="shared" si="115"/>
        <v>1.75362974159495</v>
      </c>
      <c r="W138" s="414">
        <f t="shared" si="115"/>
        <v>1.7886967338042294</v>
      </c>
      <c r="X138" s="414">
        <f t="shared" si="115"/>
        <v>1.8244649538231419</v>
      </c>
      <c r="Y138" s="414">
        <f t="shared" si="115"/>
        <v>1.8609484239675467</v>
      </c>
      <c r="Z138" s="414">
        <f t="shared" si="115"/>
        <v>1.8981614469548211</v>
      </c>
      <c r="AA138" s="414">
        <f t="shared" si="115"/>
        <v>1.9361186115109947</v>
      </c>
      <c r="AB138" s="414">
        <f t="shared" si="115"/>
        <v>1.9748347980900081</v>
      </c>
      <c r="AC138" s="414">
        <f t="shared" si="115"/>
        <v>2.01432518470734</v>
      </c>
      <c r="AD138" s="414">
        <f t="shared" si="115"/>
        <v>2.0546052528902869</v>
      </c>
      <c r="AE138" s="414">
        <f t="shared" si="115"/>
        <v>2.0956907937472291</v>
      </c>
      <c r="AF138" s="414">
        <f t="shared" si="115"/>
        <v>2.1375979141582646</v>
      </c>
      <c r="AG138" s="414">
        <f t="shared" si="115"/>
        <v>2.1803430430896338</v>
      </c>
      <c r="AH138" s="414">
        <f t="shared" si="115"/>
        <v>2.2239429380344133</v>
      </c>
      <c r="AI138" s="414">
        <f t="shared" si="115"/>
        <v>2.2684146915820036</v>
      </c>
      <c r="AJ138" s="414">
        <f t="shared" si="115"/>
        <v>2.3137757381189838</v>
      </c>
      <c r="AK138" s="414">
        <f t="shared" si="115"/>
        <v>2.3600438606639647</v>
      </c>
      <c r="AL138" s="414">
        <f t="shared" si="115"/>
        <v>2.4072371978391143</v>
      </c>
      <c r="AM138" s="414">
        <f t="shared" si="115"/>
        <v>2.4553742509810941</v>
      </c>
      <c r="AN138" s="414">
        <f t="shared" si="115"/>
        <v>2.5044738913941886</v>
      </c>
      <c r="AO138" s="414">
        <f t="shared" si="115"/>
        <v>2.5545553677484767</v>
      </c>
      <c r="AP138" s="414">
        <f t="shared" si="115"/>
        <v>2.6056383136259424</v>
      </c>
      <c r="AQ138" s="414">
        <f t="shared" ref="AQ138:BV138" si="116" xml:space="preserve"> INDEX( AQ16:AQ18, MATCH( 1, $G$16:$G$18, 0 ), 1 )</f>
        <v>2.6577427552174822</v>
      </c>
      <c r="AR138" s="414">
        <f t="shared" si="116"/>
        <v>2.7108891191738294</v>
      </c>
      <c r="AS138" s="414">
        <f t="shared" si="116"/>
        <v>2.7650982406134719</v>
      </c>
      <c r="AT138" s="414">
        <f t="shared" si="116"/>
        <v>2.8203913712907012</v>
      </c>
      <c r="AU138" s="414">
        <f t="shared" si="116"/>
        <v>2.8767901879269981</v>
      </c>
      <c r="AV138" s="414">
        <f t="shared" si="116"/>
        <v>2.934316800709019</v>
      </c>
      <c r="AW138" s="414">
        <f t="shared" si="116"/>
        <v>2.9929937619565137</v>
      </c>
      <c r="AX138" s="414">
        <f t="shared" si="116"/>
        <v>3.0528440749635757</v>
      </c>
      <c r="AY138" s="414">
        <f t="shared" si="116"/>
        <v>3.1138912030166876</v>
      </c>
      <c r="AZ138" s="414">
        <f t="shared" si="116"/>
        <v>3.1761590785930998</v>
      </c>
      <c r="BA138" s="414">
        <f t="shared" si="116"/>
        <v>3.239672112743146</v>
      </c>
      <c r="BB138" s="414">
        <f t="shared" si="116"/>
        <v>3.3044552046601767</v>
      </c>
      <c r="BC138" s="414">
        <f t="shared" si="116"/>
        <v>3.3705337514418594</v>
      </c>
      <c r="BD138" s="414">
        <f t="shared" si="116"/>
        <v>3.4379336580466742</v>
      </c>
      <c r="BE138" s="414">
        <f t="shared" si="116"/>
        <v>3.5066813474495087</v>
      </c>
      <c r="BF138" s="414">
        <f t="shared" si="116"/>
        <v>3.5768037710003298</v>
      </c>
      <c r="BG138" s="414">
        <f t="shared" si="116"/>
        <v>3.6483284189899972</v>
      </c>
      <c r="BH138" s="414">
        <f t="shared" si="116"/>
        <v>3.7212833314273603</v>
      </c>
      <c r="BI138" s="414">
        <f t="shared" si="116"/>
        <v>3.7956971090318614</v>
      </c>
      <c r="BJ138" s="414">
        <f t="shared" si="116"/>
        <v>3.8715989244459554</v>
      </c>
      <c r="BK138" s="414">
        <f t="shared" si="116"/>
        <v>3.9490185336717438</v>
      </c>
      <c r="BL138" s="414">
        <f t="shared" si="116"/>
        <v>4.0279862877363035</v>
      </c>
      <c r="BM138" s="414">
        <f t="shared" si="116"/>
        <v>4.1085331445902851</v>
      </c>
      <c r="BN138" s="414">
        <f t="shared" si="116"/>
        <v>4.1906906812444467</v>
      </c>
      <c r="BO138" s="414">
        <f t="shared" si="116"/>
        <v>4.2744911061488748</v>
      </c>
      <c r="BP138" s="414">
        <f t="shared" si="116"/>
        <v>4.359967271819758</v>
      </c>
      <c r="BQ138" s="414">
        <f t="shared" si="116"/>
        <v>4.4471526877186474</v>
      </c>
      <c r="BR138" s="414">
        <f t="shared" si="116"/>
        <v>4.5360815333892672</v>
      </c>
      <c r="BS138" s="414">
        <f t="shared" si="116"/>
        <v>4.6267886718570175</v>
      </c>
      <c r="BT138" s="414">
        <f t="shared" si="116"/>
        <v>4.7193096632964231</v>
      </c>
      <c r="BU138" s="414">
        <f t="shared" si="116"/>
        <v>4.8136807789718885</v>
      </c>
      <c r="BV138" s="414">
        <f t="shared" si="116"/>
        <v>4.9099390154572244</v>
      </c>
      <c r="BW138" s="414">
        <f t="shared" ref="BW138:CO138" si="117" xml:space="preserve"> INDEX( BW16:BW18, MATCH( 1, $G$16:$G$18, 0 ), 1 )</f>
        <v>5.0081221091395198</v>
      </c>
      <c r="BX138" s="414">
        <f t="shared" si="117"/>
        <v>5.1082685510130403</v>
      </c>
      <c r="BY138" s="414">
        <f t="shared" si="117"/>
        <v>5.210417601768965</v>
      </c>
      <c r="BZ138" s="414">
        <f t="shared" si="117"/>
        <v>5.3146093071868625</v>
      </c>
      <c r="CA138" s="414">
        <f t="shared" si="117"/>
        <v>5.4208845138339523</v>
      </c>
      <c r="CB138" s="414">
        <f t="shared" si="117"/>
        <v>5.5292848850782983</v>
      </c>
      <c r="CC138" s="414">
        <f t="shared" si="117"/>
        <v>5.6398529174222167</v>
      </c>
      <c r="CD138" s="414">
        <f t="shared" si="117"/>
        <v>5.7526319571622988</v>
      </c>
      <c r="CE138" s="414">
        <f t="shared" si="117"/>
        <v>5.8676662173825829</v>
      </c>
      <c r="CF138" s="414">
        <f t="shared" si="117"/>
        <v>5.9850007952875313</v>
      </c>
      <c r="CG138" s="414">
        <f t="shared" si="117"/>
        <v>6.1046816898816179</v>
      </c>
      <c r="CH138" s="414">
        <f t="shared" si="117"/>
        <v>6.2267558200024427</v>
      </c>
      <c r="CI138" s="414">
        <f t="shared" si="117"/>
        <v>6.3512710427144592</v>
      </c>
      <c r="CJ138" s="414">
        <f t="shared" si="117"/>
        <v>6.4782761720705135</v>
      </c>
      <c r="CK138" s="414">
        <f t="shared" si="117"/>
        <v>6.6078209982485534</v>
      </c>
      <c r="CL138" s="414">
        <f t="shared" si="117"/>
        <v>6.7399563070710116</v>
      </c>
      <c r="CM138" s="414">
        <f t="shared" si="117"/>
        <v>6.8747338999145162</v>
      </c>
      <c r="CN138" s="414">
        <f t="shared" si="117"/>
        <v>7.0122066140177282</v>
      </c>
      <c r="CO138" s="414">
        <f t="shared" si="117"/>
        <v>7.1524283431952744</v>
      </c>
    </row>
    <row r="139" spans="2:211" outlineLevel="2" x14ac:dyDescent="0.2">
      <c r="B139" s="59"/>
      <c r="D139" s="39"/>
      <c r="E139" s="20" t="str">
        <f xml:space="preserve"> E65</f>
        <v>Water: Weighted average NHH rate</v>
      </c>
      <c r="G139" s="119"/>
      <c r="H139" s="94" t="str">
        <f xml:space="preserve"> H65</f>
        <v>£/m3</v>
      </c>
      <c r="I139" s="75"/>
      <c r="K139" s="184">
        <f t="shared" ref="K139:AP139" si="118" xml:space="preserve"> K65</f>
        <v>0</v>
      </c>
      <c r="L139" s="184">
        <f t="shared" si="118"/>
        <v>0</v>
      </c>
      <c r="M139" s="184">
        <f t="shared" si="118"/>
        <v>0</v>
      </c>
      <c r="N139" s="184">
        <f t="shared" si="118"/>
        <v>0</v>
      </c>
      <c r="O139" s="184">
        <f t="shared" si="118"/>
        <v>0</v>
      </c>
      <c r="P139" s="184">
        <f t="shared" si="118"/>
        <v>0</v>
      </c>
      <c r="Q139" s="184">
        <f t="shared" si="118"/>
        <v>0</v>
      </c>
      <c r="R139" s="184">
        <f t="shared" si="118"/>
        <v>0</v>
      </c>
      <c r="S139" s="184">
        <f t="shared" si="118"/>
        <v>0</v>
      </c>
      <c r="T139" s="184">
        <f t="shared" si="118"/>
        <v>0</v>
      </c>
      <c r="U139" s="184">
        <f t="shared" si="118"/>
        <v>0</v>
      </c>
      <c r="V139" s="184">
        <f t="shared" si="118"/>
        <v>0</v>
      </c>
      <c r="W139" s="184">
        <f t="shared" si="118"/>
        <v>0</v>
      </c>
      <c r="X139" s="184">
        <f t="shared" si="118"/>
        <v>0</v>
      </c>
      <c r="Y139" s="184">
        <f t="shared" si="118"/>
        <v>0</v>
      </c>
      <c r="Z139" s="184">
        <f t="shared" si="118"/>
        <v>0</v>
      </c>
      <c r="AA139" s="184">
        <f t="shared" si="118"/>
        <v>0</v>
      </c>
      <c r="AB139" s="184">
        <f t="shared" si="118"/>
        <v>0</v>
      </c>
      <c r="AC139" s="184">
        <f t="shared" si="118"/>
        <v>0</v>
      </c>
      <c r="AD139" s="184">
        <f t="shared" si="118"/>
        <v>0</v>
      </c>
      <c r="AE139" s="184">
        <f t="shared" si="118"/>
        <v>0</v>
      </c>
      <c r="AF139" s="184">
        <f t="shared" si="118"/>
        <v>0</v>
      </c>
      <c r="AG139" s="184">
        <f t="shared" si="118"/>
        <v>0</v>
      </c>
      <c r="AH139" s="184">
        <f t="shared" si="118"/>
        <v>0</v>
      </c>
      <c r="AI139" s="184">
        <f t="shared" si="118"/>
        <v>0</v>
      </c>
      <c r="AJ139" s="184">
        <f t="shared" si="118"/>
        <v>0</v>
      </c>
      <c r="AK139" s="184">
        <f t="shared" si="118"/>
        <v>0</v>
      </c>
      <c r="AL139" s="184">
        <f t="shared" si="118"/>
        <v>0</v>
      </c>
      <c r="AM139" s="184">
        <f t="shared" si="118"/>
        <v>0</v>
      </c>
      <c r="AN139" s="184">
        <f t="shared" si="118"/>
        <v>0</v>
      </c>
      <c r="AO139" s="184">
        <f t="shared" si="118"/>
        <v>0</v>
      </c>
      <c r="AP139" s="184">
        <f t="shared" si="118"/>
        <v>0</v>
      </c>
      <c r="AQ139" s="184">
        <f t="shared" ref="AQ139:BV139" si="119" xml:space="preserve"> AQ65</f>
        <v>0</v>
      </c>
      <c r="AR139" s="184">
        <f t="shared" si="119"/>
        <v>0</v>
      </c>
      <c r="AS139" s="184">
        <f t="shared" si="119"/>
        <v>0</v>
      </c>
      <c r="AT139" s="184">
        <f t="shared" si="119"/>
        <v>0</v>
      </c>
      <c r="AU139" s="184">
        <f t="shared" si="119"/>
        <v>0</v>
      </c>
      <c r="AV139" s="184">
        <f t="shared" si="119"/>
        <v>0</v>
      </c>
      <c r="AW139" s="184">
        <f t="shared" si="119"/>
        <v>0</v>
      </c>
      <c r="AX139" s="184">
        <f t="shared" si="119"/>
        <v>0</v>
      </c>
      <c r="AY139" s="184">
        <f t="shared" si="119"/>
        <v>0</v>
      </c>
      <c r="AZ139" s="184">
        <f t="shared" si="119"/>
        <v>0</v>
      </c>
      <c r="BA139" s="184">
        <f t="shared" si="119"/>
        <v>0</v>
      </c>
      <c r="BB139" s="184">
        <f t="shared" si="119"/>
        <v>0</v>
      </c>
      <c r="BC139" s="184">
        <f t="shared" si="119"/>
        <v>0</v>
      </c>
      <c r="BD139" s="184">
        <f t="shared" si="119"/>
        <v>0</v>
      </c>
      <c r="BE139" s="184">
        <f t="shared" si="119"/>
        <v>0</v>
      </c>
      <c r="BF139" s="184">
        <f t="shared" si="119"/>
        <v>0</v>
      </c>
      <c r="BG139" s="184">
        <f t="shared" si="119"/>
        <v>0</v>
      </c>
      <c r="BH139" s="184">
        <f t="shared" si="119"/>
        <v>0</v>
      </c>
      <c r="BI139" s="184">
        <f t="shared" si="119"/>
        <v>0</v>
      </c>
      <c r="BJ139" s="184">
        <f t="shared" si="119"/>
        <v>0</v>
      </c>
      <c r="BK139" s="184">
        <f t="shared" si="119"/>
        <v>0</v>
      </c>
      <c r="BL139" s="184">
        <f t="shared" si="119"/>
        <v>0</v>
      </c>
      <c r="BM139" s="184">
        <f t="shared" si="119"/>
        <v>0</v>
      </c>
      <c r="BN139" s="184">
        <f t="shared" si="119"/>
        <v>0</v>
      </c>
      <c r="BO139" s="184">
        <f t="shared" si="119"/>
        <v>0</v>
      </c>
      <c r="BP139" s="184">
        <f t="shared" si="119"/>
        <v>0</v>
      </c>
      <c r="BQ139" s="184">
        <f t="shared" si="119"/>
        <v>0</v>
      </c>
      <c r="BR139" s="184">
        <f t="shared" si="119"/>
        <v>0</v>
      </c>
      <c r="BS139" s="184">
        <f t="shared" si="119"/>
        <v>0</v>
      </c>
      <c r="BT139" s="184">
        <f t="shared" si="119"/>
        <v>0</v>
      </c>
      <c r="BU139" s="184">
        <f t="shared" si="119"/>
        <v>0</v>
      </c>
      <c r="BV139" s="184">
        <f t="shared" si="119"/>
        <v>0</v>
      </c>
      <c r="BW139" s="184">
        <f t="shared" ref="BW139:CO139" si="120" xml:space="preserve"> BW65</f>
        <v>0</v>
      </c>
      <c r="BX139" s="184">
        <f t="shared" si="120"/>
        <v>0</v>
      </c>
      <c r="BY139" s="184">
        <f t="shared" si="120"/>
        <v>0</v>
      </c>
      <c r="BZ139" s="184">
        <f t="shared" si="120"/>
        <v>0</v>
      </c>
      <c r="CA139" s="184">
        <f t="shared" si="120"/>
        <v>0</v>
      </c>
      <c r="CB139" s="184">
        <f t="shared" si="120"/>
        <v>0</v>
      </c>
      <c r="CC139" s="184">
        <f t="shared" si="120"/>
        <v>0</v>
      </c>
      <c r="CD139" s="184">
        <f t="shared" si="120"/>
        <v>0</v>
      </c>
      <c r="CE139" s="184">
        <f t="shared" si="120"/>
        <v>0</v>
      </c>
      <c r="CF139" s="184">
        <f t="shared" si="120"/>
        <v>0</v>
      </c>
      <c r="CG139" s="184">
        <f t="shared" si="120"/>
        <v>0</v>
      </c>
      <c r="CH139" s="184">
        <f t="shared" si="120"/>
        <v>0</v>
      </c>
      <c r="CI139" s="184">
        <f t="shared" si="120"/>
        <v>0</v>
      </c>
      <c r="CJ139" s="184">
        <f t="shared" si="120"/>
        <v>0</v>
      </c>
      <c r="CK139" s="184">
        <f t="shared" si="120"/>
        <v>0</v>
      </c>
      <c r="CL139" s="184">
        <f t="shared" si="120"/>
        <v>0</v>
      </c>
      <c r="CM139" s="184">
        <f t="shared" si="120"/>
        <v>0</v>
      </c>
      <c r="CN139" s="184">
        <f t="shared" si="120"/>
        <v>0</v>
      </c>
      <c r="CO139" s="184">
        <f t="shared" si="120"/>
        <v>0</v>
      </c>
    </row>
    <row r="140" spans="2:211" s="119" customFormat="1" outlineLevel="2" x14ac:dyDescent="0.2">
      <c r="B140" s="140"/>
      <c r="C140" s="141"/>
      <c r="D140" s="141"/>
      <c r="H140" s="154"/>
    </row>
    <row r="141" spans="2:211" s="119" customFormat="1" outlineLevel="2" x14ac:dyDescent="0.2">
      <c r="B141" s="140"/>
      <c r="C141" s="141"/>
      <c r="D141" s="141"/>
      <c r="E141" s="119" t="s">
        <v>421</v>
      </c>
      <c r="H141" s="151" t="s">
        <v>125</v>
      </c>
      <c r="I141" s="54">
        <f xml:space="preserve"> SUM( K141:CO141 )</f>
        <v>18383110.78563109</v>
      </c>
      <c r="K141" s="91">
        <f xml:space="preserve"> SUMPRODUCT( K135:K136,K138:K139 )</f>
        <v>24481.733385810487</v>
      </c>
      <c r="L141" s="91">
        <f t="shared" ref="L141:BW141" si="121" xml:space="preserve"> SUMPRODUCT( L135:L136,L138:L139 )</f>
        <v>81133.493031650811</v>
      </c>
      <c r="M141" s="91">
        <f t="shared" si="121"/>
        <v>92582.14777688586</v>
      </c>
      <c r="N141" s="91">
        <f t="shared" si="121"/>
        <v>87426.38150544891</v>
      </c>
      <c r="O141" s="91">
        <f t="shared" si="121"/>
        <v>83105.521007516261</v>
      </c>
      <c r="P141" s="91">
        <f t="shared" si="121"/>
        <v>85383.604294252305</v>
      </c>
      <c r="Q141" s="91">
        <f t="shared" si="121"/>
        <v>89446.290792898217</v>
      </c>
      <c r="R141" s="91">
        <f t="shared" si="121"/>
        <v>92083.828034297228</v>
      </c>
      <c r="S141" s="91">
        <f t="shared" si="121"/>
        <v>95429.416073936649</v>
      </c>
      <c r="T141" s="91">
        <f t="shared" si="121"/>
        <v>97949.871236769803</v>
      </c>
      <c r="U141" s="91">
        <f t="shared" si="121"/>
        <v>100810.24523017181</v>
      </c>
      <c r="V141" s="91">
        <f t="shared" si="121"/>
        <v>103185.84531961459</v>
      </c>
      <c r="W141" s="91">
        <f t="shared" si="121"/>
        <v>105904.64615830382</v>
      </c>
      <c r="X141" s="91">
        <f t="shared" si="121"/>
        <v>108692.9125098879</v>
      </c>
      <c r="Y141" s="91">
        <f t="shared" si="121"/>
        <v>111858.01240865083</v>
      </c>
      <c r="Z141" s="91">
        <f t="shared" si="121"/>
        <v>110861.93004846407</v>
      </c>
      <c r="AA141" s="91">
        <f t="shared" si="121"/>
        <v>113778.2628191027</v>
      </c>
      <c r="AB141" s="91">
        <f t="shared" si="121"/>
        <v>116768.97452672424</v>
      </c>
      <c r="AC141" s="91">
        <f t="shared" si="121"/>
        <v>120164.2473134844</v>
      </c>
      <c r="AD141" s="91">
        <f t="shared" si="121"/>
        <v>122981.03923403982</v>
      </c>
      <c r="AE141" s="91">
        <f t="shared" si="121"/>
        <v>126206.26156469536</v>
      </c>
      <c r="AF141" s="91">
        <f t="shared" si="121"/>
        <v>129283.33601760298</v>
      </c>
      <c r="AG141" s="91">
        <f t="shared" si="121"/>
        <v>132797.22897453362</v>
      </c>
      <c r="AH141" s="91">
        <f t="shared" si="121"/>
        <v>135661.20525591218</v>
      </c>
      <c r="AI141" s="91">
        <f t="shared" si="121"/>
        <v>138965.57558907321</v>
      </c>
      <c r="AJ141" s="91">
        <f t="shared" si="121"/>
        <v>142349.35802966123</v>
      </c>
      <c r="AK141" s="91">
        <f t="shared" si="121"/>
        <v>146213.94043227602</v>
      </c>
      <c r="AL141" s="91">
        <f t="shared" si="121"/>
        <v>149362.78934940789</v>
      </c>
      <c r="AM141" s="91">
        <f t="shared" si="121"/>
        <v>152996.36752294391</v>
      </c>
      <c r="AN141" s="91">
        <f t="shared" si="121"/>
        <v>156717.21859154798</v>
      </c>
      <c r="AO141" s="91">
        <f t="shared" si="121"/>
        <v>156078.10435616347</v>
      </c>
      <c r="AP141" s="91">
        <f t="shared" si="121"/>
        <v>159430.92432218275</v>
      </c>
      <c r="AQ141" s="91">
        <f t="shared" si="121"/>
        <v>163300.72347550534</v>
      </c>
      <c r="AR141" s="91">
        <f t="shared" si="121"/>
        <v>167263.21332145613</v>
      </c>
      <c r="AS141" s="91">
        <f t="shared" si="121"/>
        <v>171789.97099961096</v>
      </c>
      <c r="AT141" s="91">
        <f t="shared" si="121"/>
        <v>175475.140071948</v>
      </c>
      <c r="AU141" s="91">
        <f t="shared" si="121"/>
        <v>179729.14683057184</v>
      </c>
      <c r="AV141" s="91">
        <f t="shared" si="121"/>
        <v>184084.98652643926</v>
      </c>
      <c r="AW141" s="91">
        <f t="shared" si="121"/>
        <v>189061.64408012194</v>
      </c>
      <c r="AX141" s="91">
        <f t="shared" si="121"/>
        <v>193111.91457713803</v>
      </c>
      <c r="AY141" s="91">
        <f t="shared" si="121"/>
        <v>197788.02333737779</v>
      </c>
      <c r="AZ141" s="91">
        <f t="shared" si="121"/>
        <v>202576.00863646404</v>
      </c>
      <c r="BA141" s="91">
        <f t="shared" si="121"/>
        <v>208046.96683297685</v>
      </c>
      <c r="BB141" s="91">
        <f t="shared" si="121"/>
        <v>212498.32030262292</v>
      </c>
      <c r="BC141" s="91">
        <f t="shared" si="121"/>
        <v>217233.9560711784</v>
      </c>
      <c r="BD141" s="91">
        <f t="shared" si="121"/>
        <v>215469.11004196282</v>
      </c>
      <c r="BE141" s="91">
        <f t="shared" si="121"/>
        <v>220811.97078371368</v>
      </c>
      <c r="BF141" s="91">
        <f t="shared" si="121"/>
        <v>225053.76504860155</v>
      </c>
      <c r="BG141" s="91">
        <f t="shared" si="121"/>
        <v>230006.81302977371</v>
      </c>
      <c r="BH141" s="91">
        <f t="shared" si="121"/>
        <v>235070.24423886547</v>
      </c>
      <c r="BI141" s="91">
        <f t="shared" si="121"/>
        <v>240904.76551627784</v>
      </c>
      <c r="BJ141" s="91">
        <f t="shared" si="121"/>
        <v>245538.3022479894</v>
      </c>
      <c r="BK141" s="91">
        <f t="shared" si="121"/>
        <v>250948.09713756494</v>
      </c>
      <c r="BL141" s="91">
        <f t="shared" si="121"/>
        <v>256478.61417390098</v>
      </c>
      <c r="BM141" s="91">
        <f t="shared" si="121"/>
        <v>262850.7602362482</v>
      </c>
      <c r="BN141" s="91">
        <f t="shared" si="121"/>
        <v>267912.81942615705</v>
      </c>
      <c r="BO141" s="91">
        <f t="shared" si="121"/>
        <v>273822.16931729903</v>
      </c>
      <c r="BP141" s="91">
        <f t="shared" si="121"/>
        <v>279863.56772025937</v>
      </c>
      <c r="BQ141" s="91">
        <f t="shared" si="121"/>
        <v>286823.68288986612</v>
      </c>
      <c r="BR141" s="91">
        <f t="shared" si="121"/>
        <v>292354.56732573389</v>
      </c>
      <c r="BS141" s="91">
        <f t="shared" si="121"/>
        <v>289979.42852791725</v>
      </c>
      <c r="BT141" s="91">
        <f t="shared" si="121"/>
        <v>296357.93823918729</v>
      </c>
      <c r="BU141" s="91">
        <f t="shared" si="121"/>
        <v>303708.3103037558</v>
      </c>
      <c r="BV141" s="91">
        <f t="shared" si="121"/>
        <v>309544.34344167449</v>
      </c>
      <c r="BW141" s="91">
        <f t="shared" si="121"/>
        <v>316358.7350178819</v>
      </c>
      <c r="BX141" s="91">
        <f t="shared" ref="BX141:CO141" si="122" xml:space="preserve"> SUMPRODUCT( BX135:BX136,BX138:BX139 )</f>
        <v>323325.04151384858</v>
      </c>
      <c r="BY141" s="91">
        <f t="shared" si="122"/>
        <v>331352.03436603473</v>
      </c>
      <c r="BZ141" s="91">
        <f t="shared" si="122"/>
        <v>337727.23052481795</v>
      </c>
      <c r="CA141" s="91">
        <f t="shared" si="122"/>
        <v>345170.22859237529</v>
      </c>
      <c r="CB141" s="91">
        <f t="shared" si="122"/>
        <v>352779.37646106514</v>
      </c>
      <c r="CC141" s="91">
        <f t="shared" si="122"/>
        <v>361546.27175004897</v>
      </c>
      <c r="CD141" s="91">
        <f t="shared" si="122"/>
        <v>368511.27366443002</v>
      </c>
      <c r="CE141" s="91">
        <f t="shared" si="122"/>
        <v>376641.81848386477</v>
      </c>
      <c r="CF141" s="91">
        <f t="shared" si="122"/>
        <v>384954.10822935606</v>
      </c>
      <c r="CG141" s="91">
        <f t="shared" si="122"/>
        <v>394530.22095813166</v>
      </c>
      <c r="CH141" s="91">
        <f t="shared" si="122"/>
        <v>390255.7956126575</v>
      </c>
      <c r="CI141" s="91">
        <f t="shared" si="122"/>
        <v>398840.02655218111</v>
      </c>
      <c r="CJ141" s="91">
        <f t="shared" si="122"/>
        <v>407615.44017869374</v>
      </c>
      <c r="CK141" s="91">
        <f t="shared" si="122"/>
        <v>416586.35800642124</v>
      </c>
      <c r="CL141" s="91">
        <f t="shared" si="122"/>
        <v>425757.20098548784</v>
      </c>
      <c r="CM141" s="91">
        <f t="shared" si="122"/>
        <v>435132.49183927814</v>
      </c>
      <c r="CN141" s="91">
        <f t="shared" si="122"/>
        <v>444716.85745816975</v>
      </c>
      <c r="CO141" s="91">
        <f t="shared" si="122"/>
        <v>455760.27801227308</v>
      </c>
    </row>
    <row r="142" spans="2:211" outlineLevel="2" x14ac:dyDescent="0.2">
      <c r="B142" s="59"/>
      <c r="D142" s="39"/>
      <c r="E142" t="s">
        <v>422</v>
      </c>
      <c r="G142">
        <f xml:space="preserve"> G68</f>
        <v>0</v>
      </c>
      <c r="H142" s="151" t="str">
        <f xml:space="preserve"> H68</f>
        <v>£</v>
      </c>
      <c r="I142" s="54">
        <f xml:space="preserve"> SUM( K142:CO142 )</f>
        <v>1411235.7469352058</v>
      </c>
      <c r="K142" s="54">
        <f t="shared" ref="K142:AP142" si="123" xml:space="preserve"> K68</f>
        <v>1248.4374999999998</v>
      </c>
      <c r="L142" s="54">
        <f t="shared" si="123"/>
        <v>5405</v>
      </c>
      <c r="M142" s="54">
        <f t="shared" si="123"/>
        <v>6384.7</v>
      </c>
      <c r="N142" s="54">
        <f t="shared" si="123"/>
        <v>7247.0999999999995</v>
      </c>
      <c r="O142" s="54">
        <f t="shared" si="123"/>
        <v>7384.3</v>
      </c>
      <c r="P142" s="54">
        <f t="shared" si="123"/>
        <v>7521.5</v>
      </c>
      <c r="Q142" s="54">
        <f t="shared" si="123"/>
        <v>7663.5999999999995</v>
      </c>
      <c r="R142" s="54">
        <f t="shared" si="123"/>
        <v>7810.5999999999995</v>
      </c>
      <c r="S142" s="54">
        <f t="shared" si="123"/>
        <v>7967.4000000000005</v>
      </c>
      <c r="T142" s="54">
        <f t="shared" si="123"/>
        <v>8126.7225451765571</v>
      </c>
      <c r="U142" s="54">
        <f t="shared" si="123"/>
        <v>8289.2310322414996</v>
      </c>
      <c r="V142" s="54">
        <f t="shared" si="123"/>
        <v>8454.9891698539213</v>
      </c>
      <c r="W142" s="54">
        <f t="shared" si="123"/>
        <v>8624.0619406425521</v>
      </c>
      <c r="X142" s="54">
        <f t="shared" si="123"/>
        <v>8796.5156266810882</v>
      </c>
      <c r="Y142" s="54">
        <f t="shared" si="123"/>
        <v>8972.4178354729393</v>
      </c>
      <c r="Z142" s="54">
        <f t="shared" si="123"/>
        <v>9151.837526455578</v>
      </c>
      <c r="AA142" s="54">
        <f t="shared" si="123"/>
        <v>9334.8450380349186</v>
      </c>
      <c r="AB142" s="54">
        <f t="shared" si="123"/>
        <v>9521.5121151602616</v>
      </c>
      <c r="AC142" s="54">
        <f t="shared" si="123"/>
        <v>9711.9119374506881</v>
      </c>
      <c r="AD142" s="54">
        <f t="shared" si="123"/>
        <v>9906.1191478838573</v>
      </c>
      <c r="AE142" s="54">
        <f t="shared" si="123"/>
        <v>10104.209882058502</v>
      </c>
      <c r="AF142" s="54">
        <f t="shared" si="123"/>
        <v>10306.261798042095</v>
      </c>
      <c r="AG142" s="54">
        <f t="shared" si="123"/>
        <v>10512.354106815343</v>
      </c>
      <c r="AH142" s="54">
        <f t="shared" si="123"/>
        <v>10722.5676033255</v>
      </c>
      <c r="AI142" s="54">
        <f t="shared" si="123"/>
        <v>10936.984698160642</v>
      </c>
      <c r="AJ142" s="54">
        <f t="shared" si="123"/>
        <v>11155.689449857306</v>
      </c>
      <c r="AK142" s="54">
        <f t="shared" si="123"/>
        <v>11378.767597854208</v>
      </c>
      <c r="AL142" s="54">
        <f t="shared" si="123"/>
        <v>11606.306596104912</v>
      </c>
      <c r="AM142" s="54">
        <f t="shared" si="123"/>
        <v>11838.395647362649</v>
      </c>
      <c r="AN142" s="54">
        <f t="shared" si="123"/>
        <v>12075.12573815072</v>
      </c>
      <c r="AO142" s="54">
        <f t="shared" si="123"/>
        <v>12316.589674432205</v>
      </c>
      <c r="AP142" s="54">
        <f t="shared" si="123"/>
        <v>12562.882117992944</v>
      </c>
      <c r="AQ142" s="54">
        <f t="shared" ref="AQ142:BV142" si="124" xml:space="preserve"> AQ68</f>
        <v>12814.099623552056</v>
      </c>
      <c r="AR142" s="54">
        <f t="shared" si="124"/>
        <v>13070.340676614571</v>
      </c>
      <c r="AS142" s="54">
        <f t="shared" si="124"/>
        <v>13331.70573208096</v>
      </c>
      <c r="AT142" s="54">
        <f t="shared" si="124"/>
        <v>13598.297253628771</v>
      </c>
      <c r="AU142" s="54">
        <f t="shared" si="124"/>
        <v>13870.219753881738</v>
      </c>
      <c r="AV142" s="54">
        <f t="shared" si="124"/>
        <v>14147.579835382176</v>
      </c>
      <c r="AW142" s="54">
        <f t="shared" si="124"/>
        <v>14430.486232382655</v>
      </c>
      <c r="AX142" s="54">
        <f t="shared" si="124"/>
        <v>14719.049853473407</v>
      </c>
      <c r="AY142" s="54">
        <f t="shared" si="124"/>
        <v>15013.38382506213</v>
      </c>
      <c r="AZ142" s="54">
        <f t="shared" si="124"/>
        <v>15313.603535723256</v>
      </c>
      <c r="BA142" s="54">
        <f t="shared" si="124"/>
        <v>15619.826681434044</v>
      </c>
      <c r="BB142" s="54">
        <f t="shared" si="124"/>
        <v>15932.173311715283</v>
      </c>
      <c r="BC142" s="54">
        <f t="shared" si="124"/>
        <v>16250.765876694633</v>
      </c>
      <c r="BD142" s="54">
        <f t="shared" si="124"/>
        <v>16575.729275111091</v>
      </c>
      <c r="BE142" s="54">
        <f t="shared" si="124"/>
        <v>16907.19090327941</v>
      </c>
      <c r="BF142" s="54">
        <f t="shared" si="124"/>
        <v>17245.280705033605</v>
      </c>
      <c r="BG142" s="54">
        <f t="shared" si="124"/>
        <v>17590.131222669235</v>
      </c>
      <c r="BH142" s="54">
        <f t="shared" si="124"/>
        <v>17941.877648904301</v>
      </c>
      <c r="BI142" s="54">
        <f t="shared" si="124"/>
        <v>18300.657879879254</v>
      </c>
      <c r="BJ142" s="54">
        <f t="shared" si="124"/>
        <v>18666.612569216773</v>
      </c>
      <c r="BK142" s="54">
        <f t="shared" si="124"/>
        <v>19039.885183162642</v>
      </c>
      <c r="BL142" s="54">
        <f t="shared" si="124"/>
        <v>19420.622056829194</v>
      </c>
      <c r="BM142" s="54">
        <f t="shared" si="124"/>
        <v>19808.972451563484</v>
      </c>
      <c r="BN142" s="54">
        <f t="shared" si="124"/>
        <v>20205.088613462642</v>
      </c>
      <c r="BO142" s="54">
        <f t="shared" si="124"/>
        <v>20609.125833059341</v>
      </c>
      <c r="BP142" s="54">
        <f t="shared" si="124"/>
        <v>21021.242506200753</v>
      </c>
      <c r="BQ142" s="54">
        <f t="shared" si="124"/>
        <v>21441.600196144969</v>
      </c>
      <c r="BR142" s="54">
        <f t="shared" si="124"/>
        <v>21870.363696899039</v>
      </c>
      <c r="BS142" s="54">
        <f t="shared" si="124"/>
        <v>22307.701097823669</v>
      </c>
      <c r="BT142" s="54">
        <f t="shared" si="124"/>
        <v>22753.783849529766</v>
      </c>
      <c r="BU142" s="54">
        <f t="shared" si="124"/>
        <v>23208.786831092671</v>
      </c>
      <c r="BV142" s="54">
        <f t="shared" si="124"/>
        <v>23672.888418610532</v>
      </c>
      <c r="BW142" s="54">
        <f t="shared" ref="BW142:CO142" si="125" xml:space="preserve"> BW68</f>
        <v>24146.270555133568</v>
      </c>
      <c r="BX142" s="54">
        <f t="shared" si="125"/>
        <v>24629.118821991717</v>
      </c>
      <c r="BY142" s="54">
        <f t="shared" si="125"/>
        <v>25121.622511548605</v>
      </c>
      <c r="BZ142" s="54">
        <f t="shared" si="125"/>
        <v>25623.974701410363</v>
      </c>
      <c r="CA142" s="54">
        <f t="shared" si="125"/>
        <v>26136.3723301184</v>
      </c>
      <c r="CB142" s="54">
        <f t="shared" si="125"/>
        <v>26659.016274355738</v>
      </c>
      <c r="CC142" s="54">
        <f t="shared" si="125"/>
        <v>27192.111427697302</v>
      </c>
      <c r="CD142" s="54">
        <f t="shared" si="125"/>
        <v>27735.866780934903</v>
      </c>
      <c r="CE142" s="54">
        <f t="shared" si="125"/>
        <v>28290.495504008482</v>
      </c>
      <c r="CF142" s="54">
        <f t="shared" si="125"/>
        <v>28856.215029575738</v>
      </c>
      <c r="CG142" s="54">
        <f t="shared" si="125"/>
        <v>29433.247138252846</v>
      </c>
      <c r="CH142" s="54">
        <f t="shared" si="125"/>
        <v>30021.81804555975</v>
      </c>
      <c r="CI142" s="54">
        <f t="shared" si="125"/>
        <v>30622.158490604063</v>
      </c>
      <c r="CJ142" s="54">
        <f t="shared" si="125"/>
        <v>31234.503826538363</v>
      </c>
      <c r="CK142" s="54">
        <f t="shared" si="125"/>
        <v>31859.094112826355</v>
      </c>
      <c r="CL142" s="54">
        <f t="shared" si="125"/>
        <v>32496.174209354078</v>
      </c>
      <c r="CM142" s="54">
        <f t="shared" si="125"/>
        <v>33145.993872422965</v>
      </c>
      <c r="CN142" s="54">
        <f t="shared" si="125"/>
        <v>33808.807852662561</v>
      </c>
      <c r="CO142" s="54">
        <f t="shared" si="125"/>
        <v>34484.875994901093</v>
      </c>
    </row>
    <row r="143" spans="2:211" s="174" customFormat="1" outlineLevel="2" x14ac:dyDescent="0.2">
      <c r="B143" s="175"/>
      <c r="C143" s="176"/>
      <c r="D143" s="176"/>
      <c r="E143" s="174" t="s">
        <v>423</v>
      </c>
      <c r="H143" s="177" t="s">
        <v>125</v>
      </c>
      <c r="I143" s="178">
        <f xml:space="preserve"> SUM( K143:CO143 )</f>
        <v>19794346.532566298</v>
      </c>
      <c r="K143" s="178">
        <f t="shared" ref="K143:AP143" si="126">SUM(K141:K142)</f>
        <v>25730.170885810487</v>
      </c>
      <c r="L143" s="178">
        <f t="shared" si="126"/>
        <v>86538.493031650811</v>
      </c>
      <c r="M143" s="178">
        <f t="shared" si="126"/>
        <v>98966.847776885857</v>
      </c>
      <c r="N143" s="178">
        <f t="shared" si="126"/>
        <v>94673.481505448915</v>
      </c>
      <c r="O143" s="178">
        <f t="shared" si="126"/>
        <v>90489.821007516264</v>
      </c>
      <c r="P143" s="178">
        <f t="shared" si="126"/>
        <v>92905.104294252305</v>
      </c>
      <c r="Q143" s="178">
        <f t="shared" si="126"/>
        <v>97109.890792898223</v>
      </c>
      <c r="R143" s="178">
        <f t="shared" si="126"/>
        <v>99894.428034297234</v>
      </c>
      <c r="S143" s="178">
        <f t="shared" si="126"/>
        <v>103396.81607393664</v>
      </c>
      <c r="T143" s="178">
        <f t="shared" si="126"/>
        <v>106076.59378194636</v>
      </c>
      <c r="U143" s="178">
        <f t="shared" si="126"/>
        <v>109099.47626241331</v>
      </c>
      <c r="V143" s="178">
        <f t="shared" si="126"/>
        <v>111640.83448946851</v>
      </c>
      <c r="W143" s="178">
        <f t="shared" si="126"/>
        <v>114528.70809894637</v>
      </c>
      <c r="X143" s="178">
        <f t="shared" si="126"/>
        <v>117489.42813656898</v>
      </c>
      <c r="Y143" s="178">
        <f t="shared" si="126"/>
        <v>120830.43024412377</v>
      </c>
      <c r="Z143" s="178">
        <f t="shared" si="126"/>
        <v>120013.76757491965</v>
      </c>
      <c r="AA143" s="178">
        <f t="shared" si="126"/>
        <v>123113.10785713763</v>
      </c>
      <c r="AB143" s="178">
        <f t="shared" si="126"/>
        <v>126290.4866418845</v>
      </c>
      <c r="AC143" s="178">
        <f t="shared" si="126"/>
        <v>129876.15925093509</v>
      </c>
      <c r="AD143" s="178">
        <f t="shared" si="126"/>
        <v>132887.15838192368</v>
      </c>
      <c r="AE143" s="178">
        <f t="shared" si="126"/>
        <v>136310.47144675386</v>
      </c>
      <c r="AF143" s="178">
        <f t="shared" si="126"/>
        <v>139589.59781564507</v>
      </c>
      <c r="AG143" s="178">
        <f t="shared" si="126"/>
        <v>143309.58308134897</v>
      </c>
      <c r="AH143" s="178">
        <f t="shared" si="126"/>
        <v>146383.77285923768</v>
      </c>
      <c r="AI143" s="178">
        <f t="shared" si="126"/>
        <v>149902.56028723385</v>
      </c>
      <c r="AJ143" s="178">
        <f t="shared" si="126"/>
        <v>153505.04747951854</v>
      </c>
      <c r="AK143" s="178">
        <f t="shared" si="126"/>
        <v>157592.70803013022</v>
      </c>
      <c r="AL143" s="178">
        <f t="shared" si="126"/>
        <v>160969.09594551279</v>
      </c>
      <c r="AM143" s="178">
        <f t="shared" si="126"/>
        <v>164834.76317030657</v>
      </c>
      <c r="AN143" s="178">
        <f t="shared" si="126"/>
        <v>168792.34432969871</v>
      </c>
      <c r="AO143" s="178">
        <f t="shared" si="126"/>
        <v>168394.69403059568</v>
      </c>
      <c r="AP143" s="178">
        <f t="shared" si="126"/>
        <v>171993.80644017569</v>
      </c>
      <c r="AQ143" s="178">
        <f t="shared" ref="AQ143:BV143" si="127">SUM(AQ141:AQ142)</f>
        <v>176114.82309905739</v>
      </c>
      <c r="AR143" s="178">
        <f t="shared" si="127"/>
        <v>180333.55399807071</v>
      </c>
      <c r="AS143" s="178">
        <f t="shared" si="127"/>
        <v>185121.67673169193</v>
      </c>
      <c r="AT143" s="178">
        <f t="shared" si="127"/>
        <v>189073.43732557679</v>
      </c>
      <c r="AU143" s="178">
        <f t="shared" si="127"/>
        <v>193599.36658445359</v>
      </c>
      <c r="AV143" s="178">
        <f t="shared" si="127"/>
        <v>198232.56636182143</v>
      </c>
      <c r="AW143" s="178">
        <f t="shared" si="127"/>
        <v>203492.1303125046</v>
      </c>
      <c r="AX143" s="178">
        <f t="shared" si="127"/>
        <v>207830.96443061144</v>
      </c>
      <c r="AY143" s="178">
        <f t="shared" si="127"/>
        <v>212801.40716243992</v>
      </c>
      <c r="AZ143" s="178">
        <f t="shared" si="127"/>
        <v>217889.61217218731</v>
      </c>
      <c r="BA143" s="178">
        <f t="shared" si="127"/>
        <v>223666.79351441088</v>
      </c>
      <c r="BB143" s="178">
        <f t="shared" si="127"/>
        <v>228430.49361433819</v>
      </c>
      <c r="BC143" s="178">
        <f t="shared" si="127"/>
        <v>233484.72194787304</v>
      </c>
      <c r="BD143" s="178">
        <f t="shared" si="127"/>
        <v>232044.8393170739</v>
      </c>
      <c r="BE143" s="178">
        <f t="shared" si="127"/>
        <v>237719.16168699309</v>
      </c>
      <c r="BF143" s="178">
        <f t="shared" si="127"/>
        <v>242299.04575363515</v>
      </c>
      <c r="BG143" s="178">
        <f t="shared" si="127"/>
        <v>247596.94425244295</v>
      </c>
      <c r="BH143" s="178">
        <f t="shared" si="127"/>
        <v>253012.12188776978</v>
      </c>
      <c r="BI143" s="178">
        <f t="shared" si="127"/>
        <v>259205.4233961571</v>
      </c>
      <c r="BJ143" s="178">
        <f t="shared" si="127"/>
        <v>264204.91481720615</v>
      </c>
      <c r="BK143" s="178">
        <f t="shared" si="127"/>
        <v>269987.98232072761</v>
      </c>
      <c r="BL143" s="178">
        <f t="shared" si="127"/>
        <v>275899.2362307302</v>
      </c>
      <c r="BM143" s="178">
        <f t="shared" si="127"/>
        <v>282659.73268781166</v>
      </c>
      <c r="BN143" s="178">
        <f t="shared" si="127"/>
        <v>288117.90803961968</v>
      </c>
      <c r="BO143" s="178">
        <f t="shared" si="127"/>
        <v>294431.29515035835</v>
      </c>
      <c r="BP143" s="178">
        <f t="shared" si="127"/>
        <v>300884.8102264601</v>
      </c>
      <c r="BQ143" s="178">
        <f t="shared" si="127"/>
        <v>308265.28308601107</v>
      </c>
      <c r="BR143" s="178">
        <f t="shared" si="127"/>
        <v>314224.93102263293</v>
      </c>
      <c r="BS143" s="178">
        <f t="shared" si="127"/>
        <v>312287.12962574093</v>
      </c>
      <c r="BT143" s="178">
        <f t="shared" si="127"/>
        <v>319111.72208871704</v>
      </c>
      <c r="BU143" s="178">
        <f t="shared" si="127"/>
        <v>326917.09713484847</v>
      </c>
      <c r="BV143" s="178">
        <f t="shared" si="127"/>
        <v>333217.23186028504</v>
      </c>
      <c r="BW143" s="178">
        <f t="shared" ref="BW143:CO143" si="128">SUM(BW141:BW142)</f>
        <v>340505.00557301549</v>
      </c>
      <c r="BX143" s="178">
        <f t="shared" si="128"/>
        <v>347954.16033584031</v>
      </c>
      <c r="BY143" s="178">
        <f t="shared" si="128"/>
        <v>356473.65687758336</v>
      </c>
      <c r="BZ143" s="178">
        <f t="shared" si="128"/>
        <v>363351.20522622834</v>
      </c>
      <c r="CA143" s="178">
        <f t="shared" si="128"/>
        <v>371306.60092249367</v>
      </c>
      <c r="CB143" s="178">
        <f t="shared" si="128"/>
        <v>379438.3927354209</v>
      </c>
      <c r="CC143" s="178">
        <f t="shared" si="128"/>
        <v>388738.38317774626</v>
      </c>
      <c r="CD143" s="178">
        <f t="shared" si="128"/>
        <v>396247.14044536493</v>
      </c>
      <c r="CE143" s="178">
        <f t="shared" si="128"/>
        <v>404932.31398787326</v>
      </c>
      <c r="CF143" s="178">
        <f t="shared" si="128"/>
        <v>413810.32325893181</v>
      </c>
      <c r="CG143" s="178">
        <f t="shared" si="128"/>
        <v>423963.46809638449</v>
      </c>
      <c r="CH143" s="178">
        <f t="shared" si="128"/>
        <v>420277.61365821725</v>
      </c>
      <c r="CI143" s="178">
        <f t="shared" si="128"/>
        <v>429462.18504278519</v>
      </c>
      <c r="CJ143" s="178">
        <f t="shared" si="128"/>
        <v>438849.94400523207</v>
      </c>
      <c r="CK143" s="178">
        <f t="shared" si="128"/>
        <v>448445.45211924758</v>
      </c>
      <c r="CL143" s="178">
        <f t="shared" si="128"/>
        <v>458253.37519484194</v>
      </c>
      <c r="CM143" s="178">
        <f t="shared" si="128"/>
        <v>468278.4857117011</v>
      </c>
      <c r="CN143" s="178">
        <f t="shared" si="128"/>
        <v>478525.66531083232</v>
      </c>
      <c r="CO143" s="178">
        <f t="shared" si="128"/>
        <v>490245.15400717419</v>
      </c>
    </row>
    <row r="144" spans="2:211" s="79" customFormat="1" outlineLevel="2" x14ac:dyDescent="0.2">
      <c r="B144" s="98"/>
      <c r="C144" s="44"/>
      <c r="D144" s="44"/>
      <c r="H144" s="250"/>
      <c r="I144" s="86"/>
    </row>
    <row r="145" spans="2:211" s="174" customFormat="1" outlineLevel="2" x14ac:dyDescent="0.2">
      <c r="B145" s="175"/>
      <c r="C145" s="176"/>
      <c r="D145" s="176"/>
      <c r="E145" s="174" t="s">
        <v>424</v>
      </c>
      <c r="G145" s="353"/>
      <c r="H145" s="228" t="s">
        <v>275</v>
      </c>
      <c r="I145" s="172"/>
      <c r="K145" s="346">
        <f xml:space="preserve"> K141 / K134</f>
        <v>1.5236000000000001</v>
      </c>
      <c r="L145" s="346">
        <f t="shared" ref="L145:BW145" si="129" xml:space="preserve"> L141 / L134</f>
        <v>1.5827</v>
      </c>
      <c r="M145" s="346">
        <f t="shared" si="129"/>
        <v>1.7680000000000002</v>
      </c>
      <c r="N145" s="346">
        <f t="shared" si="129"/>
        <v>1.6451999999999998</v>
      </c>
      <c r="O145" s="346">
        <f t="shared" si="129"/>
        <v>1.5373000000000001</v>
      </c>
      <c r="P145" s="346">
        <f t="shared" si="129"/>
        <v>1.5530000000000002</v>
      </c>
      <c r="Q145" s="346">
        <f t="shared" si="129"/>
        <v>1.5956999999999999</v>
      </c>
      <c r="R145" s="346">
        <f t="shared" si="129"/>
        <v>1.6205000000000001</v>
      </c>
      <c r="S145" s="346">
        <f t="shared" si="129"/>
        <v>1.6525000000000001</v>
      </c>
      <c r="T145" s="346">
        <f t="shared" si="129"/>
        <v>1.6855447204739638</v>
      </c>
      <c r="U145" s="346">
        <f t="shared" si="129"/>
        <v>1.7192502297837535</v>
      </c>
      <c r="V145" s="346">
        <f t="shared" si="129"/>
        <v>1.75362974159495</v>
      </c>
      <c r="W145" s="346">
        <f t="shared" si="129"/>
        <v>1.7886967338042294</v>
      </c>
      <c r="X145" s="346">
        <f t="shared" si="129"/>
        <v>1.8244649538231419</v>
      </c>
      <c r="Y145" s="346">
        <f t="shared" si="129"/>
        <v>1.8609484239675465</v>
      </c>
      <c r="Z145" s="346">
        <f t="shared" si="129"/>
        <v>1.8981614469548211</v>
      </c>
      <c r="AA145" s="346">
        <f t="shared" si="129"/>
        <v>1.9361186115109947</v>
      </c>
      <c r="AB145" s="346">
        <f t="shared" si="129"/>
        <v>1.9748347980900081</v>
      </c>
      <c r="AC145" s="346">
        <f t="shared" si="129"/>
        <v>2.01432518470734</v>
      </c>
      <c r="AD145" s="346">
        <f t="shared" si="129"/>
        <v>2.0546052528902869</v>
      </c>
      <c r="AE145" s="346">
        <f t="shared" si="129"/>
        <v>2.0956907937472291</v>
      </c>
      <c r="AF145" s="346">
        <f t="shared" si="129"/>
        <v>2.1375979141582646</v>
      </c>
      <c r="AG145" s="346">
        <f t="shared" si="129"/>
        <v>2.1803430430896338</v>
      </c>
      <c r="AH145" s="346">
        <f t="shared" si="129"/>
        <v>2.2239429380344133</v>
      </c>
      <c r="AI145" s="346">
        <f t="shared" si="129"/>
        <v>2.268414691582004</v>
      </c>
      <c r="AJ145" s="346">
        <f t="shared" si="129"/>
        <v>2.3137757381189838</v>
      </c>
      <c r="AK145" s="346">
        <f t="shared" si="129"/>
        <v>2.3600438606639647</v>
      </c>
      <c r="AL145" s="346">
        <f t="shared" si="129"/>
        <v>2.4072371978391143</v>
      </c>
      <c r="AM145" s="346">
        <f t="shared" si="129"/>
        <v>2.4553742509810941</v>
      </c>
      <c r="AN145" s="346">
        <f t="shared" si="129"/>
        <v>2.5044738913941886</v>
      </c>
      <c r="AO145" s="346">
        <f t="shared" si="129"/>
        <v>2.5545553677484767</v>
      </c>
      <c r="AP145" s="346">
        <f t="shared" si="129"/>
        <v>2.6056383136259424</v>
      </c>
      <c r="AQ145" s="346">
        <f t="shared" si="129"/>
        <v>2.6577427552174822</v>
      </c>
      <c r="AR145" s="346">
        <f t="shared" si="129"/>
        <v>2.7108891191738289</v>
      </c>
      <c r="AS145" s="346">
        <f t="shared" si="129"/>
        <v>2.7650982406134719</v>
      </c>
      <c r="AT145" s="346">
        <f t="shared" si="129"/>
        <v>2.8203913712907012</v>
      </c>
      <c r="AU145" s="346">
        <f t="shared" si="129"/>
        <v>2.8767901879269981</v>
      </c>
      <c r="AV145" s="346">
        <f t="shared" si="129"/>
        <v>2.934316800709019</v>
      </c>
      <c r="AW145" s="346">
        <f t="shared" si="129"/>
        <v>2.9929937619565137</v>
      </c>
      <c r="AX145" s="346">
        <f t="shared" si="129"/>
        <v>3.0528440749635757</v>
      </c>
      <c r="AY145" s="346">
        <f t="shared" si="129"/>
        <v>3.1138912030166876</v>
      </c>
      <c r="AZ145" s="346">
        <f t="shared" si="129"/>
        <v>3.1761590785930998</v>
      </c>
      <c r="BA145" s="346">
        <f t="shared" si="129"/>
        <v>3.239672112743146</v>
      </c>
      <c r="BB145" s="346">
        <f t="shared" si="129"/>
        <v>3.3044552046601767</v>
      </c>
      <c r="BC145" s="346">
        <f t="shared" si="129"/>
        <v>3.3705337514418594</v>
      </c>
      <c r="BD145" s="346">
        <f t="shared" si="129"/>
        <v>3.4379336580466742</v>
      </c>
      <c r="BE145" s="346">
        <f t="shared" si="129"/>
        <v>3.5066813474495087</v>
      </c>
      <c r="BF145" s="346">
        <f t="shared" si="129"/>
        <v>3.5768037710003298</v>
      </c>
      <c r="BG145" s="346">
        <f t="shared" si="129"/>
        <v>3.6483284189899972</v>
      </c>
      <c r="BH145" s="346">
        <f t="shared" si="129"/>
        <v>3.7212833314273603</v>
      </c>
      <c r="BI145" s="346">
        <f t="shared" si="129"/>
        <v>3.7956971090318614</v>
      </c>
      <c r="BJ145" s="346">
        <f t="shared" si="129"/>
        <v>3.8715989244459554</v>
      </c>
      <c r="BK145" s="346">
        <f t="shared" si="129"/>
        <v>3.9490185336717438</v>
      </c>
      <c r="BL145" s="346">
        <f t="shared" si="129"/>
        <v>4.0279862877363035</v>
      </c>
      <c r="BM145" s="346">
        <f t="shared" si="129"/>
        <v>4.1085331445902851</v>
      </c>
      <c r="BN145" s="346">
        <f t="shared" si="129"/>
        <v>4.1906906812444467</v>
      </c>
      <c r="BO145" s="346">
        <f t="shared" si="129"/>
        <v>4.2744911061488748</v>
      </c>
      <c r="BP145" s="346">
        <f t="shared" si="129"/>
        <v>4.359967271819758</v>
      </c>
      <c r="BQ145" s="346">
        <f t="shared" si="129"/>
        <v>4.4471526877186474</v>
      </c>
      <c r="BR145" s="346">
        <f t="shared" si="129"/>
        <v>4.5360815333892672</v>
      </c>
      <c r="BS145" s="346">
        <f t="shared" si="129"/>
        <v>4.6267886718570175</v>
      </c>
      <c r="BT145" s="346">
        <f t="shared" si="129"/>
        <v>4.7193096632964231</v>
      </c>
      <c r="BU145" s="346">
        <f t="shared" si="129"/>
        <v>4.8136807789718885</v>
      </c>
      <c r="BV145" s="346">
        <f t="shared" si="129"/>
        <v>4.9099390154572244</v>
      </c>
      <c r="BW145" s="346">
        <f t="shared" si="129"/>
        <v>5.0081221091395198</v>
      </c>
      <c r="BX145" s="346">
        <f t="shared" ref="BX145:CO145" si="130" xml:space="preserve"> BX141 / BX134</f>
        <v>5.1082685510130403</v>
      </c>
      <c r="BY145" s="346">
        <f t="shared" si="130"/>
        <v>5.210417601768965</v>
      </c>
      <c r="BZ145" s="346">
        <f t="shared" si="130"/>
        <v>5.3146093071868625</v>
      </c>
      <c r="CA145" s="346">
        <f t="shared" si="130"/>
        <v>5.4208845138339523</v>
      </c>
      <c r="CB145" s="346">
        <f t="shared" si="130"/>
        <v>5.5292848850782983</v>
      </c>
      <c r="CC145" s="346">
        <f t="shared" si="130"/>
        <v>5.6398529174222167</v>
      </c>
      <c r="CD145" s="346">
        <f t="shared" si="130"/>
        <v>5.7526319571622988</v>
      </c>
      <c r="CE145" s="346">
        <f t="shared" si="130"/>
        <v>5.8676662173825829</v>
      </c>
      <c r="CF145" s="346">
        <f t="shared" si="130"/>
        <v>5.9850007952875313</v>
      </c>
      <c r="CG145" s="346">
        <f t="shared" si="130"/>
        <v>6.1046816898816179</v>
      </c>
      <c r="CH145" s="346">
        <f t="shared" si="130"/>
        <v>6.2267558200024427</v>
      </c>
      <c r="CI145" s="346">
        <f t="shared" si="130"/>
        <v>6.3512710427144592</v>
      </c>
      <c r="CJ145" s="346">
        <f t="shared" si="130"/>
        <v>6.4782761720705135</v>
      </c>
      <c r="CK145" s="346">
        <f t="shared" si="130"/>
        <v>6.6078209982485534</v>
      </c>
      <c r="CL145" s="346">
        <f t="shared" si="130"/>
        <v>6.7399563070710116</v>
      </c>
      <c r="CM145" s="346">
        <f t="shared" si="130"/>
        <v>6.8747338999145162</v>
      </c>
      <c r="CN145" s="346">
        <f t="shared" si="130"/>
        <v>7.0122066140177282</v>
      </c>
      <c r="CO145" s="346">
        <f t="shared" si="130"/>
        <v>7.1524283431952744</v>
      </c>
    </row>
    <row r="146" spans="2:211" s="121" customFormat="1" outlineLevel="2" x14ac:dyDescent="0.2">
      <c r="B146" s="397"/>
      <c r="C146" s="398"/>
      <c r="D146" s="398"/>
      <c r="E146" s="132" t="s">
        <v>425</v>
      </c>
      <c r="G146" s="120">
        <f xml:space="preserve"> DiscountCalc!I19</f>
        <v>2156897.7696872759</v>
      </c>
      <c r="H146" s="151" t="s">
        <v>125</v>
      </c>
      <c r="I146" s="399"/>
      <c r="K146" s="391"/>
      <c r="L146" s="391"/>
      <c r="M146" s="391"/>
      <c r="N146" s="391"/>
      <c r="O146" s="391"/>
      <c r="P146" s="391"/>
      <c r="Q146" s="391"/>
      <c r="R146" s="391"/>
      <c r="S146" s="391"/>
      <c r="T146" s="391"/>
      <c r="U146" s="391"/>
      <c r="V146" s="391"/>
      <c r="W146" s="391"/>
      <c r="X146" s="391"/>
      <c r="Y146" s="391"/>
      <c r="Z146" s="391"/>
      <c r="AA146" s="391"/>
      <c r="AB146" s="391"/>
      <c r="AC146" s="391"/>
      <c r="AD146" s="391"/>
      <c r="AE146" s="391"/>
      <c r="AF146" s="391"/>
      <c r="AG146" s="391"/>
      <c r="AH146" s="391"/>
      <c r="AI146" s="391"/>
      <c r="AJ146" s="391"/>
      <c r="AK146" s="391"/>
      <c r="AL146" s="391"/>
      <c r="AM146" s="391"/>
      <c r="AN146" s="391"/>
      <c r="AO146" s="391"/>
      <c r="AP146" s="391"/>
      <c r="AQ146" s="391"/>
      <c r="AR146" s="391"/>
      <c r="AS146" s="391"/>
      <c r="AT146" s="391"/>
      <c r="AU146" s="391"/>
      <c r="AV146" s="391"/>
      <c r="AW146" s="391"/>
      <c r="AX146" s="391"/>
      <c r="AY146" s="391"/>
      <c r="AZ146" s="391"/>
      <c r="BA146" s="391"/>
      <c r="BB146" s="391"/>
      <c r="BC146" s="391"/>
      <c r="BD146" s="391"/>
      <c r="BE146" s="391"/>
      <c r="BF146" s="391"/>
      <c r="BG146" s="391"/>
      <c r="BH146" s="391"/>
      <c r="BI146" s="391"/>
      <c r="BJ146" s="391"/>
      <c r="BK146" s="391"/>
      <c r="BL146" s="391"/>
      <c r="BM146" s="391"/>
      <c r="BN146" s="391"/>
      <c r="BO146" s="391"/>
      <c r="BP146" s="391"/>
      <c r="BQ146" s="391"/>
      <c r="BR146" s="391"/>
      <c r="BS146" s="391"/>
      <c r="BT146" s="391"/>
      <c r="BU146" s="391"/>
      <c r="BV146" s="391"/>
      <c r="BW146" s="391"/>
      <c r="BX146" s="391"/>
      <c r="BY146" s="391"/>
      <c r="BZ146" s="391"/>
      <c r="CA146" s="391"/>
      <c r="CB146" s="391"/>
      <c r="CC146" s="391"/>
      <c r="CD146" s="391"/>
      <c r="CE146" s="391"/>
      <c r="CF146" s="391"/>
      <c r="CG146" s="391"/>
      <c r="CH146" s="391"/>
      <c r="CI146" s="391"/>
      <c r="CJ146" s="391"/>
      <c r="CK146" s="391"/>
      <c r="CL146" s="391"/>
      <c r="CM146" s="391"/>
      <c r="CN146" s="391"/>
      <c r="CO146" s="391"/>
    </row>
    <row r="147" spans="2:211" s="121" customFormat="1" outlineLevel="2" x14ac:dyDescent="0.2">
      <c r="B147" s="397"/>
      <c r="C147" s="398"/>
      <c r="D147" s="398"/>
      <c r="E147" s="132" t="s">
        <v>426</v>
      </c>
      <c r="G147" s="400">
        <f xml:space="preserve"> SUM( DiscountCalc!$I$30:$I$37 )</f>
        <v>539460.73517795524</v>
      </c>
      <c r="H147" s="151" t="s">
        <v>125</v>
      </c>
      <c r="I147" s="399"/>
      <c r="K147" s="391"/>
      <c r="L147" s="391"/>
      <c r="M147" s="391"/>
      <c r="N147" s="391"/>
      <c r="O147" s="391"/>
      <c r="P147" s="391"/>
      <c r="Q147" s="391"/>
      <c r="R147" s="391"/>
      <c r="S147" s="391"/>
      <c r="T147" s="391"/>
      <c r="U147" s="391"/>
      <c r="V147" s="391"/>
      <c r="W147" s="391"/>
      <c r="X147" s="391"/>
      <c r="Y147" s="391"/>
      <c r="Z147" s="391"/>
      <c r="AA147" s="391"/>
      <c r="AB147" s="391"/>
      <c r="AC147" s="391"/>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1"/>
      <c r="AY147" s="391"/>
      <c r="AZ147" s="391"/>
      <c r="BA147" s="391"/>
      <c r="BB147" s="391"/>
      <c r="BC147" s="391"/>
      <c r="BD147" s="391"/>
      <c r="BE147" s="391"/>
      <c r="BF147" s="391"/>
      <c r="BG147" s="391"/>
      <c r="BH147" s="391"/>
      <c r="BI147" s="391"/>
      <c r="BJ147" s="391"/>
      <c r="BK147" s="391"/>
      <c r="BL147" s="391"/>
      <c r="BM147" s="391"/>
      <c r="BN147" s="391"/>
      <c r="BO147" s="391"/>
      <c r="BP147" s="391"/>
      <c r="BQ147" s="391"/>
      <c r="BR147" s="391"/>
      <c r="BS147" s="391"/>
      <c r="BT147" s="391"/>
      <c r="BU147" s="391"/>
      <c r="BV147" s="391"/>
      <c r="BW147" s="391"/>
      <c r="BX147" s="391"/>
      <c r="BY147" s="391"/>
      <c r="BZ147" s="391"/>
      <c r="CA147" s="391"/>
      <c r="CB147" s="391"/>
      <c r="CC147" s="391"/>
      <c r="CD147" s="391"/>
      <c r="CE147" s="391"/>
      <c r="CF147" s="391"/>
      <c r="CG147" s="391"/>
      <c r="CH147" s="391"/>
      <c r="CI147" s="391"/>
      <c r="CJ147" s="391"/>
      <c r="CK147" s="391"/>
      <c r="CL147" s="391"/>
      <c r="CM147" s="391"/>
      <c r="CN147" s="391"/>
      <c r="CO147" s="391"/>
    </row>
    <row r="148" spans="2:211" s="121" customFormat="1" outlineLevel="2" x14ac:dyDescent="0.2">
      <c r="B148" s="397"/>
      <c r="C148" s="398"/>
      <c r="D148" s="398"/>
      <c r="E148" s="132" t="s">
        <v>427</v>
      </c>
      <c r="G148" s="372">
        <f xml:space="preserve"> G147 / G146</f>
        <v>0.25010955213522734</v>
      </c>
      <c r="H148" s="151" t="s">
        <v>59</v>
      </c>
      <c r="I148" s="399"/>
      <c r="K148" s="391"/>
      <c r="L148" s="391"/>
      <c r="M148" s="391"/>
      <c r="N148" s="391"/>
      <c r="O148" s="391"/>
      <c r="P148" s="391"/>
      <c r="Q148" s="391"/>
      <c r="R148" s="391"/>
      <c r="S148" s="391"/>
      <c r="T148" s="391"/>
      <c r="U148" s="391"/>
      <c r="V148" s="391"/>
      <c r="W148" s="391"/>
      <c r="X148" s="391"/>
      <c r="Y148" s="391"/>
      <c r="Z148" s="391"/>
      <c r="AA148" s="391"/>
      <c r="AB148" s="391"/>
      <c r="AC148" s="391"/>
      <c r="AD148" s="391"/>
      <c r="AE148" s="391"/>
      <c r="AF148" s="391"/>
      <c r="AG148" s="391"/>
      <c r="AH148" s="391"/>
      <c r="AI148" s="391"/>
      <c r="AJ148" s="391"/>
      <c r="AK148" s="391"/>
      <c r="AL148" s="391"/>
      <c r="AM148" s="391"/>
      <c r="AN148" s="391"/>
      <c r="AO148" s="391"/>
      <c r="AP148" s="391"/>
      <c r="AQ148" s="391"/>
      <c r="AR148" s="391"/>
      <c r="AS148" s="391"/>
      <c r="AT148" s="391"/>
      <c r="AU148" s="391"/>
      <c r="AV148" s="391"/>
      <c r="AW148" s="391"/>
      <c r="AX148" s="391"/>
      <c r="AY148" s="391"/>
      <c r="AZ148" s="391"/>
      <c r="BA148" s="391"/>
      <c r="BB148" s="391"/>
      <c r="BC148" s="391"/>
      <c r="BD148" s="391"/>
      <c r="BE148" s="391"/>
      <c r="BF148" s="391"/>
      <c r="BG148" s="391"/>
      <c r="BH148" s="391"/>
      <c r="BI148" s="391"/>
      <c r="BJ148" s="391"/>
      <c r="BK148" s="391"/>
      <c r="BL148" s="391"/>
      <c r="BM148" s="391"/>
      <c r="BN148" s="391"/>
      <c r="BO148" s="391"/>
      <c r="BP148" s="391"/>
      <c r="BQ148" s="391"/>
      <c r="BR148" s="391"/>
      <c r="BS148" s="391"/>
      <c r="BT148" s="391"/>
      <c r="BU148" s="391"/>
      <c r="BV148" s="391"/>
      <c r="BW148" s="391"/>
      <c r="BX148" s="391"/>
      <c r="BY148" s="391"/>
      <c r="BZ148" s="391"/>
      <c r="CA148" s="391"/>
      <c r="CB148" s="391"/>
      <c r="CC148" s="391"/>
      <c r="CD148" s="391"/>
      <c r="CE148" s="391"/>
      <c r="CF148" s="391"/>
      <c r="CG148" s="391"/>
      <c r="CH148" s="391"/>
      <c r="CI148" s="391"/>
      <c r="CJ148" s="391"/>
      <c r="CK148" s="391"/>
      <c r="CL148" s="391"/>
      <c r="CM148" s="391"/>
      <c r="CN148" s="391"/>
      <c r="CO148" s="391"/>
    </row>
    <row r="149" spans="2:211" s="20" customFormat="1" outlineLevel="2" x14ac:dyDescent="0.2">
      <c r="B149" s="34"/>
      <c r="C149" s="84"/>
      <c r="D149" s="84"/>
      <c r="E149" s="20" t="s">
        <v>428</v>
      </c>
      <c r="G149" s="218"/>
      <c r="H149" s="94" t="s">
        <v>275</v>
      </c>
      <c r="I149" s="124"/>
      <c r="K149" s="184">
        <f t="shared" ref="K149:AP149" si="131" xml:space="preserve"> K145 * ( 1 - $G$148 - K118 )</f>
        <v>1.1156908255417293</v>
      </c>
      <c r="L149" s="184">
        <f t="shared" si="131"/>
        <v>1.1300866421967621</v>
      </c>
      <c r="M149" s="184">
        <f t="shared" si="131"/>
        <v>1.2308309262330759</v>
      </c>
      <c r="N149" s="184">
        <f t="shared" si="131"/>
        <v>1.1165373290194549</v>
      </c>
      <c r="O149" s="184">
        <f t="shared" si="131"/>
        <v>1.0169221488797455</v>
      </c>
      <c r="P149" s="184">
        <f t="shared" si="131"/>
        <v>1.0011628096835643</v>
      </c>
      <c r="Q149" s="184">
        <f t="shared" si="131"/>
        <v>1.0023321328029282</v>
      </c>
      <c r="R149" s="184">
        <f t="shared" si="131"/>
        <v>0.99163700905976793</v>
      </c>
      <c r="S149" s="184">
        <f t="shared" si="131"/>
        <v>0.98491215435283652</v>
      </c>
      <c r="T149" s="184">
        <f t="shared" si="131"/>
        <v>0.99349772679127346</v>
      </c>
      <c r="U149" s="184">
        <f t="shared" si="131"/>
        <v>1.0020504587502188</v>
      </c>
      <c r="V149" s="184">
        <f t="shared" si="131"/>
        <v>1.0105658287066377</v>
      </c>
      <c r="W149" s="184">
        <f t="shared" si="131"/>
        <v>1.0190391506139918</v>
      </c>
      <c r="X149" s="184">
        <f t="shared" si="131"/>
        <v>1.027465569177257</v>
      </c>
      <c r="Y149" s="184">
        <f t="shared" si="131"/>
        <v>1.0358400550054789</v>
      </c>
      <c r="Z149" s="184">
        <f t="shared" si="131"/>
        <v>1.1132401998813852</v>
      </c>
      <c r="AA149" s="184">
        <f t="shared" si="131"/>
        <v>1.1228764459840426</v>
      </c>
      <c r="AB149" s="184">
        <f t="shared" si="131"/>
        <v>1.1324722005207801</v>
      </c>
      <c r="AC149" s="184">
        <f t="shared" si="131"/>
        <v>1.1420222390844306</v>
      </c>
      <c r="AD149" s="184">
        <f t="shared" si="131"/>
        <v>1.1515211480365175</v>
      </c>
      <c r="AE149" s="184">
        <f t="shared" si="131"/>
        <v>1.1609633190804494</v>
      </c>
      <c r="AF149" s="184">
        <f t="shared" si="131"/>
        <v>1.1746201296017007</v>
      </c>
      <c r="AG149" s="184">
        <f t="shared" si="131"/>
        <v>1.18837943933996</v>
      </c>
      <c r="AH149" s="184">
        <f t="shared" si="131"/>
        <v>1.2022401530239262</v>
      </c>
      <c r="AI149" s="184">
        <f t="shared" si="131"/>
        <v>1.2162010943808559</v>
      </c>
      <c r="AJ149" s="184">
        <f t="shared" si="131"/>
        <v>1.2302610033912642</v>
      </c>
      <c r="AK149" s="184">
        <f t="shared" si="131"/>
        <v>1.2444185334670943</v>
      </c>
      <c r="AL149" s="184">
        <f t="shared" si="131"/>
        <v>1.2586722485513926</v>
      </c>
      <c r="AM149" s="184">
        <f t="shared" si="131"/>
        <v>1.2730206201375038</v>
      </c>
      <c r="AN149" s="184">
        <f t="shared" si="131"/>
        <v>1.2874620242057329</v>
      </c>
      <c r="AO149" s="184">
        <f t="shared" si="131"/>
        <v>1.3949667233939791</v>
      </c>
      <c r="AP149" s="184">
        <f t="shared" si="131"/>
        <v>1.4114480651614036</v>
      </c>
      <c r="AQ149" s="184">
        <f t="shared" ref="AQ149:BV149" si="132" xml:space="preserve"> AQ145 * ( 1 - $G$148 - AQ118 )</f>
        <v>1.4280541392717068</v>
      </c>
      <c r="AR149" s="184">
        <f t="shared" si="132"/>
        <v>1.4447836507141987</v>
      </c>
      <c r="AS149" s="184">
        <f t="shared" si="132"/>
        <v>1.4616352072014387</v>
      </c>
      <c r="AT149" s="184">
        <f t="shared" si="132"/>
        <v>1.4786073158621946</v>
      </c>
      <c r="AU149" s="184">
        <f t="shared" si="132"/>
        <v>1.4956983798420627</v>
      </c>
      <c r="AV149" s="184">
        <f t="shared" si="132"/>
        <v>1.5129066948093732</v>
      </c>
      <c r="AW149" s="184">
        <f t="shared" si="132"/>
        <v>1.530230445363987</v>
      </c>
      <c r="AX149" s="184">
        <f t="shared" si="132"/>
        <v>1.547667701346501</v>
      </c>
      <c r="AY149" s="184">
        <f t="shared" si="132"/>
        <v>1.5652164140453377</v>
      </c>
      <c r="AZ149" s="184">
        <f t="shared" si="132"/>
        <v>1.5828744122991261</v>
      </c>
      <c r="BA149" s="184">
        <f t="shared" si="132"/>
        <v>1.6006393984917233</v>
      </c>
      <c r="BB149" s="184">
        <f t="shared" si="132"/>
        <v>1.6185089444371539</v>
      </c>
      <c r="BC149" s="184">
        <f t="shared" si="132"/>
        <v>1.6420786084455721</v>
      </c>
      <c r="BD149" s="184">
        <f t="shared" si="132"/>
        <v>1.7916956287891319</v>
      </c>
      <c r="BE149" s="184">
        <f t="shared" si="132"/>
        <v>1.8190155360413414</v>
      </c>
      <c r="BF149" s="184">
        <f t="shared" si="132"/>
        <v>1.8467116157161507</v>
      </c>
      <c r="BG149" s="184">
        <f t="shared" si="132"/>
        <v>1.8747879878349827</v>
      </c>
      <c r="BH149" s="184">
        <f t="shared" si="132"/>
        <v>1.9032487867728909</v>
      </c>
      <c r="BI149" s="184">
        <f t="shared" si="132"/>
        <v>1.9320981601851326</v>
      </c>
      <c r="BJ149" s="184">
        <f t="shared" si="132"/>
        <v>1.9613402678850684</v>
      </c>
      <c r="BK149" s="184">
        <f t="shared" si="132"/>
        <v>1.9909792806718773</v>
      </c>
      <c r="BL149" s="184">
        <f t="shared" si="132"/>
        <v>2.0210193791065252</v>
      </c>
      <c r="BM149" s="184">
        <f t="shared" si="132"/>
        <v>2.0514647522343878</v>
      </c>
      <c r="BN149" s="184">
        <f t="shared" si="132"/>
        <v>2.0823195962528831</v>
      </c>
      <c r="BO149" s="184">
        <f t="shared" si="132"/>
        <v>2.113588113122423</v>
      </c>
      <c r="BP149" s="184">
        <f t="shared" si="132"/>
        <v>2.1452745091189542</v>
      </c>
      <c r="BQ149" s="184">
        <f t="shared" si="132"/>
        <v>2.1773829933263049</v>
      </c>
      <c r="BR149" s="184">
        <f t="shared" si="132"/>
        <v>2.2099177760665101</v>
      </c>
      <c r="BS149" s="184">
        <f t="shared" si="132"/>
        <v>2.4112731260228255</v>
      </c>
      <c r="BT149" s="184">
        <f t="shared" si="132"/>
        <v>2.4480403967044029</v>
      </c>
      <c r="BU149" s="184">
        <f t="shared" si="132"/>
        <v>2.4853139221531357</v>
      </c>
      <c r="BV149" s="184">
        <f t="shared" si="132"/>
        <v>2.5230992471148919</v>
      </c>
      <c r="BW149" s="184">
        <f t="shared" ref="BW149:CO149" si="133" xml:space="preserve"> BW145 * ( 1 - $G$148 - BW118 )</f>
        <v>2.5614019356527309</v>
      </c>
      <c r="BX149" s="184">
        <f t="shared" si="133"/>
        <v>2.6002275697022754</v>
      </c>
      <c r="BY149" s="184">
        <f t="shared" si="133"/>
        <v>2.6395817475615875</v>
      </c>
      <c r="BZ149" s="184">
        <f t="shared" si="133"/>
        <v>2.6794700823134998</v>
      </c>
      <c r="CA149" s="184">
        <f t="shared" si="133"/>
        <v>2.719898200178307</v>
      </c>
      <c r="CB149" s="184">
        <f t="shared" si="133"/>
        <v>2.7608717387946657</v>
      </c>
      <c r="CC149" s="184">
        <f t="shared" si="133"/>
        <v>2.8023963454264877</v>
      </c>
      <c r="CD149" s="184">
        <f t="shared" si="133"/>
        <v>2.8444776750935512</v>
      </c>
      <c r="CE149" s="184">
        <f t="shared" si="133"/>
        <v>2.8871213886235041</v>
      </c>
      <c r="CF149" s="184">
        <f t="shared" si="133"/>
        <v>2.9303331506228547</v>
      </c>
      <c r="CG149" s="184">
        <f t="shared" si="133"/>
        <v>2.9741186273644966</v>
      </c>
      <c r="CH149" s="184">
        <f t="shared" si="133"/>
        <v>3.2451036855011357</v>
      </c>
      <c r="CI149" s="184">
        <f t="shared" si="133"/>
        <v>3.2945852661263055</v>
      </c>
      <c r="CJ149" s="184">
        <f t="shared" si="133"/>
        <v>3.3447481670021633</v>
      </c>
      <c r="CK149" s="184">
        <f t="shared" si="133"/>
        <v>3.3955998502760116</v>
      </c>
      <c r="CL149" s="184">
        <f t="shared" si="133"/>
        <v>3.4471478040923249</v>
      </c>
      <c r="CM149" s="184">
        <f t="shared" si="133"/>
        <v>3.4993995406485698</v>
      </c>
      <c r="CN149" s="184">
        <f t="shared" si="133"/>
        <v>3.5523625941628616</v>
      </c>
      <c r="CO149" s="184">
        <f t="shared" si="133"/>
        <v>3.6060445187507395</v>
      </c>
    </row>
    <row r="150" spans="2:211" s="79" customFormat="1" outlineLevel="2" x14ac:dyDescent="0.2">
      <c r="B150" s="98"/>
      <c r="C150" s="44"/>
      <c r="D150" s="44"/>
      <c r="H150" s="250"/>
      <c r="I150" s="86"/>
    </row>
    <row r="151" spans="2:211" s="79" customFormat="1" outlineLevel="2" x14ac:dyDescent="0.2">
      <c r="B151" s="98"/>
      <c r="C151" s="44"/>
      <c r="D151" s="44" t="s">
        <v>429</v>
      </c>
      <c r="H151" s="250"/>
      <c r="I151" s="86"/>
    </row>
    <row r="152" spans="2:211" outlineLevel="2" x14ac:dyDescent="0.2">
      <c r="B152" s="59"/>
      <c r="D152" s="39"/>
      <c r="E152" t="s">
        <v>430</v>
      </c>
      <c r="H152" s="151" t="s">
        <v>125</v>
      </c>
      <c r="I152" s="54">
        <f t="shared" ref="I152:I155" si="134" xml:space="preserve"> SUM( K152:CO152 )</f>
        <v>1407616.0930129134</v>
      </c>
      <c r="K152" s="54">
        <f t="shared" ref="K152:AP152" si="135" xml:space="preserve"> K127 * K$149</f>
        <v>0</v>
      </c>
      <c r="L152" s="54">
        <f t="shared" si="135"/>
        <v>783.46750603444593</v>
      </c>
      <c r="M152" s="54">
        <f t="shared" si="135"/>
        <v>1711.5790694624823</v>
      </c>
      <c r="N152" s="54">
        <f t="shared" si="135"/>
        <v>2322.9829790237691</v>
      </c>
      <c r="O152" s="54">
        <f t="shared" si="135"/>
        <v>2821.4373436819337</v>
      </c>
      <c r="P152" s="54">
        <f t="shared" si="135"/>
        <v>3472.7108478548571</v>
      </c>
      <c r="Q152" s="54">
        <f t="shared" si="135"/>
        <v>4184.2367119280379</v>
      </c>
      <c r="R152" s="54">
        <f t="shared" si="135"/>
        <v>4817.1160566246335</v>
      </c>
      <c r="S152" s="54">
        <f t="shared" si="135"/>
        <v>5468.8380203271217</v>
      </c>
      <c r="T152" s="54">
        <f t="shared" si="135"/>
        <v>5648.4748060261954</v>
      </c>
      <c r="U152" s="54">
        <f t="shared" si="135"/>
        <v>5846.1828503755214</v>
      </c>
      <c r="V152" s="54">
        <f t="shared" si="135"/>
        <v>6014.0028409273791</v>
      </c>
      <c r="W152" s="54">
        <f t="shared" si="135"/>
        <v>6199.811122990207</v>
      </c>
      <c r="X152" s="54">
        <f t="shared" si="135"/>
        <v>6387.5877887148881</v>
      </c>
      <c r="Y152" s="54">
        <f t="shared" si="135"/>
        <v>6595.302371252269</v>
      </c>
      <c r="Z152" s="54">
        <f t="shared" si="135"/>
        <v>7216.6759947589881</v>
      </c>
      <c r="AA152" s="54">
        <f t="shared" si="135"/>
        <v>7428.3588140965057</v>
      </c>
      <c r="AB152" s="54">
        <f t="shared" si="135"/>
        <v>7642.3388724311271</v>
      </c>
      <c r="AC152" s="54">
        <f t="shared" si="135"/>
        <v>7880.0946298662739</v>
      </c>
      <c r="AD152" s="54">
        <f t="shared" si="135"/>
        <v>8076.9791868888087</v>
      </c>
      <c r="AE152" s="54">
        <f t="shared" si="135"/>
        <v>8297.5232513478768</v>
      </c>
      <c r="AF152" s="54">
        <f t="shared" si="135"/>
        <v>8551.269878203917</v>
      </c>
      <c r="AG152" s="54">
        <f t="shared" si="135"/>
        <v>8833.5523728616845</v>
      </c>
      <c r="AH152" s="54">
        <f t="shared" si="135"/>
        <v>9071.9975262764892</v>
      </c>
      <c r="AI152" s="54">
        <f t="shared" si="135"/>
        <v>9339.0432640788858</v>
      </c>
      <c r="AJ152" s="54">
        <f t="shared" si="135"/>
        <v>9610.584681219143</v>
      </c>
      <c r="AK152" s="54">
        <f t="shared" si="135"/>
        <v>9913.7376235750162</v>
      </c>
      <c r="AL152" s="54">
        <f t="shared" si="135"/>
        <v>10167.269643771249</v>
      </c>
      <c r="AM152" s="54">
        <f t="shared" si="135"/>
        <v>10452.467065287641</v>
      </c>
      <c r="AN152" s="54">
        <f t="shared" si="135"/>
        <v>10742.267747118511</v>
      </c>
      <c r="AO152" s="54">
        <f t="shared" si="135"/>
        <v>11857.192306403851</v>
      </c>
      <c r="AP152" s="54">
        <f t="shared" si="135"/>
        <v>12152.242788323092</v>
      </c>
      <c r="AQ152" s="54">
        <f t="shared" ref="AQ152:BV152" si="136" xml:space="preserve"> AQ127 * AQ$149</f>
        <v>12485.176812920445</v>
      </c>
      <c r="AR152" s="54">
        <f t="shared" si="136"/>
        <v>12823.63637818025</v>
      </c>
      <c r="AS152" s="54">
        <f t="shared" si="136"/>
        <v>13203.734400239566</v>
      </c>
      <c r="AT152" s="54">
        <f t="shared" si="136"/>
        <v>13517.279032797664</v>
      </c>
      <c r="AU152" s="54">
        <f t="shared" si="136"/>
        <v>13872.531339054933</v>
      </c>
      <c r="AV152" s="54">
        <f t="shared" si="136"/>
        <v>14233.447419037666</v>
      </c>
      <c r="AW152" s="54">
        <f t="shared" si="136"/>
        <v>14640.057345622869</v>
      </c>
      <c r="AX152" s="54">
        <f t="shared" si="136"/>
        <v>14972.38849432743</v>
      </c>
      <c r="AY152" s="54">
        <f t="shared" si="136"/>
        <v>15350.466996415216</v>
      </c>
      <c r="AZ152" s="54">
        <f t="shared" si="136"/>
        <v>15734.316054279197</v>
      </c>
      <c r="BA152" s="54">
        <f t="shared" si="136"/>
        <v>16168.131826414461</v>
      </c>
      <c r="BB152" s="54">
        <f t="shared" si="136"/>
        <v>16519.407026544864</v>
      </c>
      <c r="BC152" s="54">
        <f t="shared" si="136"/>
        <v>16781.641974500355</v>
      </c>
      <c r="BD152" s="54">
        <f t="shared" si="136"/>
        <v>18310.6913487407</v>
      </c>
      <c r="BE152" s="54">
        <f t="shared" si="136"/>
        <v>18640.825339319348</v>
      </c>
      <c r="BF152" s="54">
        <f t="shared" si="136"/>
        <v>18872.941286553967</v>
      </c>
      <c r="BG152" s="54">
        <f t="shared" si="136"/>
        <v>19159.874946378633</v>
      </c>
      <c r="BH152" s="54">
        <f t="shared" si="136"/>
        <v>19450.73735432166</v>
      </c>
      <c r="BI152" s="54">
        <f t="shared" si="136"/>
        <v>19799.668352922065</v>
      </c>
      <c r="BJ152" s="54">
        <f t="shared" si="136"/>
        <v>20044.418090907013</v>
      </c>
      <c r="BK152" s="54">
        <f t="shared" si="136"/>
        <v>20347.321556373081</v>
      </c>
      <c r="BL152" s="54">
        <f t="shared" si="136"/>
        <v>20654.32401911524</v>
      </c>
      <c r="BM152" s="54">
        <f t="shared" si="136"/>
        <v>21022.907929304318</v>
      </c>
      <c r="BN152" s="54">
        <f t="shared" si="136"/>
        <v>21280.797253598888</v>
      </c>
      <c r="BO152" s="54">
        <f t="shared" si="136"/>
        <v>21600.353852460481</v>
      </c>
      <c r="BP152" s="54">
        <f t="shared" si="136"/>
        <v>21924.181073849959</v>
      </c>
      <c r="BQ152" s="54">
        <f t="shared" si="136"/>
        <v>22313.287199146565</v>
      </c>
      <c r="BR152" s="54">
        <f t="shared" si="136"/>
        <v>22584.819460098013</v>
      </c>
      <c r="BS152" s="54">
        <f t="shared" si="136"/>
        <v>24642.621915618591</v>
      </c>
      <c r="BT152" s="54">
        <f t="shared" si="136"/>
        <v>25018.374434276546</v>
      </c>
      <c r="BU152" s="54">
        <f t="shared" si="136"/>
        <v>25468.887878251968</v>
      </c>
      <c r="BV152" s="54">
        <f t="shared" si="136"/>
        <v>25785.457537441005</v>
      </c>
      <c r="BW152" s="54">
        <f t="shared" ref="BW152:CO152" si="137" xml:space="preserve"> BW127 * BW$149</f>
        <v>26176.901651259213</v>
      </c>
      <c r="BX152" s="54">
        <f t="shared" si="137"/>
        <v>26573.690140373754</v>
      </c>
      <c r="BY152" s="54">
        <f t="shared" si="137"/>
        <v>27049.786739167579</v>
      </c>
      <c r="BZ152" s="54">
        <f t="shared" si="137"/>
        <v>27383.529248539369</v>
      </c>
      <c r="CA152" s="54">
        <f t="shared" si="137"/>
        <v>27796.694730520972</v>
      </c>
      <c r="CB152" s="54">
        <f t="shared" si="137"/>
        <v>28215.434279256096</v>
      </c>
      <c r="CC152" s="54">
        <f t="shared" si="137"/>
        <v>28718.270829246372</v>
      </c>
      <c r="CD152" s="54">
        <f t="shared" si="137"/>
        <v>29069.866510876804</v>
      </c>
      <c r="CE152" s="54">
        <f t="shared" si="137"/>
        <v>29505.674838956944</v>
      </c>
      <c r="CF152" s="54">
        <f t="shared" si="137"/>
        <v>29947.288483535678</v>
      </c>
      <c r="CG152" s="54">
        <f t="shared" si="137"/>
        <v>30478.038682269824</v>
      </c>
      <c r="CH152" s="54">
        <f t="shared" si="137"/>
        <v>33164.166404775809</v>
      </c>
      <c r="CI152" s="54">
        <f t="shared" si="137"/>
        <v>33669.856063062049</v>
      </c>
      <c r="CJ152" s="54">
        <f t="shared" si="137"/>
        <v>34182.50864776253</v>
      </c>
      <c r="CK152" s="54">
        <f t="shared" si="137"/>
        <v>34702.200420198584</v>
      </c>
      <c r="CL152" s="54">
        <f t="shared" si="137"/>
        <v>35229.007907376275</v>
      </c>
      <c r="CM152" s="54">
        <f t="shared" si="137"/>
        <v>35763.007882117359</v>
      </c>
      <c r="CN152" s="54">
        <f t="shared" si="137"/>
        <v>36304.27734228925</v>
      </c>
      <c r="CO152" s="54">
        <f t="shared" si="137"/>
        <v>36953.860320583153</v>
      </c>
    </row>
    <row r="153" spans="2:211" outlineLevel="2" x14ac:dyDescent="0.2">
      <c r="B153" s="59"/>
      <c r="D153" s="39"/>
      <c r="E153" t="str">
        <f xml:space="preserve"> E128</f>
        <v>Water taken unbilled</v>
      </c>
      <c r="H153" s="151" t="s">
        <v>125</v>
      </c>
      <c r="I153" s="54">
        <f t="shared" si="134"/>
        <v>294406.10673089203</v>
      </c>
      <c r="K153" s="54">
        <f t="shared" ref="K153:AP153" si="138" xml:space="preserve"> K128 * K$149</f>
        <v>0</v>
      </c>
      <c r="L153" s="54">
        <f t="shared" si="138"/>
        <v>112.08276142461843</v>
      </c>
      <c r="M153" s="54">
        <f t="shared" si="138"/>
        <v>245.5188052463931</v>
      </c>
      <c r="N153" s="54">
        <f t="shared" si="138"/>
        <v>333.83818458442573</v>
      </c>
      <c r="O153" s="54">
        <f t="shared" si="138"/>
        <v>406.2228306209181</v>
      </c>
      <c r="P153" s="54">
        <f t="shared" si="138"/>
        <v>500.91983894052015</v>
      </c>
      <c r="Q153" s="54">
        <f t="shared" si="138"/>
        <v>604.67680183088873</v>
      </c>
      <c r="R153" s="54">
        <f t="shared" si="138"/>
        <v>697.43444786543978</v>
      </c>
      <c r="S153" s="54">
        <f t="shared" si="138"/>
        <v>793.27240071730489</v>
      </c>
      <c r="T153" s="54">
        <f t="shared" si="138"/>
        <v>902.04515264208499</v>
      </c>
      <c r="U153" s="54">
        <f t="shared" si="138"/>
        <v>1015.7399506085512</v>
      </c>
      <c r="V153" s="54">
        <f t="shared" si="138"/>
        <v>1126.029216175082</v>
      </c>
      <c r="W153" s="54">
        <f t="shared" si="138"/>
        <v>1241.2347941996984</v>
      </c>
      <c r="X153" s="54">
        <f t="shared" si="138"/>
        <v>1358.5753841846195</v>
      </c>
      <c r="Y153" s="54">
        <f t="shared" si="138"/>
        <v>1482.0920856139708</v>
      </c>
      <c r="Z153" s="54">
        <f t="shared" si="138"/>
        <v>1705.4591833468583</v>
      </c>
      <c r="AA153" s="54">
        <f t="shared" si="138"/>
        <v>1838.6960895049497</v>
      </c>
      <c r="AB153" s="54">
        <f t="shared" si="138"/>
        <v>1974.390862382229</v>
      </c>
      <c r="AC153" s="54">
        <f t="shared" si="138"/>
        <v>2118.3244310520968</v>
      </c>
      <c r="AD153" s="54">
        <f t="shared" si="138"/>
        <v>2253.1240586487093</v>
      </c>
      <c r="AE153" s="54">
        <f t="shared" si="138"/>
        <v>2396.1409233416921</v>
      </c>
      <c r="AF153" s="54">
        <f t="shared" si="138"/>
        <v>2424.3275525266804</v>
      </c>
      <c r="AG153" s="54">
        <f t="shared" si="138"/>
        <v>2459.445528909167</v>
      </c>
      <c r="AH153" s="54">
        <f t="shared" si="138"/>
        <v>2481.3332023503717</v>
      </c>
      <c r="AI153" s="54">
        <f t="shared" si="138"/>
        <v>2510.1475346931102</v>
      </c>
      <c r="AJ153" s="54">
        <f t="shared" si="138"/>
        <v>2539.1661288249074</v>
      </c>
      <c r="AK153" s="54">
        <f t="shared" si="138"/>
        <v>2575.4228800249434</v>
      </c>
      <c r="AL153" s="54">
        <f t="shared" si="138"/>
        <v>2597.8048007729572</v>
      </c>
      <c r="AM153" s="54">
        <f t="shared" si="138"/>
        <v>2627.418759953016</v>
      </c>
      <c r="AN153" s="54">
        <f t="shared" si="138"/>
        <v>2657.2247311750912</v>
      </c>
      <c r="AO153" s="54">
        <f t="shared" si="138"/>
        <v>2886.9943027068225</v>
      </c>
      <c r="AP153" s="54">
        <f t="shared" si="138"/>
        <v>2913.12258925067</v>
      </c>
      <c r="AQ153" s="54">
        <f t="shared" ref="AQ153:BV153" si="139" xml:space="preserve"> AQ128 * AQ$149</f>
        <v>2947.396276539308</v>
      </c>
      <c r="AR153" s="54">
        <f t="shared" si="139"/>
        <v>2981.9247291924189</v>
      </c>
      <c r="AS153" s="54">
        <f t="shared" si="139"/>
        <v>3024.9700190407225</v>
      </c>
      <c r="AT153" s="54">
        <f t="shared" si="139"/>
        <v>3051.7342286886756</v>
      </c>
      <c r="AU153" s="54">
        <f t="shared" si="139"/>
        <v>3087.0088985706229</v>
      </c>
      <c r="AV153" s="54">
        <f t="shared" si="139"/>
        <v>3122.5255656670356</v>
      </c>
      <c r="AW153" s="54">
        <f t="shared" si="139"/>
        <v>3166.9333063700965</v>
      </c>
      <c r="AX153" s="54">
        <f t="shared" si="139"/>
        <v>3194.2696672516854</v>
      </c>
      <c r="AY153" s="54">
        <f t="shared" si="139"/>
        <v>3230.4888896496454</v>
      </c>
      <c r="AZ153" s="54">
        <f t="shared" si="139"/>
        <v>3266.9336692088405</v>
      </c>
      <c r="BA153" s="54">
        <f t="shared" si="139"/>
        <v>3312.6502207096487</v>
      </c>
      <c r="BB153" s="54">
        <f t="shared" si="139"/>
        <v>3340.4806618973721</v>
      </c>
      <c r="BC153" s="54">
        <f t="shared" si="139"/>
        <v>3389.1266746970846</v>
      </c>
      <c r="BD153" s="54">
        <f t="shared" si="139"/>
        <v>3697.924945393187</v>
      </c>
      <c r="BE153" s="54">
        <f t="shared" si="139"/>
        <v>3764.5969620763321</v>
      </c>
      <c r="BF153" s="54">
        <f t="shared" si="139"/>
        <v>3811.4738022324154</v>
      </c>
      <c r="BG153" s="54">
        <f t="shared" si="139"/>
        <v>3869.4213214237957</v>
      </c>
      <c r="BH153" s="54">
        <f t="shared" si="139"/>
        <v>3928.1622686400583</v>
      </c>
      <c r="BI153" s="54">
        <f t="shared" si="139"/>
        <v>3998.6304240674235</v>
      </c>
      <c r="BJ153" s="54">
        <f t="shared" si="139"/>
        <v>4048.0587140339321</v>
      </c>
      <c r="BK153" s="54">
        <f t="shared" si="139"/>
        <v>4109.2314059689124</v>
      </c>
      <c r="BL153" s="54">
        <f t="shared" si="139"/>
        <v>4171.2319084976962</v>
      </c>
      <c r="BM153" s="54">
        <f t="shared" si="139"/>
        <v>4245.6690561727728</v>
      </c>
      <c r="BN153" s="54">
        <f t="shared" si="139"/>
        <v>4297.7509435956017</v>
      </c>
      <c r="BO153" s="54">
        <f t="shared" si="139"/>
        <v>4362.2868093304887</v>
      </c>
      <c r="BP153" s="54">
        <f t="shared" si="139"/>
        <v>4427.6851461363713</v>
      </c>
      <c r="BQ153" s="54">
        <f t="shared" si="139"/>
        <v>4506.2668457420932</v>
      </c>
      <c r="BR153" s="54">
        <f t="shared" si="139"/>
        <v>4561.1039844457728</v>
      </c>
      <c r="BS153" s="54">
        <f t="shared" si="139"/>
        <v>4976.6862739415883</v>
      </c>
      <c r="BT153" s="54">
        <f t="shared" si="139"/>
        <v>5052.571153740796</v>
      </c>
      <c r="BU153" s="54">
        <f t="shared" si="139"/>
        <v>5143.5543324194387</v>
      </c>
      <c r="BV153" s="54">
        <f t="shared" si="139"/>
        <v>5207.4869725024155</v>
      </c>
      <c r="BW153" s="54">
        <f t="shared" ref="BW153:CO153" si="140" xml:space="preserve"> BW128 * BW$149</f>
        <v>5286.54083921047</v>
      </c>
      <c r="BX153" s="54">
        <f t="shared" si="140"/>
        <v>5366.6740261008963</v>
      </c>
      <c r="BY153" s="54">
        <f t="shared" si="140"/>
        <v>5462.8238358249228</v>
      </c>
      <c r="BZ153" s="54">
        <f t="shared" si="140"/>
        <v>5530.2246088071333</v>
      </c>
      <c r="CA153" s="54">
        <f t="shared" si="140"/>
        <v>5613.6652016987964</v>
      </c>
      <c r="CB153" s="54">
        <f t="shared" si="140"/>
        <v>5698.2315019765183</v>
      </c>
      <c r="CC153" s="54">
        <f t="shared" si="140"/>
        <v>5799.7815628808357</v>
      </c>
      <c r="CD153" s="54">
        <f t="shared" si="140"/>
        <v>5870.7878628086009</v>
      </c>
      <c r="CE153" s="54">
        <f t="shared" si="140"/>
        <v>5958.8012784204848</v>
      </c>
      <c r="CF153" s="54">
        <f t="shared" si="140"/>
        <v>6047.9871033252348</v>
      </c>
      <c r="CG153" s="54">
        <f t="shared" si="140"/>
        <v>6155.1744488105087</v>
      </c>
      <c r="CH153" s="54">
        <f t="shared" si="140"/>
        <v>6697.6497995432337</v>
      </c>
      <c r="CI153" s="54">
        <f t="shared" si="140"/>
        <v>6799.7760582621668</v>
      </c>
      <c r="CJ153" s="54">
        <f t="shared" si="140"/>
        <v>6903.3085107063825</v>
      </c>
      <c r="CK153" s="54">
        <f t="shared" si="140"/>
        <v>7008.2625581863567</v>
      </c>
      <c r="CL153" s="54">
        <f t="shared" si="140"/>
        <v>7114.6536556687715</v>
      </c>
      <c r="CM153" s="54">
        <f t="shared" si="140"/>
        <v>7222.4973077638742</v>
      </c>
      <c r="CN153" s="54">
        <f t="shared" si="140"/>
        <v>7331.8090645308739</v>
      </c>
      <c r="CO153" s="54">
        <f t="shared" si="140"/>
        <v>7462.995214402893</v>
      </c>
    </row>
    <row r="154" spans="2:211" outlineLevel="2" x14ac:dyDescent="0.2">
      <c r="B154" s="59"/>
      <c r="D154" s="39"/>
      <c r="E154" t="str">
        <f xml:space="preserve"> E129</f>
        <v>Distribution system operational use</v>
      </c>
      <c r="H154" s="151" t="s">
        <v>125</v>
      </c>
      <c r="I154" s="54">
        <f t="shared" ref="I154" si="141" xml:space="preserve"> SUM( K154:CO154 )</f>
        <v>58224.796085844704</v>
      </c>
      <c r="K154" s="54">
        <f t="shared" ref="K154:AP155" si="142" xml:space="preserve"> K129 * K$149</f>
        <v>135.2087204753966</v>
      </c>
      <c r="L154" s="54">
        <f t="shared" si="142"/>
        <v>429.12042026504423</v>
      </c>
      <c r="M154" s="54">
        <f t="shared" si="142"/>
        <v>469.054725878856</v>
      </c>
      <c r="N154" s="54">
        <f t="shared" si="142"/>
        <v>424.33625821170176</v>
      </c>
      <c r="O154" s="54">
        <f t="shared" si="142"/>
        <v>386.47784389545961</v>
      </c>
      <c r="P154" s="54">
        <f t="shared" si="142"/>
        <v>380.48856001520699</v>
      </c>
      <c r="Q154" s="54">
        <f t="shared" si="142"/>
        <v>381.97660927347954</v>
      </c>
      <c r="R154" s="54">
        <f t="shared" si="142"/>
        <v>376.86831151288214</v>
      </c>
      <c r="S154" s="54">
        <f t="shared" si="142"/>
        <v>374.31255308977359</v>
      </c>
      <c r="T154" s="54">
        <f t="shared" si="142"/>
        <v>377.57547103120174</v>
      </c>
      <c r="U154" s="54">
        <f t="shared" si="142"/>
        <v>381.86926671101639</v>
      </c>
      <c r="V154" s="54">
        <f t="shared" si="142"/>
        <v>384.06214578295601</v>
      </c>
      <c r="W154" s="54">
        <f t="shared" si="142"/>
        <v>387.28240328742066</v>
      </c>
      <c r="X154" s="54">
        <f t="shared" si="142"/>
        <v>390.48483533364856</v>
      </c>
      <c r="Y154" s="54">
        <f t="shared" si="142"/>
        <v>394.7460716980134</v>
      </c>
      <c r="Z154" s="54">
        <f t="shared" si="142"/>
        <v>423.08319536738293</v>
      </c>
      <c r="AA154" s="54">
        <f t="shared" si="142"/>
        <v>426.74541830264269</v>
      </c>
      <c r="AB154" s="54">
        <f t="shared" si="142"/>
        <v>430.39225255440306</v>
      </c>
      <c r="AC154" s="54">
        <f t="shared" si="142"/>
        <v>435.2108131867559</v>
      </c>
      <c r="AD154" s="54">
        <f t="shared" si="142"/>
        <v>437.63174101718266</v>
      </c>
      <c r="AE154" s="54">
        <f t="shared" si="142"/>
        <v>441.22020637883389</v>
      </c>
      <c r="AF154" s="54">
        <f t="shared" si="142"/>
        <v>446.4104313046617</v>
      </c>
      <c r="AG154" s="54">
        <f t="shared" si="142"/>
        <v>452.87697950979077</v>
      </c>
      <c r="AH154" s="54">
        <f t="shared" si="142"/>
        <v>456.90732835063812</v>
      </c>
      <c r="AI154" s="54">
        <f t="shared" si="142"/>
        <v>462.21313717810938</v>
      </c>
      <c r="AJ154" s="54">
        <f t="shared" si="142"/>
        <v>467.5565583295662</v>
      </c>
      <c r="AK154" s="54">
        <f t="shared" si="142"/>
        <v>474.23279806624203</v>
      </c>
      <c r="AL154" s="54">
        <f t="shared" si="142"/>
        <v>478.35415653702756</v>
      </c>
      <c r="AM154" s="54">
        <f t="shared" si="142"/>
        <v>483.80720692059919</v>
      </c>
      <c r="AN154" s="54">
        <f t="shared" si="142"/>
        <v>489.29561398623412</v>
      </c>
      <c r="AO154" s="54">
        <f t="shared" si="142"/>
        <v>531.60488585885969</v>
      </c>
      <c r="AP154" s="54">
        <f t="shared" si="142"/>
        <v>536.41609202328812</v>
      </c>
      <c r="AQ154" s="54">
        <f t="shared" ref="AQ154:BV155" si="143" xml:space="preserve"> AQ129 * AQ$149</f>
        <v>542.72717466101824</v>
      </c>
      <c r="AR154" s="54">
        <f t="shared" si="143"/>
        <v>549.08516924186324</v>
      </c>
      <c r="AS154" s="54">
        <f t="shared" si="143"/>
        <v>557.01143580050882</v>
      </c>
      <c r="AT154" s="54">
        <f t="shared" si="143"/>
        <v>561.93973946972176</v>
      </c>
      <c r="AU154" s="54">
        <f t="shared" si="143"/>
        <v>568.43514087689459</v>
      </c>
      <c r="AV154" s="54">
        <f t="shared" si="143"/>
        <v>574.97510312765939</v>
      </c>
      <c r="AW154" s="54">
        <f t="shared" si="143"/>
        <v>583.15224843949522</v>
      </c>
      <c r="AX154" s="54">
        <f t="shared" si="143"/>
        <v>588.1859067992134</v>
      </c>
      <c r="AY154" s="54">
        <f t="shared" si="143"/>
        <v>594.85523606346305</v>
      </c>
      <c r="AZ154" s="54">
        <f t="shared" si="143"/>
        <v>601.56609893546533</v>
      </c>
      <c r="BA154" s="54">
        <f t="shared" si="143"/>
        <v>609.98424583642577</v>
      </c>
      <c r="BB154" s="54">
        <f t="shared" si="143"/>
        <v>615.1088830749394</v>
      </c>
      <c r="BC154" s="54">
        <f t="shared" si="143"/>
        <v>624.06645464258463</v>
      </c>
      <c r="BD154" s="54">
        <f t="shared" si="143"/>
        <v>680.92790022732413</v>
      </c>
      <c r="BE154" s="54">
        <f t="shared" si="143"/>
        <v>693.20474115685522</v>
      </c>
      <c r="BF154" s="54">
        <f t="shared" si="143"/>
        <v>701.836541100923</v>
      </c>
      <c r="BG154" s="54">
        <f t="shared" si="143"/>
        <v>712.50687193484794</v>
      </c>
      <c r="BH154" s="54">
        <f t="shared" si="143"/>
        <v>723.32330288895992</v>
      </c>
      <c r="BI154" s="54">
        <f t="shared" si="143"/>
        <v>736.2991565951811</v>
      </c>
      <c r="BJ154" s="54">
        <f t="shared" si="143"/>
        <v>745.40077498813741</v>
      </c>
      <c r="BK154" s="54">
        <f t="shared" si="143"/>
        <v>756.66498215449201</v>
      </c>
      <c r="BL154" s="54">
        <f t="shared" si="143"/>
        <v>768.08162057289951</v>
      </c>
      <c r="BM154" s="54">
        <f t="shared" si="143"/>
        <v>781.78831592603319</v>
      </c>
      <c r="BN154" s="54">
        <f t="shared" si="143"/>
        <v>791.37856201443105</v>
      </c>
      <c r="BO154" s="54">
        <f t="shared" si="143"/>
        <v>803.26205672920457</v>
      </c>
      <c r="BP154" s="54">
        <f t="shared" si="143"/>
        <v>815.3043650013251</v>
      </c>
      <c r="BQ154" s="54">
        <f t="shared" si="143"/>
        <v>829.77422918162245</v>
      </c>
      <c r="BR154" s="54">
        <f t="shared" si="143"/>
        <v>839.8718212808169</v>
      </c>
      <c r="BS154" s="54">
        <f t="shared" si="143"/>
        <v>916.39624509601197</v>
      </c>
      <c r="BT154" s="54">
        <f t="shared" si="143"/>
        <v>930.36952271081304</v>
      </c>
      <c r="BU154" s="54">
        <f t="shared" si="143"/>
        <v>947.12296842116564</v>
      </c>
      <c r="BV154" s="54">
        <f t="shared" si="143"/>
        <v>958.89538646928645</v>
      </c>
      <c r="BW154" s="54">
        <f t="shared" ref="BW154:CO155" si="144" xml:space="preserve"> BW129 * BW$149</f>
        <v>973.45219447844499</v>
      </c>
      <c r="BX154" s="54">
        <f t="shared" si="144"/>
        <v>988.2077461712388</v>
      </c>
      <c r="BY154" s="54">
        <f t="shared" si="144"/>
        <v>1005.9125641460183</v>
      </c>
      <c r="BZ154" s="54">
        <f t="shared" si="144"/>
        <v>1018.3235966840654</v>
      </c>
      <c r="CA154" s="54">
        <f t="shared" si="144"/>
        <v>1033.6881669634663</v>
      </c>
      <c r="CB154" s="54">
        <f t="shared" si="144"/>
        <v>1049.2600225658466</v>
      </c>
      <c r="CC154" s="54">
        <f t="shared" si="144"/>
        <v>1067.9592311113358</v>
      </c>
      <c r="CD154" s="54">
        <f t="shared" si="144"/>
        <v>1081.0341775817931</v>
      </c>
      <c r="CE154" s="54">
        <f t="shared" si="144"/>
        <v>1097.2407775451306</v>
      </c>
      <c r="CF154" s="54">
        <f t="shared" si="144"/>
        <v>1113.6632624195433</v>
      </c>
      <c r="CG154" s="54">
        <f t="shared" si="144"/>
        <v>1133.4005083533991</v>
      </c>
      <c r="CH154" s="54">
        <f t="shared" si="144"/>
        <v>1233.2907459742992</v>
      </c>
      <c r="CI154" s="54">
        <f t="shared" si="144"/>
        <v>1252.0960543389774</v>
      </c>
      <c r="CJ154" s="54">
        <f t="shared" si="144"/>
        <v>1271.160296174402</v>
      </c>
      <c r="CK154" s="54">
        <f t="shared" si="144"/>
        <v>1290.4863074445684</v>
      </c>
      <c r="CL154" s="54">
        <f t="shared" si="144"/>
        <v>1310.0769339936096</v>
      </c>
      <c r="CM154" s="54">
        <f t="shared" si="144"/>
        <v>1329.9350308069174</v>
      </c>
      <c r="CN154" s="54">
        <f t="shared" si="144"/>
        <v>1350.0634612387576</v>
      </c>
      <c r="CO154" s="54">
        <f t="shared" si="144"/>
        <v>1374.2197950990401</v>
      </c>
    </row>
    <row r="155" spans="2:211" outlineLevel="2" x14ac:dyDescent="0.2">
      <c r="B155" s="59"/>
      <c r="D155" s="39"/>
      <c r="E155" t="str">
        <f xml:space="preserve"> E130</f>
        <v>Meter under-registration (assuming replacement)</v>
      </c>
      <c r="H155" s="151" t="s">
        <v>125</v>
      </c>
      <c r="I155" s="54">
        <f t="shared" si="134"/>
        <v>203243.98032425361</v>
      </c>
      <c r="K155" s="54">
        <f t="shared" si="142"/>
        <v>177.92098533336164</v>
      </c>
      <c r="L155" s="54">
        <f t="shared" si="142"/>
        <v>703.41134718368596</v>
      </c>
      <c r="M155" s="54">
        <f t="shared" si="142"/>
        <v>921.2612262223289</v>
      </c>
      <c r="N155" s="54">
        <f t="shared" si="142"/>
        <v>971.97268435958051</v>
      </c>
      <c r="O155" s="54">
        <f t="shared" si="142"/>
        <v>1012.0615669754844</v>
      </c>
      <c r="P155" s="54">
        <f t="shared" si="142"/>
        <v>1121.8382403478404</v>
      </c>
      <c r="Q155" s="54">
        <f t="shared" si="142"/>
        <v>1252.8035585102359</v>
      </c>
      <c r="R155" s="54">
        <f t="shared" si="142"/>
        <v>1361.5573967779535</v>
      </c>
      <c r="S155" s="54">
        <f t="shared" si="142"/>
        <v>1477.6039902474579</v>
      </c>
      <c r="T155" s="54">
        <f t="shared" si="142"/>
        <v>1617.489971641126</v>
      </c>
      <c r="U155" s="54">
        <f t="shared" si="142"/>
        <v>1764.9794086331617</v>
      </c>
      <c r="V155" s="54">
        <f t="shared" si="142"/>
        <v>1905.6054593664153</v>
      </c>
      <c r="W155" s="54">
        <f t="shared" si="142"/>
        <v>2053.8327800358552</v>
      </c>
      <c r="X155" s="54">
        <f t="shared" si="142"/>
        <v>2204.8338977473481</v>
      </c>
      <c r="Y155" s="54">
        <f t="shared" si="142"/>
        <v>2365.0627189740712</v>
      </c>
      <c r="Z155" s="54">
        <f t="shared" si="142"/>
        <v>556.73464502202353</v>
      </c>
      <c r="AA155" s="54">
        <f t="shared" si="142"/>
        <v>699.51825971674828</v>
      </c>
      <c r="AB155" s="54">
        <f t="shared" si="142"/>
        <v>845.32501746344064</v>
      </c>
      <c r="AC155" s="54">
        <f t="shared" si="142"/>
        <v>996.88163377359263</v>
      </c>
      <c r="AD155" s="54">
        <f t="shared" si="142"/>
        <v>1146.0172234138843</v>
      </c>
      <c r="AE155" s="54">
        <f t="shared" si="142"/>
        <v>1300.9003474642161</v>
      </c>
      <c r="AF155" s="54">
        <f t="shared" si="142"/>
        <v>1464.1330471996323</v>
      </c>
      <c r="AG155" s="54">
        <f t="shared" si="142"/>
        <v>1636.1630374458905</v>
      </c>
      <c r="AH155" s="54">
        <f t="shared" si="142"/>
        <v>1803.6480101224081</v>
      </c>
      <c r="AI155" s="54">
        <f t="shared" si="142"/>
        <v>1980.0680168775964</v>
      </c>
      <c r="AJ155" s="54">
        <f t="shared" si="142"/>
        <v>2161.021505947911</v>
      </c>
      <c r="AK155" s="54">
        <f t="shared" si="142"/>
        <v>2353.0061968574178</v>
      </c>
      <c r="AL155" s="54">
        <f t="shared" si="142"/>
        <v>2536.8037350073455</v>
      </c>
      <c r="AM155" s="54">
        <f t="shared" si="142"/>
        <v>2731.7694139941477</v>
      </c>
      <c r="AN155" s="54">
        <f t="shared" si="142"/>
        <v>2931.5423209116584</v>
      </c>
      <c r="AO155" s="54">
        <f t="shared" si="142"/>
        <v>699.53820114176403</v>
      </c>
      <c r="AP155" s="54">
        <f t="shared" si="142"/>
        <v>879.28970079786302</v>
      </c>
      <c r="AQ155" s="54">
        <f t="shared" si="143"/>
        <v>1065.9598440151233</v>
      </c>
      <c r="AR155" s="54">
        <f t="shared" si="143"/>
        <v>1257.7190272149383</v>
      </c>
      <c r="AS155" s="54">
        <f t="shared" si="143"/>
        <v>1458.6343704919261</v>
      </c>
      <c r="AT155" s="54">
        <f t="shared" si="143"/>
        <v>1656.8316495062063</v>
      </c>
      <c r="AU155" s="54">
        <f t="shared" si="143"/>
        <v>1864.3486275961243</v>
      </c>
      <c r="AV155" s="54">
        <f t="shared" si="143"/>
        <v>2077.2815880537928</v>
      </c>
      <c r="AW155" s="54">
        <f t="shared" si="143"/>
        <v>2302.0015815748625</v>
      </c>
      <c r="AX155" s="54">
        <f t="shared" si="143"/>
        <v>2519.7209000627849</v>
      </c>
      <c r="AY155" s="54">
        <f t="shared" si="143"/>
        <v>2749.3892132569749</v>
      </c>
      <c r="AZ155" s="54">
        <f t="shared" si="143"/>
        <v>2984.7972649431904</v>
      </c>
      <c r="BA155" s="54">
        <f t="shared" si="143"/>
        <v>3234.8633162001684</v>
      </c>
      <c r="BB155" s="54">
        <f t="shared" si="143"/>
        <v>3473.1513070163769</v>
      </c>
      <c r="BC155" s="54">
        <f t="shared" si="143"/>
        <v>3739.001884651072</v>
      </c>
      <c r="BD155" s="54">
        <f t="shared" si="143"/>
        <v>896.0321680691294</v>
      </c>
      <c r="BE155" s="54">
        <f t="shared" si="143"/>
        <v>1136.2966147126979</v>
      </c>
      <c r="BF155" s="54">
        <f t="shared" si="143"/>
        <v>1378.4634431532336</v>
      </c>
      <c r="BG155" s="54">
        <f t="shared" si="143"/>
        <v>1632.0481776828381</v>
      </c>
      <c r="BH155" s="54">
        <f t="shared" si="143"/>
        <v>1894.1518302138404</v>
      </c>
      <c r="BI155" s="54">
        <f t="shared" si="143"/>
        <v>2170.9155990690856</v>
      </c>
      <c r="BJ155" s="54">
        <f t="shared" si="143"/>
        <v>2444.7589741099146</v>
      </c>
      <c r="BK155" s="54">
        <f t="shared" si="143"/>
        <v>2733.6944281665637</v>
      </c>
      <c r="BL155" s="54">
        <f t="shared" si="143"/>
        <v>3032.0128406755721</v>
      </c>
      <c r="BM155" s="54">
        <f t="shared" si="143"/>
        <v>3349.0913949017681</v>
      </c>
      <c r="BN155" s="54">
        <f t="shared" si="143"/>
        <v>3657.7095570411416</v>
      </c>
      <c r="BO155" s="54">
        <f t="shared" si="143"/>
        <v>3985.5543625226433</v>
      </c>
      <c r="BP155" s="54">
        <f t="shared" si="143"/>
        <v>4323.7152432751091</v>
      </c>
      <c r="BQ155" s="54">
        <f t="shared" si="143"/>
        <v>4685.237895124963</v>
      </c>
      <c r="BR155" s="54">
        <f t="shared" si="143"/>
        <v>5031.9678285428845</v>
      </c>
      <c r="BS155" s="54">
        <f t="shared" si="143"/>
        <v>1205.8846671279912</v>
      </c>
      <c r="BT155" s="54">
        <f t="shared" si="143"/>
        <v>1525.0555518761837</v>
      </c>
      <c r="BU155" s="54">
        <f t="shared" si="143"/>
        <v>1860.225724484802</v>
      </c>
      <c r="BV155" s="54">
        <f t="shared" si="143"/>
        <v>2196.4187711284007</v>
      </c>
      <c r="BW155" s="54">
        <f t="shared" si="144"/>
        <v>2549.1592050644672</v>
      </c>
      <c r="BX155" s="54">
        <f t="shared" si="144"/>
        <v>2913.6467046960365</v>
      </c>
      <c r="BY155" s="54">
        <f t="shared" si="144"/>
        <v>3299.1832727904775</v>
      </c>
      <c r="BZ155" s="54">
        <f t="shared" si="144"/>
        <v>3679.0199202814242</v>
      </c>
      <c r="CA155" s="54">
        <f t="shared" si="144"/>
        <v>4080.498363116551</v>
      </c>
      <c r="CB155" s="54">
        <f t="shared" si="144"/>
        <v>4494.9094799750628</v>
      </c>
      <c r="CC155" s="54">
        <f t="shared" si="144"/>
        <v>4936.0506762060259</v>
      </c>
      <c r="CD155" s="54">
        <f t="shared" si="144"/>
        <v>5363.7794122145115</v>
      </c>
      <c r="CE155" s="54">
        <f t="shared" si="144"/>
        <v>5818.878052256232</v>
      </c>
      <c r="CF155" s="54">
        <f t="shared" si="144"/>
        <v>6288.1891676035621</v>
      </c>
      <c r="CG155" s="54">
        <f t="shared" si="144"/>
        <v>6790.6015541645602</v>
      </c>
      <c r="CH155" s="54">
        <f t="shared" si="144"/>
        <v>1622.8857425375343</v>
      </c>
      <c r="CI155" s="54">
        <f t="shared" si="144"/>
        <v>2052.427548989539</v>
      </c>
      <c r="CJ155" s="54">
        <f t="shared" si="144"/>
        <v>2496.661111311786</v>
      </c>
      <c r="CK155" s="54">
        <f t="shared" si="144"/>
        <v>2955.9515975898526</v>
      </c>
      <c r="CL155" s="54">
        <f t="shared" si="144"/>
        <v>3430.6714747525202</v>
      </c>
      <c r="CM155" s="54">
        <f t="shared" si="144"/>
        <v>3921.2006129113411</v>
      </c>
      <c r="CN155" s="54">
        <f t="shared" si="144"/>
        <v>4427.9263897114561</v>
      </c>
      <c r="CO155" s="54">
        <f t="shared" si="144"/>
        <v>4964.8088461049838</v>
      </c>
    </row>
    <row r="156" spans="2:211" s="244" customFormat="1" ht="2.1" customHeight="1" outlineLevel="2" x14ac:dyDescent="0.2">
      <c r="C156" s="428"/>
      <c r="E156" s="245"/>
      <c r="H156" s="246"/>
      <c r="K156" s="247"/>
      <c r="L156" s="248"/>
      <c r="M156" s="248"/>
      <c r="N156" s="248"/>
      <c r="O156" s="248"/>
      <c r="P156" s="248"/>
      <c r="Q156" s="248"/>
      <c r="R156" s="248"/>
      <c r="S156" s="248"/>
      <c r="T156" s="248"/>
      <c r="U156" s="248"/>
      <c r="V156" s="248"/>
      <c r="W156" s="248"/>
      <c r="X156" s="248"/>
      <c r="Y156" s="248"/>
      <c r="Z156" s="248"/>
      <c r="AA156" s="248"/>
      <c r="AB156" s="248"/>
      <c r="AC156" s="248"/>
      <c r="AD156" s="248"/>
      <c r="AE156" s="248"/>
      <c r="AF156" s="248"/>
      <c r="AG156" s="248"/>
      <c r="AH156" s="248"/>
      <c r="AI156" s="248"/>
      <c r="AJ156" s="248"/>
      <c r="AK156" s="248"/>
      <c r="AL156" s="248"/>
      <c r="AM156" s="248"/>
      <c r="AN156" s="248"/>
      <c r="AO156" s="248"/>
      <c r="AP156" s="248"/>
      <c r="AQ156" s="248"/>
      <c r="AR156" s="248"/>
      <c r="AS156" s="248"/>
      <c r="AT156" s="248"/>
      <c r="AU156" s="248"/>
      <c r="AV156" s="248"/>
      <c r="AW156" s="248"/>
      <c r="AX156" s="248"/>
      <c r="AY156" s="248"/>
      <c r="AZ156" s="248"/>
      <c r="BA156" s="248"/>
      <c r="BB156" s="248"/>
      <c r="BC156" s="248"/>
      <c r="BD156" s="248"/>
      <c r="BE156" s="248"/>
      <c r="BF156" s="248"/>
      <c r="BG156" s="248"/>
      <c r="BH156" s="248"/>
      <c r="BI156" s="248"/>
      <c r="BJ156" s="248"/>
      <c r="BK156" s="248"/>
      <c r="BL156" s="248"/>
      <c r="BM156" s="248"/>
      <c r="BN156" s="248"/>
      <c r="BO156" s="248"/>
      <c r="BP156" s="248"/>
      <c r="BQ156" s="248"/>
      <c r="BR156" s="248"/>
      <c r="BS156" s="248"/>
      <c r="BT156" s="248"/>
      <c r="BU156" s="248"/>
      <c r="BV156" s="248"/>
      <c r="BW156" s="248"/>
      <c r="BX156" s="248"/>
      <c r="BY156" s="248"/>
      <c r="BZ156" s="248"/>
      <c r="CA156" s="248"/>
      <c r="CB156" s="248"/>
      <c r="CC156" s="248"/>
      <c r="CD156" s="248"/>
      <c r="CE156" s="248"/>
      <c r="CF156" s="248"/>
      <c r="CG156" s="248"/>
      <c r="CH156" s="248"/>
      <c r="CI156" s="248"/>
      <c r="CJ156" s="248"/>
      <c r="CK156" s="248"/>
      <c r="CL156" s="248"/>
      <c r="CM156" s="248"/>
      <c r="CN156" s="248"/>
      <c r="CO156" s="248"/>
      <c r="CP156" s="249"/>
      <c r="CQ156" s="249"/>
      <c r="CR156" s="249"/>
      <c r="CS156" s="249"/>
      <c r="CT156" s="249"/>
      <c r="CU156" s="249"/>
      <c r="CV156" s="249"/>
      <c r="CW156" s="249"/>
      <c r="CX156" s="249"/>
      <c r="CY156" s="249"/>
      <c r="CZ156" s="249"/>
      <c r="DA156" s="249"/>
      <c r="DB156" s="249"/>
      <c r="DC156" s="249"/>
      <c r="DD156" s="249"/>
      <c r="DE156" s="249"/>
      <c r="DF156" s="249"/>
      <c r="DG156" s="249"/>
      <c r="DH156" s="249"/>
      <c r="DI156" s="249"/>
      <c r="DJ156" s="249"/>
      <c r="DK156" s="249"/>
      <c r="DL156" s="249"/>
      <c r="DM156" s="249"/>
      <c r="DN156" s="249"/>
      <c r="DO156" s="249"/>
      <c r="DP156" s="249"/>
      <c r="DQ156" s="249"/>
      <c r="DR156" s="249"/>
      <c r="DS156" s="249"/>
      <c r="DT156" s="249"/>
      <c r="DU156" s="249"/>
      <c r="DV156" s="249"/>
      <c r="DW156" s="249"/>
      <c r="DX156" s="249"/>
      <c r="DY156" s="249"/>
      <c r="DZ156" s="249"/>
      <c r="EA156" s="249"/>
      <c r="EB156" s="249"/>
      <c r="EC156" s="249"/>
      <c r="ED156" s="249"/>
      <c r="EE156" s="249"/>
      <c r="EF156" s="249"/>
      <c r="EG156" s="249"/>
      <c r="EH156" s="249"/>
      <c r="EI156" s="249"/>
      <c r="EJ156" s="249"/>
      <c r="EK156" s="249"/>
      <c r="EL156" s="249"/>
      <c r="EM156" s="249"/>
      <c r="EN156" s="249"/>
      <c r="EO156" s="249"/>
      <c r="EP156" s="249"/>
      <c r="EQ156" s="249"/>
      <c r="ER156" s="249"/>
      <c r="ES156" s="249"/>
      <c r="ET156" s="249"/>
      <c r="EU156" s="249"/>
      <c r="EV156" s="249"/>
      <c r="EW156" s="249"/>
      <c r="EX156" s="249"/>
      <c r="EY156" s="249"/>
      <c r="EZ156" s="249"/>
      <c r="FA156" s="249"/>
      <c r="FB156" s="249"/>
      <c r="FC156" s="249"/>
      <c r="FD156" s="249"/>
      <c r="FE156" s="249"/>
      <c r="FF156" s="249"/>
      <c r="FG156" s="249"/>
      <c r="FH156" s="249"/>
      <c r="FI156" s="249"/>
      <c r="FJ156" s="249"/>
      <c r="FK156" s="249"/>
      <c r="FL156" s="249"/>
      <c r="FM156" s="249"/>
      <c r="FN156" s="249"/>
      <c r="FO156" s="249"/>
      <c r="FP156" s="249"/>
      <c r="FQ156" s="249"/>
      <c r="FR156" s="249"/>
      <c r="FS156" s="249"/>
      <c r="FT156" s="249"/>
      <c r="FU156" s="249"/>
      <c r="FV156" s="249"/>
      <c r="FW156" s="249"/>
      <c r="FX156" s="249"/>
      <c r="FY156" s="249"/>
      <c r="FZ156" s="249"/>
      <c r="GA156" s="249"/>
      <c r="GB156" s="249"/>
      <c r="GC156" s="249"/>
      <c r="GD156" s="249"/>
      <c r="GE156" s="249"/>
      <c r="GF156" s="249"/>
      <c r="GG156" s="249"/>
      <c r="GH156" s="249"/>
      <c r="GI156" s="249"/>
      <c r="GJ156" s="249"/>
      <c r="GK156" s="249"/>
      <c r="GL156" s="249"/>
      <c r="GM156" s="249"/>
      <c r="GN156" s="249"/>
      <c r="GO156" s="249"/>
      <c r="GP156" s="249"/>
      <c r="GQ156" s="249"/>
      <c r="GR156" s="249"/>
      <c r="GS156" s="249"/>
      <c r="GT156" s="249"/>
      <c r="GU156" s="249"/>
      <c r="GV156" s="249"/>
      <c r="GW156" s="249"/>
      <c r="GX156" s="249"/>
      <c r="GY156" s="249"/>
      <c r="GZ156" s="249"/>
      <c r="HA156" s="249"/>
      <c r="HB156" s="249"/>
      <c r="HC156" s="249"/>
    </row>
    <row r="157" spans="2:211" outlineLevel="2" x14ac:dyDescent="0.2">
      <c r="B157" s="59"/>
      <c r="D157" s="39"/>
      <c r="E157" t="s">
        <v>431</v>
      </c>
      <c r="H157" s="151" t="s">
        <v>125</v>
      </c>
      <c r="I157" s="54">
        <f xml:space="preserve"> SUM( K157:CO157 )</f>
        <v>1963490.9761539039</v>
      </c>
      <c r="K157" s="54">
        <f>SUM(K152:K156)</f>
        <v>313.12970580875822</v>
      </c>
      <c r="L157" s="54">
        <f t="shared" ref="L157:BW157" si="145">SUM(L152:L156)</f>
        <v>2028.0820349077944</v>
      </c>
      <c r="M157" s="54">
        <f t="shared" si="145"/>
        <v>3347.4138268100601</v>
      </c>
      <c r="N157" s="54">
        <f t="shared" si="145"/>
        <v>4053.130106179477</v>
      </c>
      <c r="O157" s="54">
        <f t="shared" si="145"/>
        <v>4626.1995851737956</v>
      </c>
      <c r="P157" s="54">
        <f t="shared" si="145"/>
        <v>5475.9574871584246</v>
      </c>
      <c r="Q157" s="54">
        <f t="shared" si="145"/>
        <v>6423.6936815426425</v>
      </c>
      <c r="R157" s="54">
        <f t="shared" si="145"/>
        <v>7252.976212780909</v>
      </c>
      <c r="S157" s="54">
        <f t="shared" si="145"/>
        <v>8114.0269643816573</v>
      </c>
      <c r="T157" s="54">
        <f t="shared" si="145"/>
        <v>8545.5854013406079</v>
      </c>
      <c r="U157" s="54">
        <f t="shared" si="145"/>
        <v>9008.7714763282511</v>
      </c>
      <c r="V157" s="54">
        <f t="shared" si="145"/>
        <v>9429.6996622518327</v>
      </c>
      <c r="W157" s="54">
        <f t="shared" si="145"/>
        <v>9882.1611005131817</v>
      </c>
      <c r="X157" s="54">
        <f t="shared" si="145"/>
        <v>10341.481905980503</v>
      </c>
      <c r="Y157" s="54">
        <f t="shared" si="145"/>
        <v>10837.203247538326</v>
      </c>
      <c r="Z157" s="54">
        <f t="shared" si="145"/>
        <v>9901.9530184952509</v>
      </c>
      <c r="AA157" s="54">
        <f t="shared" si="145"/>
        <v>10393.318581620846</v>
      </c>
      <c r="AB157" s="54">
        <f t="shared" si="145"/>
        <v>10892.4470048312</v>
      </c>
      <c r="AC157" s="54">
        <f t="shared" si="145"/>
        <v>11430.51150787872</v>
      </c>
      <c r="AD157" s="54">
        <f t="shared" si="145"/>
        <v>11913.752209968585</v>
      </c>
      <c r="AE157" s="54">
        <f t="shared" si="145"/>
        <v>12435.784728532619</v>
      </c>
      <c r="AF157" s="54">
        <f t="shared" si="145"/>
        <v>12886.140909234889</v>
      </c>
      <c r="AG157" s="54">
        <f t="shared" si="145"/>
        <v>13382.037918726533</v>
      </c>
      <c r="AH157" s="54">
        <f t="shared" si="145"/>
        <v>13813.886067099907</v>
      </c>
      <c r="AI157" s="54">
        <f t="shared" si="145"/>
        <v>14291.471952827702</v>
      </c>
      <c r="AJ157" s="54">
        <f t="shared" si="145"/>
        <v>14778.328874321527</v>
      </c>
      <c r="AK157" s="54">
        <f t="shared" si="145"/>
        <v>15316.399498523619</v>
      </c>
      <c r="AL157" s="54">
        <f t="shared" si="145"/>
        <v>15780.232336088578</v>
      </c>
      <c r="AM157" s="54">
        <f t="shared" si="145"/>
        <v>16295.462446155405</v>
      </c>
      <c r="AN157" s="54">
        <f t="shared" si="145"/>
        <v>16820.330413191496</v>
      </c>
      <c r="AO157" s="54">
        <f t="shared" si="145"/>
        <v>15975.329696111297</v>
      </c>
      <c r="AP157" s="54">
        <f t="shared" si="145"/>
        <v>16481.071170394913</v>
      </c>
      <c r="AQ157" s="54">
        <f t="shared" si="145"/>
        <v>17041.260108135895</v>
      </c>
      <c r="AR157" s="54">
        <f t="shared" si="145"/>
        <v>17612.365303829472</v>
      </c>
      <c r="AS157" s="54">
        <f t="shared" si="145"/>
        <v>18244.350225572725</v>
      </c>
      <c r="AT157" s="54">
        <f t="shared" si="145"/>
        <v>18787.784650462268</v>
      </c>
      <c r="AU157" s="54">
        <f t="shared" si="145"/>
        <v>19392.324006098577</v>
      </c>
      <c r="AV157" s="54">
        <f t="shared" si="145"/>
        <v>20008.229675886156</v>
      </c>
      <c r="AW157" s="54">
        <f t="shared" si="145"/>
        <v>20692.144482007323</v>
      </c>
      <c r="AX157" s="54">
        <f t="shared" si="145"/>
        <v>21274.564968441111</v>
      </c>
      <c r="AY157" s="54">
        <f t="shared" si="145"/>
        <v>21925.2003353853</v>
      </c>
      <c r="AZ157" s="54">
        <f t="shared" si="145"/>
        <v>22587.613087366695</v>
      </c>
      <c r="BA157" s="54">
        <f t="shared" si="145"/>
        <v>23325.629609160704</v>
      </c>
      <c r="BB157" s="54">
        <f t="shared" si="145"/>
        <v>23948.147878533553</v>
      </c>
      <c r="BC157" s="54">
        <f t="shared" si="145"/>
        <v>24533.836988491094</v>
      </c>
      <c r="BD157" s="54">
        <f t="shared" si="145"/>
        <v>23585.576362430344</v>
      </c>
      <c r="BE157" s="54">
        <f t="shared" si="145"/>
        <v>24234.923657265233</v>
      </c>
      <c r="BF157" s="54">
        <f t="shared" si="145"/>
        <v>24764.715073040537</v>
      </c>
      <c r="BG157" s="54">
        <f t="shared" si="145"/>
        <v>25373.851317420118</v>
      </c>
      <c r="BH157" s="54">
        <f t="shared" si="145"/>
        <v>25996.374756064517</v>
      </c>
      <c r="BI157" s="54">
        <f t="shared" si="145"/>
        <v>26705.513532653757</v>
      </c>
      <c r="BJ157" s="54">
        <f t="shared" si="145"/>
        <v>27282.636554039</v>
      </c>
      <c r="BK157" s="54">
        <f t="shared" si="145"/>
        <v>27946.91237266305</v>
      </c>
      <c r="BL157" s="54">
        <f t="shared" si="145"/>
        <v>28625.650388861406</v>
      </c>
      <c r="BM157" s="54">
        <f t="shared" si="145"/>
        <v>29399.456696304893</v>
      </c>
      <c r="BN157" s="54">
        <f t="shared" si="145"/>
        <v>30027.63631625006</v>
      </c>
      <c r="BO157" s="54">
        <f t="shared" si="145"/>
        <v>30751.457081042816</v>
      </c>
      <c r="BP157" s="54">
        <f t="shared" si="145"/>
        <v>31490.885828262766</v>
      </c>
      <c r="BQ157" s="54">
        <f t="shared" si="145"/>
        <v>32334.566169195245</v>
      </c>
      <c r="BR157" s="54">
        <f t="shared" si="145"/>
        <v>33017.763094367489</v>
      </c>
      <c r="BS157" s="54">
        <f t="shared" si="145"/>
        <v>31741.589101784182</v>
      </c>
      <c r="BT157" s="54">
        <f t="shared" si="145"/>
        <v>32526.370662604339</v>
      </c>
      <c r="BU157" s="54">
        <f t="shared" si="145"/>
        <v>33419.79090357737</v>
      </c>
      <c r="BV157" s="54">
        <f t="shared" si="145"/>
        <v>34148.258667541108</v>
      </c>
      <c r="BW157" s="54">
        <f t="shared" si="145"/>
        <v>34986.053890012598</v>
      </c>
      <c r="BX157" s="54">
        <f t="shared" ref="BX157:CO157" si="146">SUM(BX152:BX156)</f>
        <v>35842.218617341925</v>
      </c>
      <c r="BY157" s="54">
        <f t="shared" si="146"/>
        <v>36817.706411928993</v>
      </c>
      <c r="BZ157" s="54">
        <f t="shared" si="146"/>
        <v>37611.09737431199</v>
      </c>
      <c r="CA157" s="54">
        <f t="shared" si="146"/>
        <v>38524.54646229979</v>
      </c>
      <c r="CB157" s="54">
        <f t="shared" si="146"/>
        <v>39457.835283773522</v>
      </c>
      <c r="CC157" s="54">
        <f t="shared" si="146"/>
        <v>40522.062299444573</v>
      </c>
      <c r="CD157" s="54">
        <f t="shared" si="146"/>
        <v>41385.467963481715</v>
      </c>
      <c r="CE157" s="54">
        <f t="shared" si="146"/>
        <v>42380.59494717879</v>
      </c>
      <c r="CF157" s="54">
        <f t="shared" si="146"/>
        <v>43397.128016884009</v>
      </c>
      <c r="CG157" s="54">
        <f t="shared" si="146"/>
        <v>44557.215193598291</v>
      </c>
      <c r="CH157" s="54">
        <f t="shared" si="146"/>
        <v>42717.992692830878</v>
      </c>
      <c r="CI157" s="54">
        <f t="shared" si="146"/>
        <v>43774.155724652737</v>
      </c>
      <c r="CJ157" s="54">
        <f t="shared" si="146"/>
        <v>44853.638565955094</v>
      </c>
      <c r="CK157" s="54">
        <f t="shared" si="146"/>
        <v>45956.900883419359</v>
      </c>
      <c r="CL157" s="54">
        <f t="shared" si="146"/>
        <v>47084.409971791174</v>
      </c>
      <c r="CM157" s="54">
        <f t="shared" si="146"/>
        <v>48236.640833599493</v>
      </c>
      <c r="CN157" s="54">
        <f t="shared" si="146"/>
        <v>49414.076257770343</v>
      </c>
      <c r="CO157" s="54">
        <f t="shared" si="146"/>
        <v>50755.884176190069</v>
      </c>
    </row>
    <row r="158" spans="2:211" s="79" customFormat="1" outlineLevel="2" x14ac:dyDescent="0.2">
      <c r="B158" s="98"/>
      <c r="C158" s="44"/>
      <c r="D158" s="44"/>
      <c r="H158" s="250"/>
      <c r="I158" s="86"/>
    </row>
    <row r="159" spans="2:211" outlineLevel="1" x14ac:dyDescent="0.2">
      <c r="B159" s="59" t="s">
        <v>432</v>
      </c>
      <c r="D159" s="39"/>
      <c r="H159" s="151"/>
      <c r="I159" s="75"/>
    </row>
    <row r="160" spans="2:211" outlineLevel="2" x14ac:dyDescent="0.2">
      <c r="B160" s="59"/>
      <c r="D160" s="39"/>
      <c r="E160" t="s">
        <v>433</v>
      </c>
      <c r="G160" s="53" t="str">
        <f xml:space="preserve"> InpC!G90</f>
        <v>Meter size 80 mm</v>
      </c>
      <c r="H160" s="151" t="s">
        <v>229</v>
      </c>
      <c r="I160" s="75"/>
    </row>
    <row r="161" spans="2:211" outlineLevel="2" x14ac:dyDescent="0.2">
      <c r="B161" s="59"/>
      <c r="D161" s="39"/>
      <c r="E161" s="18" t="str">
        <f xml:space="preserve"> InpC!E103</f>
        <v>Include standing charge for NAV</v>
      </c>
      <c r="G161" s="53" t="b">
        <f xml:space="preserve"> InpC!G103</f>
        <v>1</v>
      </c>
      <c r="H161" s="147" t="str">
        <f xml:space="preserve"> InpC!H103</f>
        <v>Boolean</v>
      </c>
      <c r="I161" s="75"/>
    </row>
    <row r="162" spans="2:211" s="79" customFormat="1" outlineLevel="2" x14ac:dyDescent="0.2">
      <c r="B162" s="98"/>
      <c r="C162" s="44"/>
      <c r="D162" s="44"/>
      <c r="E162" t="str">
        <f xml:space="preserve"> "Standing charge: " &amp; LOWER( $G$160 )</f>
        <v>Standing charge: meter size 80 mm</v>
      </c>
      <c r="F162"/>
      <c r="G162" s="19">
        <f xml:space="preserve"> MATCH( $G$160, InpS!E$53:E$63, 0 )</f>
        <v>6</v>
      </c>
      <c r="H162" s="151" t="s">
        <v>125</v>
      </c>
      <c r="I162" s="54">
        <f xml:space="preserve"> SUM( K162:CO162 )</f>
        <v>8885.4270138343818</v>
      </c>
      <c r="J162"/>
      <c r="K162" s="80">
        <f xml:space="preserve"> IF( INDEX( InpS!K$53:K$63, $G162, 1 ), INDEX( InpS!K$53:K$63, $G162, 1 ), J162 * ( 1 + K$6 ) )</f>
        <v>58.72</v>
      </c>
      <c r="L162" s="80">
        <f xml:space="preserve"> IF( INDEX( InpS!L$53:L$63, $G162, 1 ), INDEX( InpS!L$53:L$63, $G162, 1 ), K162 * ( 1 + L$6 ) )</f>
        <v>53.82</v>
      </c>
      <c r="M162" s="80">
        <f xml:space="preserve"> IF( INDEX( InpS!M$53:M$63, $G162, 1 ), INDEX( InpS!M$53:M$63, $G162, 1 ), L162 * ( 1 + M$6 ) )</f>
        <v>49.33</v>
      </c>
      <c r="N162" s="80">
        <f xml:space="preserve"> IF( INDEX( InpS!N$53:N$63, $G162, 1 ), INDEX( InpS!N$53:N$63, $G162, 1 ), M162 * ( 1 + N$6 ) )</f>
        <v>45.21</v>
      </c>
      <c r="O162" s="80">
        <f xml:space="preserve"> IF( INDEX( InpS!O$53:O$63, $G162, 1 ), INDEX( InpS!O$53:O$63, $G162, 1 ), N162 * ( 1 + O$6 ) )</f>
        <v>46.05</v>
      </c>
      <c r="P162" s="80">
        <f xml:space="preserve"> IF( INDEX( InpS!P$53:P$63, $G162, 1 ), INDEX( InpS!P$53:P$63, $G162, 1 ), O162 * ( 1 + P$6 ) )</f>
        <v>46.91</v>
      </c>
      <c r="Q162" s="80">
        <f xml:space="preserve"> IF( INDEX( InpS!Q$53:Q$63, $G162, 1 ), INDEX( InpS!Q$53:Q$63, $G162, 1 ), P162 * ( 1 + Q$6 ) )</f>
        <v>47.81</v>
      </c>
      <c r="R162" s="80">
        <f xml:space="preserve"> IF( INDEX( InpS!R$53:R$63, $G162, 1 ), INDEX( InpS!R$53:R$63, $G162, 1 ), Q162 * ( 1 + R$6 ) )</f>
        <v>48.74</v>
      </c>
      <c r="S162" s="80">
        <f xml:space="preserve"> IF( INDEX( InpS!S$53:S$63, $G162, 1 ), INDEX( InpS!S$53:S$63, $G162, 1 ), R162 * ( 1 + S$6 ) )</f>
        <v>49.71</v>
      </c>
      <c r="T162" s="80">
        <f xml:space="preserve"> IF( INDEX( InpS!T$53:T$63, $G162, 1 ), INDEX( InpS!T$53:T$63, $G162, 1 ), S162 * ( 1 + T$6 ) )</f>
        <v>50.70404118291119</v>
      </c>
      <c r="U162" s="80">
        <f xml:space="preserve"> IF( INDEX( InpS!U$53:U$63, $G162, 1 ), INDEX( InpS!U$53:U$63, $G162, 1 ), T162 * ( 1 + U$6 ) )</f>
        <v>51.717960013646227</v>
      </c>
      <c r="V162" s="80">
        <f xml:space="preserve"> IF( INDEX( InpS!V$53:V$63, $G162, 1 ), INDEX( InpS!V$53:V$63, $G162, 1 ), U162 * ( 1 + V$6 ) )</f>
        <v>52.752153981655049</v>
      </c>
      <c r="W162" s="80">
        <f xml:space="preserve"> IF( INDEX( InpS!W$53:W$63, $G162, 1 ), INDEX( InpS!W$53:W$63, $G162, 1 ), V162 * ( 1 + W$6 ) )</f>
        <v>53.807028524906656</v>
      </c>
      <c r="X162" s="80">
        <f xml:space="preserve"> IF( INDEX( InpS!X$53:X$63, $G162, 1 ), INDEX( InpS!X$53:X$63, $G162, 1 ), W162 * ( 1 + X$6 ) )</f>
        <v>54.882997188834118</v>
      </c>
      <c r="Y162" s="80">
        <f xml:space="preserve"> IF( INDEX( InpS!Y$53:Y$63, $G162, 1 ), INDEX( InpS!Y$53:Y$63, $G162, 1 ), X162 * ( 1 + Y$6 ) )</f>
        <v>55.980481788457936</v>
      </c>
      <c r="Z162" s="80">
        <f xml:space="preserve"> IF( INDEX( InpS!Z$53:Z$63, $G162, 1 ), INDEX( InpS!Z$53:Z$63, $G162, 1 ), Y162 * ( 1 + Z$6 ) )</f>
        <v>57.099912573751375</v>
      </c>
      <c r="AA162" s="80">
        <f xml:space="preserve"> IF( INDEX( InpS!AA$53:AA$63, $G162, 1 ), INDEX( InpS!AA$53:AA$63, $G162, 1 ), Z162 * ( 1 + AA$6 ) )</f>
        <v>58.241728398312574</v>
      </c>
      <c r="AB162" s="80">
        <f xml:space="preserve"> IF( INDEX( InpS!AB$53:AB$63, $G162, 1 ), INDEX( InpS!AB$53:AB$63, $G162, 1 ), AA162 * ( 1 + AB$6 ) )</f>
        <v>59.40637689140955</v>
      </c>
      <c r="AC162" s="80">
        <f xml:space="preserve"> IF( INDEX( InpS!AC$53:AC$63, $G162, 1 ), INDEX( InpS!AC$53:AC$63, $G162, 1 ), AB162 * ( 1 + AC$6 ) )</f>
        <v>60.594314633465565</v>
      </c>
      <c r="AD162" s="80">
        <f xml:space="preserve"> IF( INDEX( InpS!AD$53:AD$63, $G162, 1 ), INDEX( InpS!AD$53:AD$63, $G162, 1 ), AC162 * ( 1 + AD$6 ) )</f>
        <v>61.806007335053636</v>
      </c>
      <c r="AE162" s="80">
        <f xml:space="preserve"> IF( INDEX( InpS!AE$53:AE$63, $G162, 1 ), INDEX( InpS!AE$53:AE$63, $G162, 1 ), AD162 * ( 1 + AE$6 ) )</f>
        <v>63.041930019470342</v>
      </c>
      <c r="AF162" s="80">
        <f xml:space="preserve"> IF( INDEX( InpS!AF$53:AF$63, $G162, 1 ), INDEX( InpS!AF$53:AF$63, $G162, 1 ), AE162 * ( 1 + AF$6 ) )</f>
        <v>64.302567208960554</v>
      </c>
      <c r="AG162" s="80">
        <f xml:space="preserve"> IF( INDEX( InpS!AG$53:AG$63, $G162, 1 ), INDEX( InpS!AG$53:AG$63, $G162, 1 ), AF162 * ( 1 + AG$6 ) )</f>
        <v>65.588413114666068</v>
      </c>
      <c r="AH162" s="80">
        <f xml:space="preserve"> IF( INDEX( InpS!AH$53:AH$63, $G162, 1 ), INDEX( InpS!AH$53:AH$63, $G162, 1 ), AG162 * ( 1 + AH$6 ) )</f>
        <v>66.899971830372579</v>
      </c>
      <c r="AI162" s="80">
        <f xml:space="preserve"> IF( INDEX( InpS!AI$53:AI$63, $G162, 1 ), INDEX( InpS!AI$53:AI$63, $G162, 1 ), AH162 * ( 1 + AI$6 ) )</f>
        <v>68.237757530130949</v>
      </c>
      <c r="AJ162" s="80">
        <f xml:space="preserve"> IF( INDEX( InpS!AJ$53:AJ$63, $G162, 1 ), INDEX( InpS!AJ$53:AJ$63, $G162, 1 ), AI162 * ( 1 + AJ$6 ) )</f>
        <v>69.602294669830371</v>
      </c>
      <c r="AK162" s="80">
        <f xml:space="preserve"> IF( INDEX( InpS!AK$53:AK$63, $G162, 1 ), INDEX( InpS!AK$53:AK$63, $G162, 1 ), AJ162 * ( 1 + AK$6 ) )</f>
        <v>70.994118192802233</v>
      </c>
      <c r="AL162" s="80">
        <f xml:space="preserve"> IF( INDEX( InpS!AL$53:AL$63, $G162, 1 ), INDEX( InpS!AL$53:AL$63, $G162, 1 ), AK162 * ( 1 + AL$6 ) )</f>
        <v>72.413773739535486</v>
      </c>
      <c r="AM162" s="80">
        <f xml:space="preserve"> IF( INDEX( InpS!AM$53:AM$63, $G162, 1 ), INDEX( InpS!AM$53:AM$63, $G162, 1 ), AL162 * ( 1 + AM$6 ) )</f>
        <v>73.861817861585592</v>
      </c>
      <c r="AN162" s="80">
        <f xml:space="preserve"> IF( INDEX( InpS!AN$53:AN$63, $G162, 1 ), INDEX( InpS!AN$53:AN$63, $G162, 1 ), AM162 * ( 1 + AN$6 ) )</f>
        <v>75.338818239761039</v>
      </c>
      <c r="AO162" s="80">
        <f xml:space="preserve"> IF( INDEX( InpS!AO$53:AO$63, $G162, 1 ), INDEX( InpS!AO$53:AO$63, $G162, 1 ), AN162 * ( 1 + AO$6 ) )</f>
        <v>76.845353906672784</v>
      </c>
      <c r="AP162" s="80">
        <f xml:space="preserve"> IF( INDEX( InpS!AP$53:AP$63, $G162, 1 ), INDEX( InpS!AP$53:AP$63, $G162, 1 ), AO162 * ( 1 + AP$6 ) )</f>
        <v>78.3820154737341</v>
      </c>
      <c r="AQ162" s="80">
        <f xml:space="preserve"> IF( INDEX( InpS!AQ$53:AQ$63, $G162, 1 ), INDEX( InpS!AQ$53:AQ$63, $G162, 1 ), AP162 * ( 1 + AQ$6 ) )</f>
        <v>79.949405362699579</v>
      </c>
      <c r="AR162" s="80">
        <f xml:space="preserve"> IF( INDEX( InpS!AR$53:AR$63, $G162, 1 ), INDEX( InpS!AR$53:AR$63, $G162, 1 ), AQ162 * ( 1 + AR$6 ) )</f>
        <v>81.548138041834235</v>
      </c>
      <c r="AS162" s="80">
        <f xml:space="preserve"> IF( INDEX( InpS!AS$53:AS$63, $G162, 1 ), INDEX( InpS!AS$53:AS$63, $G162, 1 ), AR162 * ( 1 + AS$6 ) )</f>
        <v>83.178840266805267</v>
      </c>
      <c r="AT162" s="80">
        <f xml:space="preserve"> IF( INDEX( InpS!AT$53:AT$63, $G162, 1 ), INDEX( InpS!AT$53:AT$63, $G162, 1 ), AS162 * ( 1 + AT$6 ) )</f>
        <v>84.842151326390777</v>
      </c>
      <c r="AU162" s="80">
        <f xml:space="preserve"> IF( INDEX( InpS!AU$53:AU$63, $G162, 1 ), INDEX( InpS!AU$53:AU$63, $G162, 1 ), AT162 * ( 1 + AU$6 ) )</f>
        <v>86.538723293102009</v>
      </c>
      <c r="AV162" s="80">
        <f xml:space="preserve"> IF( INDEX( InpS!AV$53:AV$63, $G162, 1 ), INDEX( InpS!AV$53:AV$63, $G162, 1 ), AU162 * ( 1 + AV$6 ) )</f>
        <v>88.269221278817142</v>
      </c>
      <c r="AW162" s="80">
        <f xml:space="preserve"> IF( INDEX( InpS!AW$53:AW$63, $G162, 1 ), INDEX( InpS!AW$53:AW$63, $G162, 1 ), AV162 * ( 1 + AW$6 ) )</f>
        <v>90.03432369552695</v>
      </c>
      <c r="AX162" s="80">
        <f xml:space="preserve"> IF( INDEX( InpS!AX$53:AX$63, $G162, 1 ), INDEX( InpS!AX$53:AX$63, $G162, 1 ), AW162 * ( 1 + AX$6 ) )</f>
        <v>91.834722521294609</v>
      </c>
      <c r="AY162" s="80">
        <f xml:space="preserve"> IF( INDEX( InpS!AY$53:AY$63, $G162, 1 ), INDEX( InpS!AY$53:AY$63, $G162, 1 ), AX162 * ( 1 + AY$6 ) )</f>
        <v>93.671123571533769</v>
      </c>
      <c r="AZ162" s="80">
        <f xml:space="preserve"> IF( INDEX( InpS!AZ$53:AZ$63, $G162, 1 ), INDEX( InpS!AZ$53:AZ$63, $G162, 1 ), AY162 * ( 1 + AZ$6 ) )</f>
        <v>95.544246775711358</v>
      </c>
      <c r="BA162" s="80">
        <f xml:space="preserve"> IF( INDEX( InpS!BA$53:BA$63, $G162, 1 ), INDEX( InpS!BA$53:BA$63, $G162, 1 ), AZ162 * ( 1 + BA$6 ) )</f>
        <v>97.454826459583543</v>
      </c>
      <c r="BB162" s="80">
        <f xml:space="preserve"> IF( INDEX( InpS!BB$53:BB$63, $G162, 1 ), INDEX( InpS!BB$53:BB$63, $G162, 1 ), BA162 * ( 1 + BB$6 ) )</f>
        <v>99.403611633075585</v>
      </c>
      <c r="BC162" s="80">
        <f xml:space="preserve"> IF( INDEX( InpS!BC$53:BC$63, $G162, 1 ), INDEX( InpS!BC$53:BC$63, $G162, 1 ), BB162 * ( 1 + BC$6 ) )</f>
        <v>101.3913662839182</v>
      </c>
      <c r="BD162" s="80">
        <f xml:space="preserve"> IF( INDEX( InpS!BD$53:BD$63, $G162, 1 ), INDEX( InpS!BD$53:BD$63, $G162, 1 ), BC162 * ( 1 + BD$6 ) )</f>
        <v>103.41886967715594</v>
      </c>
      <c r="BE162" s="80">
        <f xml:space="preserve"> IF( INDEX( InpS!BE$53:BE$63, $G162, 1 ), INDEX( InpS!BE$53:BE$63, $G162, 1 ), BD162 * ( 1 + BE$6 ) )</f>
        <v>105.48691666064454</v>
      </c>
      <c r="BF162" s="80">
        <f xml:space="preserve"> IF( INDEX( InpS!BF$53:BF$63, $G162, 1 ), INDEX( InpS!BF$53:BF$63, $G162, 1 ), BE162 * ( 1 + BF$6 ) )</f>
        <v>107.59631797665743</v>
      </c>
      <c r="BG162" s="80">
        <f xml:space="preserve"> IF( INDEX( InpS!BG$53:BG$63, $G162, 1 ), INDEX( InpS!BG$53:BG$63, $G162, 1 ), BF162 * ( 1 + BG$6 ) )</f>
        <v>109.74790057972331</v>
      </c>
      <c r="BH162" s="80">
        <f xml:space="preserve"> IF( INDEX( InpS!BH$53:BH$63, $G162, 1 ), INDEX( InpS!BH$53:BH$63, $G162, 1 ), BG162 * ( 1 + BH$6 ) )</f>
        <v>111.94250796081941</v>
      </c>
      <c r="BI162" s="80">
        <f xml:space="preserve"> IF( INDEX( InpS!BI$53:BI$63, $G162, 1 ), INDEX( InpS!BI$53:BI$63, $G162, 1 ), BH162 * ( 1 + BI$6 ) )</f>
        <v>114.18100047804769</v>
      </c>
      <c r="BJ162" s="80">
        <f xml:space="preserve"> IF( INDEX( InpS!BJ$53:BJ$63, $G162, 1 ), INDEX( InpS!BJ$53:BJ$63, $G162, 1 ), BI162 * ( 1 + BJ$6 ) )</f>
        <v>116.46425569392341</v>
      </c>
      <c r="BK162" s="80">
        <f xml:space="preserve"> IF( INDEX( InpS!BK$53:BK$63, $G162, 1 ), INDEX( InpS!BK$53:BK$63, $G162, 1 ), BJ162 * ( 1 + BK$6 ) )</f>
        <v>118.7931687194084</v>
      </c>
      <c r="BL162" s="80">
        <f xml:space="preserve"> IF( INDEX( InpS!BL$53:BL$63, $G162, 1 ), INDEX( InpS!BL$53:BL$63, $G162, 1 ), BK162 * ( 1 + BL$6 ) )</f>
        <v>121.16865256482399</v>
      </c>
      <c r="BM162" s="80">
        <f xml:space="preserve"> IF( INDEX( InpS!BM$53:BM$63, $G162, 1 ), INDEX( InpS!BM$53:BM$63, $G162, 1 ), BL162 * ( 1 + BM$6 ) )</f>
        <v>123.59163849778099</v>
      </c>
      <c r="BN162" s="80">
        <f xml:space="preserve"> IF( INDEX( InpS!BN$53:BN$63, $G162, 1 ), INDEX( InpS!BN$53:BN$63, $G162, 1 ), BM162 * ( 1 + BN$6 ) )</f>
        <v>126.06307640826714</v>
      </c>
      <c r="BO162" s="80">
        <f xml:space="preserve"> IF( INDEX( InpS!BO$53:BO$63, $G162, 1 ), INDEX( InpS!BO$53:BO$63, $G162, 1 ), BN162 * ( 1 + BO$6 ) )</f>
        <v>128.58393518103514</v>
      </c>
      <c r="BP162" s="80">
        <f xml:space="preserve"> IF( INDEX( InpS!BP$53:BP$63, $G162, 1 ), INDEX( InpS!BP$53:BP$63, $G162, 1 ), BO162 * ( 1 + BP$6 ) )</f>
        <v>131.1552030754373</v>
      </c>
      <c r="BQ162" s="80">
        <f xml:space="preserve"> IF( INDEX( InpS!BQ$53:BQ$63, $G162, 1 ), INDEX( InpS!BQ$53:BQ$63, $G162, 1 ), BP162 * ( 1 + BQ$6 ) )</f>
        <v>133.77788811285563</v>
      </c>
      <c r="BR162" s="80">
        <f xml:space="preserve"> IF( INDEX( InpS!BR$53:BR$63, $G162, 1 ), INDEX( InpS!BR$53:BR$63, $G162, 1 ), BQ162 * ( 1 + BR$6 ) )</f>
        <v>136.45301847187923</v>
      </c>
      <c r="BS162" s="80">
        <f xml:space="preserve"> IF( INDEX( InpS!BS$53:BS$63, $G162, 1 ), INDEX( InpS!BS$53:BS$63, $G162, 1 ), BR162 * ( 1 + BS$6 ) )</f>
        <v>139.18164289138414</v>
      </c>
      <c r="BT162" s="80">
        <f xml:space="preserve"> IF( INDEX( InpS!BT$53:BT$63, $G162, 1 ), INDEX( InpS!BT$53:BT$63, $G162, 1 ), BS162 * ( 1 + BT$6 ) )</f>
        <v>141.96483108167331</v>
      </c>
      <c r="BU162" s="80">
        <f xml:space="preserve"> IF( INDEX( InpS!BU$53:BU$63, $G162, 1 ), INDEX( InpS!BU$53:BU$63, $G162, 1 ), BT162 * ( 1 + BU$6 ) )</f>
        <v>144.80367414383815</v>
      </c>
      <c r="BV162" s="80">
        <f xml:space="preserve"> IF( INDEX( InpS!BV$53:BV$63, $G162, 1 ), INDEX( InpS!BV$53:BV$63, $G162, 1 ), BU162 * ( 1 + BV$6 ) )</f>
        <v>147.69928499750597</v>
      </c>
      <c r="BW162" s="80">
        <f xml:space="preserve"> IF( INDEX( InpS!BW$53:BW$63, $G162, 1 ), INDEX( InpS!BW$53:BW$63, $G162, 1 ), BV162 * ( 1 + BW$6 ) )</f>
        <v>150.65279881714102</v>
      </c>
      <c r="BX162" s="80">
        <f xml:space="preserve"> IF( INDEX( InpS!BX$53:BX$63, $G162, 1 ), INDEX( InpS!BX$53:BX$63, $G162, 1 ), BW162 * ( 1 + BX$6 ) )</f>
        <v>153.66537347707006</v>
      </c>
      <c r="BY162" s="80">
        <f xml:space="preserve"> IF( INDEX( InpS!BY$53:BY$63, $G162, 1 ), INDEX( InpS!BY$53:BY$63, $G162, 1 ), BX162 * ( 1 + BY$6 ) )</f>
        <v>156.73819000540715</v>
      </c>
      <c r="BZ162" s="80">
        <f xml:space="preserve"> IF( INDEX( InpS!BZ$53:BZ$63, $G162, 1 ), INDEX( InpS!BZ$53:BZ$63, $G162, 1 ), BY162 * ( 1 + BZ$6 ) )</f>
        <v>159.87245304705539</v>
      </c>
      <c r="CA162" s="80">
        <f xml:space="preserve"> IF( INDEX( InpS!CA$53:CA$63, $G162, 1 ), INDEX( InpS!CA$53:CA$63, $G162, 1 ), BZ162 * ( 1 + CA$6 ) )</f>
        <v>163.06939133596725</v>
      </c>
      <c r="CB162" s="80">
        <f xml:space="preserve"> IF( INDEX( InpS!CB$53:CB$63, $G162, 1 ), INDEX( InpS!CB$53:CB$63, $G162, 1 ), CA162 * ( 1 + CB$6 ) )</f>
        <v>166.33025817684862</v>
      </c>
      <c r="CC162" s="80">
        <f xml:space="preserve"> IF( INDEX( InpS!CC$53:CC$63, $G162, 1 ), INDEX( InpS!CC$53:CC$63, $G162, 1 ), CB162 * ( 1 + CC$6 ) )</f>
        <v>169.65633193649532</v>
      </c>
      <c r="CD162" s="80">
        <f xml:space="preserve"> IF( INDEX( InpS!CD$53:CD$63, $G162, 1 ), INDEX( InpS!CD$53:CD$63, $G162, 1 ), CC162 * ( 1 + CD$6 ) )</f>
        <v>173.04891654495492</v>
      </c>
      <c r="CE162" s="80">
        <f xml:space="preserve"> IF( INDEX( InpS!CE$53:CE$63, $G162, 1 ), INDEX( InpS!CE$53:CE$63, $G162, 1 ), CD162 * ( 1 + CE$6 ) )</f>
        <v>176.50934200671003</v>
      </c>
      <c r="CF162" s="80">
        <f xml:space="preserve"> IF( INDEX( InpS!CF$53:CF$63, $G162, 1 ), INDEX( InpS!CF$53:CF$63, $G162, 1 ), CE162 * ( 1 + CF$6 ) )</f>
        <v>180.03896492208372</v>
      </c>
      <c r="CG162" s="80">
        <f xml:space="preserve"> IF( INDEX( InpS!CG$53:CG$63, $G162, 1 ), INDEX( InpS!CG$53:CG$63, $G162, 1 ), CF162 * ( 1 + CG$6 ) )</f>
        <v>183.63916901907132</v>
      </c>
      <c r="CH162" s="80">
        <f xml:space="preserve"> IF( INDEX( InpS!CH$53:CH$63, $G162, 1 ), INDEX( InpS!CH$53:CH$63, $G162, 1 ), CG162 * ( 1 + CH$6 ) )</f>
        <v>187.3113656958073</v>
      </c>
      <c r="CI162" s="80">
        <f xml:space="preserve"> IF( INDEX( InpS!CI$53:CI$63, $G162, 1 ), INDEX( InpS!CI$53:CI$63, $G162, 1 ), CH162 * ( 1 + CI$6 ) )</f>
        <v>191.05699457387954</v>
      </c>
      <c r="CJ162" s="80">
        <f xml:space="preserve"> IF( INDEX( InpS!CJ$53:CJ$63, $G162, 1 ), INDEX( InpS!CJ$53:CJ$63, $G162, 1 ), CI162 * ( 1 + CJ$6 ) )</f>
        <v>194.87752406270826</v>
      </c>
      <c r="CK162" s="80">
        <f xml:space="preserve"> IF( INDEX( InpS!CK$53:CK$63, $G162, 1 ), INDEX( InpS!CK$53:CK$63, $G162, 1 ), CJ162 * ( 1 + CK$6 ) )</f>
        <v>198.77445193521075</v>
      </c>
      <c r="CL162" s="80">
        <f xml:space="preserve"> IF( INDEX( InpS!CL$53:CL$63, $G162, 1 ), INDEX( InpS!CL$53:CL$63, $G162, 1 ), CK162 * ( 1 + CL$6 ) )</f>
        <v>202.74930591497738</v>
      </c>
      <c r="CM162" s="80">
        <f xml:space="preserve"> IF( INDEX( InpS!CM$53:CM$63, $G162, 1 ), INDEX( InpS!CM$53:CM$63, $G162, 1 ), CL162 * ( 1 + CM$6 ) )</f>
        <v>206.80364427518955</v>
      </c>
      <c r="CN162" s="80">
        <f xml:space="preserve"> IF( INDEX( InpS!CN$53:CN$63, $G162, 1 ), INDEX( InpS!CN$53:CN$63, $G162, 1 ), CM162 * ( 1 + CN$6 ) )</f>
        <v>210.93905644951371</v>
      </c>
      <c r="CO162" s="80">
        <f xml:space="preserve"> IF( INDEX( InpS!CO$53:CO$63, $G162, 1 ), INDEX( InpS!CO$53:CO$63, $G162, 1 ), CN162 * ( 1 + CO$6 ) )</f>
        <v>215.15716365521166</v>
      </c>
    </row>
    <row r="163" spans="2:211" outlineLevel="2" x14ac:dyDescent="0.2">
      <c r="B163" s="59"/>
      <c r="D163" s="39"/>
      <c r="E163" s="72" t="str">
        <f>InpC!E87</f>
        <v>Proportion of HH volume May-Sep</v>
      </c>
      <c r="F163" s="72">
        <f>InpC!F87</f>
        <v>0</v>
      </c>
      <c r="G163" s="58">
        <f>InpC!G87</f>
        <v>0.39829029051518317</v>
      </c>
      <c r="H163" s="125" t="str">
        <f>InpC!H87</f>
        <v>%</v>
      </c>
      <c r="I163" s="75"/>
    </row>
    <row r="164" spans="2:211" s="20" customFormat="1" outlineLevel="2" x14ac:dyDescent="0.2">
      <c r="B164" s="34"/>
      <c r="C164" s="84"/>
      <c r="D164" s="84"/>
      <c r="E164" s="137" t="s">
        <v>434</v>
      </c>
      <c r="F164" s="137"/>
      <c r="G164" s="218"/>
      <c r="H164" s="302" t="s">
        <v>98</v>
      </c>
      <c r="I164" s="124"/>
      <c r="K164" s="91">
        <f t="shared" ref="K164:AP164" si="147" xml:space="preserve"> K$134 * $G$163</f>
        <v>6399.8665677013114</v>
      </c>
      <c r="L164" s="91">
        <f t="shared" si="147"/>
        <v>20417.440140322102</v>
      </c>
      <c r="M164" s="91">
        <f t="shared" si="147"/>
        <v>20856.657542180703</v>
      </c>
      <c r="N164" s="91">
        <f t="shared" si="147"/>
        <v>21165.255828164652</v>
      </c>
      <c r="O164" s="91">
        <f t="shared" si="147"/>
        <v>21531.335526897357</v>
      </c>
      <c r="P164" s="91">
        <f t="shared" si="147"/>
        <v>21897.914075718731</v>
      </c>
      <c r="Q164" s="91">
        <f t="shared" si="147"/>
        <v>22325.994325630749</v>
      </c>
      <c r="R164" s="91">
        <f t="shared" si="147"/>
        <v>22632.579216001486</v>
      </c>
      <c r="S164" s="91">
        <f t="shared" si="147"/>
        <v>23000.671619838133</v>
      </c>
      <c r="T164" s="91">
        <f t="shared" si="147"/>
        <v>23145.326372502168</v>
      </c>
      <c r="U164" s="91">
        <f t="shared" si="147"/>
        <v>23354.216369470694</v>
      </c>
      <c r="V164" s="91">
        <f t="shared" si="147"/>
        <v>23435.916564704778</v>
      </c>
      <c r="W164" s="91">
        <f t="shared" si="147"/>
        <v>23581.857946141437</v>
      </c>
      <c r="X164" s="91">
        <f t="shared" si="147"/>
        <v>23728.234192598895</v>
      </c>
      <c r="Y164" s="91">
        <f t="shared" si="147"/>
        <v>23940.459437187204</v>
      </c>
      <c r="Z164" s="91">
        <f t="shared" si="147"/>
        <v>23262.104705010177</v>
      </c>
      <c r="AA164" s="91">
        <f t="shared" si="147"/>
        <v>23405.992320463749</v>
      </c>
      <c r="AB164" s="91">
        <f t="shared" si="147"/>
        <v>23550.298400853531</v>
      </c>
      <c r="AC164" s="91">
        <f t="shared" si="147"/>
        <v>23759.94369497972</v>
      </c>
      <c r="AD164" s="91">
        <f t="shared" si="147"/>
        <v>23840.177462546595</v>
      </c>
      <c r="AE164" s="91">
        <f t="shared" si="147"/>
        <v>23985.756263956089</v>
      </c>
      <c r="AF164" s="91">
        <f t="shared" si="147"/>
        <v>24088.860267015923</v>
      </c>
      <c r="AG164" s="91">
        <f t="shared" si="147"/>
        <v>24258.49779717618</v>
      </c>
      <c r="AH164" s="91">
        <f t="shared" si="147"/>
        <v>24295.830584921714</v>
      </c>
      <c r="AI164" s="91">
        <f t="shared" si="147"/>
        <v>24399.700671300623</v>
      </c>
      <c r="AJ164" s="91">
        <f t="shared" si="147"/>
        <v>24503.829921898865</v>
      </c>
      <c r="AK164" s="91">
        <f t="shared" si="147"/>
        <v>24675.640051773084</v>
      </c>
      <c r="AL164" s="91">
        <f t="shared" si="147"/>
        <v>24712.873669256802</v>
      </c>
      <c r="AM164" s="91">
        <f t="shared" si="147"/>
        <v>24817.792091829779</v>
      </c>
      <c r="AN164" s="91">
        <f t="shared" si="147"/>
        <v>24922.977530746699</v>
      </c>
      <c r="AO164" s="91">
        <f t="shared" si="147"/>
        <v>24334.721537809382</v>
      </c>
      <c r="AP164" s="91">
        <f t="shared" si="147"/>
        <v>24370.147166366154</v>
      </c>
      <c r="AQ164" s="91">
        <f t="shared" ref="AQ164:BV164" si="148" xml:space="preserve"> AQ$134 * $G$163</f>
        <v>24472.305480549159</v>
      </c>
      <c r="AR164" s="91">
        <f t="shared" si="148"/>
        <v>24574.70995590138</v>
      </c>
      <c r="AS164" s="91">
        <f t="shared" si="148"/>
        <v>24744.971607898315</v>
      </c>
      <c r="AT164" s="91">
        <f t="shared" si="148"/>
        <v>24780.264621737486</v>
      </c>
      <c r="AU164" s="91">
        <f t="shared" si="148"/>
        <v>24883.418472995363</v>
      </c>
      <c r="AV164" s="91">
        <f t="shared" si="148"/>
        <v>24986.825807418933</v>
      </c>
      <c r="AW164" s="91">
        <f t="shared" si="148"/>
        <v>25159.229565759455</v>
      </c>
      <c r="AX164" s="91">
        <f t="shared" si="148"/>
        <v>25194.408450025152</v>
      </c>
      <c r="AY164" s="91">
        <f t="shared" si="148"/>
        <v>25298.587567590701</v>
      </c>
      <c r="AZ164" s="91">
        <f t="shared" si="148"/>
        <v>25403.027787563788</v>
      </c>
      <c r="BA164" s="91">
        <f t="shared" si="148"/>
        <v>25577.61525765825</v>
      </c>
      <c r="BB164" s="91">
        <f t="shared" si="148"/>
        <v>25612.699366588604</v>
      </c>
      <c r="BC164" s="91">
        <f t="shared" si="148"/>
        <v>25670.170321344329</v>
      </c>
      <c r="BD164" s="91">
        <f t="shared" si="148"/>
        <v>24962.452150522633</v>
      </c>
      <c r="BE164" s="91">
        <f t="shared" si="148"/>
        <v>25079.913250926424</v>
      </c>
      <c r="BF164" s="91">
        <f t="shared" si="148"/>
        <v>25060.566696303402</v>
      </c>
      <c r="BG164" s="91">
        <f t="shared" si="148"/>
        <v>25109.987331530079</v>
      </c>
      <c r="BH164" s="91">
        <f t="shared" si="148"/>
        <v>25159.652606580992</v>
      </c>
      <c r="BI164" s="91">
        <f t="shared" si="148"/>
        <v>25278.631642039425</v>
      </c>
      <c r="BJ164" s="91">
        <f t="shared" si="148"/>
        <v>25259.724378333318</v>
      </c>
      <c r="BK164" s="91">
        <f t="shared" si="148"/>
        <v>25310.134571645278</v>
      </c>
      <c r="BL164" s="91">
        <f t="shared" si="148"/>
        <v>25360.796798457759</v>
      </c>
      <c r="BM164" s="91">
        <f t="shared" si="148"/>
        <v>25481.334085007638</v>
      </c>
      <c r="BN164" s="91">
        <f t="shared" si="148"/>
        <v>25462.884951055061</v>
      </c>
      <c r="BO164" s="91">
        <f t="shared" si="148"/>
        <v>25514.314723921256</v>
      </c>
      <c r="BP164" s="91">
        <f t="shared" si="148"/>
        <v>25566.00422493396</v>
      </c>
      <c r="BQ164" s="91">
        <f t="shared" si="148"/>
        <v>25688.141605824479</v>
      </c>
      <c r="BR164" s="91">
        <f t="shared" si="148"/>
        <v>25670.170321344329</v>
      </c>
      <c r="BS164" s="91">
        <f t="shared" si="148"/>
        <v>24962.452150522633</v>
      </c>
      <c r="BT164" s="91">
        <f t="shared" si="148"/>
        <v>25011.388897781817</v>
      </c>
      <c r="BU164" s="91">
        <f t="shared" si="148"/>
        <v>25129.225783142589</v>
      </c>
      <c r="BV164" s="91">
        <f t="shared" si="148"/>
        <v>25109.987331530079</v>
      </c>
      <c r="BW164" s="91">
        <f t="shared" ref="BW164:CO164" si="149" xml:space="preserve"> BW$134 * $G$163</f>
        <v>25159.652606580992</v>
      </c>
      <c r="BX164" s="91">
        <f t="shared" si="149"/>
        <v>25209.564342471011</v>
      </c>
      <c r="BY164" s="91">
        <f t="shared" si="149"/>
        <v>25328.929102657516</v>
      </c>
      <c r="BZ164" s="91">
        <f t="shared" si="149"/>
        <v>25310.134571645278</v>
      </c>
      <c r="CA164" s="91">
        <f t="shared" si="149"/>
        <v>25360.796798457759</v>
      </c>
      <c r="CB164" s="91">
        <f t="shared" si="149"/>
        <v>25411.712953627837</v>
      </c>
      <c r="CC164" s="91">
        <f t="shared" si="149"/>
        <v>25532.646279688088</v>
      </c>
      <c r="CD164" s="91">
        <f t="shared" si="149"/>
        <v>25514.314723921256</v>
      </c>
      <c r="CE164" s="91">
        <f t="shared" si="149"/>
        <v>25566.00422493396</v>
      </c>
      <c r="CF164" s="91">
        <f t="shared" si="149"/>
        <v>25617.955426573593</v>
      </c>
      <c r="CG164" s="91">
        <f t="shared" si="149"/>
        <v>25740.499555101436</v>
      </c>
      <c r="CH164" s="91">
        <f t="shared" si="149"/>
        <v>24962.452150522633</v>
      </c>
      <c r="CI164" s="91">
        <f t="shared" si="149"/>
        <v>25011.388897781817</v>
      </c>
      <c r="CJ164" s="91">
        <f t="shared" si="149"/>
        <v>25060.566696303402</v>
      </c>
      <c r="CK164" s="91">
        <f t="shared" si="149"/>
        <v>25109.987331530079</v>
      </c>
      <c r="CL164" s="91">
        <f t="shared" si="149"/>
        <v>25159.652606580992</v>
      </c>
      <c r="CM164" s="91">
        <f t="shared" si="149"/>
        <v>25209.564342471011</v>
      </c>
      <c r="CN164" s="91">
        <f t="shared" si="149"/>
        <v>25259.724378333318</v>
      </c>
      <c r="CO164" s="91">
        <f t="shared" si="149"/>
        <v>25379.477406088139</v>
      </c>
    </row>
    <row r="165" spans="2:211" s="20" customFormat="1" outlineLevel="2" x14ac:dyDescent="0.2">
      <c r="B165" s="34"/>
      <c r="C165" s="84"/>
      <c r="D165" s="84"/>
      <c r="E165" s="137" t="s">
        <v>435</v>
      </c>
      <c r="F165" s="137"/>
      <c r="G165" s="218"/>
      <c r="H165" s="302" t="s">
        <v>98</v>
      </c>
      <c r="I165" s="124"/>
      <c r="K165" s="91">
        <f t="shared" ref="K165:AP165" si="150" xml:space="preserve"> K$134 - K164</f>
        <v>9668.4803644399908</v>
      </c>
      <c r="L165" s="91">
        <f t="shared" si="150"/>
        <v>30845.271069414939</v>
      </c>
      <c r="M165" s="91">
        <f t="shared" si="150"/>
        <v>31508.810657415368</v>
      </c>
      <c r="N165" s="91">
        <f t="shared" si="150"/>
        <v>31975.01982552421</v>
      </c>
      <c r="O165" s="91">
        <f t="shared" si="150"/>
        <v>32528.067977634131</v>
      </c>
      <c r="P165" s="91">
        <f t="shared" si="150"/>
        <v>33081.869758313653</v>
      </c>
      <c r="Q165" s="91">
        <f t="shared" si="150"/>
        <v>33728.584099448039</v>
      </c>
      <c r="R165" s="91">
        <f t="shared" si="150"/>
        <v>34191.751567273561</v>
      </c>
      <c r="S165" s="91">
        <f t="shared" si="150"/>
        <v>34747.840376492662</v>
      </c>
      <c r="T165" s="91">
        <f t="shared" si="150"/>
        <v>34966.374875760746</v>
      </c>
      <c r="U165" s="91">
        <f t="shared" si="150"/>
        <v>35281.951585470728</v>
      </c>
      <c r="V165" s="91">
        <f t="shared" si="150"/>
        <v>35405.378648368911</v>
      </c>
      <c r="W165" s="91">
        <f t="shared" si="150"/>
        <v>35625.85689832193</v>
      </c>
      <c r="X165" s="91">
        <f t="shared" si="150"/>
        <v>35846.992112583539</v>
      </c>
      <c r="Y165" s="91">
        <f t="shared" si="150"/>
        <v>36167.607486112727</v>
      </c>
      <c r="Z165" s="91">
        <f t="shared" si="150"/>
        <v>35142.795587489934</v>
      </c>
      <c r="AA165" s="91">
        <f t="shared" si="150"/>
        <v>35360.171148368012</v>
      </c>
      <c r="AB165" s="91">
        <f t="shared" si="150"/>
        <v>35578.178897429418</v>
      </c>
      <c r="AC165" s="91">
        <f t="shared" si="150"/>
        <v>35894.896658388039</v>
      </c>
      <c r="AD165" s="91">
        <f t="shared" si="150"/>
        <v>36016.108342737891</v>
      </c>
      <c r="AE165" s="91">
        <f t="shared" si="150"/>
        <v>36236.038831603073</v>
      </c>
      <c r="AF165" s="91">
        <f t="shared" si="150"/>
        <v>36391.801302356769</v>
      </c>
      <c r="AG165" s="91">
        <f t="shared" si="150"/>
        <v>36648.078071891927</v>
      </c>
      <c r="AH165" s="91">
        <f t="shared" si="150"/>
        <v>36704.477892333358</v>
      </c>
      <c r="AI165" s="91">
        <f t="shared" si="150"/>
        <v>36861.397709330093</v>
      </c>
      <c r="AJ165" s="91">
        <f t="shared" si="150"/>
        <v>37018.709053890605</v>
      </c>
      <c r="AK165" s="91">
        <f t="shared" si="150"/>
        <v>37278.268038367591</v>
      </c>
      <c r="AL165" s="91">
        <f t="shared" si="150"/>
        <v>37334.518039165283</v>
      </c>
      <c r="AM165" s="91">
        <f t="shared" si="150"/>
        <v>37493.021610729469</v>
      </c>
      <c r="AN165" s="91">
        <f t="shared" si="150"/>
        <v>37651.928572309844</v>
      </c>
      <c r="AO165" s="91">
        <f t="shared" si="150"/>
        <v>36763.231682021171</v>
      </c>
      <c r="AP165" s="91">
        <f t="shared" si="150"/>
        <v>36816.750296897881</v>
      </c>
      <c r="AQ165" s="91">
        <f t="shared" ref="AQ165:BV165" si="151" xml:space="preserve"> AQ$134 - AQ164</f>
        <v>36971.084085625203</v>
      </c>
      <c r="AR165" s="91">
        <f t="shared" si="151"/>
        <v>37125.789757798193</v>
      </c>
      <c r="AS165" s="91">
        <f t="shared" si="151"/>
        <v>37383.009407885489</v>
      </c>
      <c r="AT165" s="91">
        <f t="shared" si="151"/>
        <v>37436.327677523797</v>
      </c>
      <c r="AU165" s="91">
        <f t="shared" si="151"/>
        <v>37592.165455523194</v>
      </c>
      <c r="AV165" s="91">
        <f t="shared" si="151"/>
        <v>37748.386178539367</v>
      </c>
      <c r="AW165" s="91">
        <f t="shared" si="151"/>
        <v>38008.84197627168</v>
      </c>
      <c r="AX165" s="91">
        <f t="shared" si="151"/>
        <v>38061.987826762124</v>
      </c>
      <c r="AY165" s="91">
        <f t="shared" si="151"/>
        <v>38219.374506923632</v>
      </c>
      <c r="AZ165" s="91">
        <f t="shared" si="151"/>
        <v>38377.155642731013</v>
      </c>
      <c r="BA165" s="91">
        <f t="shared" si="151"/>
        <v>38640.910442714579</v>
      </c>
      <c r="BB165" s="91">
        <f t="shared" si="151"/>
        <v>38693.913113115384</v>
      </c>
      <c r="BC165" s="91">
        <f t="shared" si="151"/>
        <v>38780.736297896394</v>
      </c>
      <c r="BD165" s="91">
        <f t="shared" si="151"/>
        <v>37711.56412598271</v>
      </c>
      <c r="BE165" s="91">
        <f t="shared" si="151"/>
        <v>37889.016316716043</v>
      </c>
      <c r="BF165" s="91">
        <f t="shared" si="151"/>
        <v>37859.788866188203</v>
      </c>
      <c r="BG165" s="91">
        <f t="shared" si="151"/>
        <v>37934.450179237872</v>
      </c>
      <c r="BH165" s="91">
        <f t="shared" si="151"/>
        <v>38009.481077389355</v>
      </c>
      <c r="BI165" s="91">
        <f t="shared" si="151"/>
        <v>38189.22646050647</v>
      </c>
      <c r="BJ165" s="91">
        <f t="shared" si="151"/>
        <v>38160.662660628142</v>
      </c>
      <c r="BK165" s="91">
        <f t="shared" si="151"/>
        <v>38236.818930301648</v>
      </c>
      <c r="BL165" s="91">
        <f t="shared" si="151"/>
        <v>38313.355954937026</v>
      </c>
      <c r="BM165" s="91">
        <f t="shared" si="151"/>
        <v>38495.455437146855</v>
      </c>
      <c r="BN165" s="91">
        <f t="shared" si="151"/>
        <v>38467.583748342964</v>
      </c>
      <c r="BO165" s="91">
        <f t="shared" si="151"/>
        <v>38545.280329020738</v>
      </c>
      <c r="BP165" s="91">
        <f t="shared" si="151"/>
        <v>38623.369289204878</v>
      </c>
      <c r="BQ165" s="91">
        <f t="shared" si="151"/>
        <v>38807.886084424288</v>
      </c>
      <c r="BR165" s="91">
        <f t="shared" si="151"/>
        <v>38780.736297896394</v>
      </c>
      <c r="BS165" s="91">
        <f t="shared" si="151"/>
        <v>37711.56412598271</v>
      </c>
      <c r="BT165" s="91">
        <f t="shared" si="151"/>
        <v>37785.494414211353</v>
      </c>
      <c r="BU165" s="91">
        <f t="shared" si="151"/>
        <v>37963.514315136665</v>
      </c>
      <c r="BV165" s="91">
        <f t="shared" si="151"/>
        <v>37934.450179237872</v>
      </c>
      <c r="BW165" s="91">
        <f t="shared" ref="BW165:CO165" si="152" xml:space="preserve"> BW$134 - BW164</f>
        <v>38009.481077389355</v>
      </c>
      <c r="BX165" s="91">
        <f t="shared" si="152"/>
        <v>38084.884311707268</v>
      </c>
      <c r="BY165" s="91">
        <f t="shared" si="152"/>
        <v>38265.212421342192</v>
      </c>
      <c r="BZ165" s="91">
        <f t="shared" si="152"/>
        <v>38236.818930301648</v>
      </c>
      <c r="CA165" s="91">
        <f t="shared" si="152"/>
        <v>38313.355954937026</v>
      </c>
      <c r="CB165" s="91">
        <f t="shared" si="152"/>
        <v>38390.276597154647</v>
      </c>
      <c r="CC165" s="91">
        <f t="shared" si="152"/>
        <v>38572.974388749375</v>
      </c>
      <c r="CD165" s="91">
        <f t="shared" si="152"/>
        <v>38545.280329020738</v>
      </c>
      <c r="CE165" s="91">
        <f t="shared" si="152"/>
        <v>38623.369289204878</v>
      </c>
      <c r="CF165" s="91">
        <f t="shared" si="152"/>
        <v>38701.853608783786</v>
      </c>
      <c r="CG165" s="91">
        <f t="shared" si="152"/>
        <v>38886.984890493368</v>
      </c>
      <c r="CH165" s="91">
        <f t="shared" si="152"/>
        <v>37711.56412598271</v>
      </c>
      <c r="CI165" s="91">
        <f t="shared" si="152"/>
        <v>37785.494414211353</v>
      </c>
      <c r="CJ165" s="91">
        <f t="shared" si="152"/>
        <v>37859.788866188203</v>
      </c>
      <c r="CK165" s="91">
        <f t="shared" si="152"/>
        <v>37934.450179237872</v>
      </c>
      <c r="CL165" s="91">
        <f t="shared" si="152"/>
        <v>38009.481077389355</v>
      </c>
      <c r="CM165" s="91">
        <f t="shared" si="152"/>
        <v>38084.884311707268</v>
      </c>
      <c r="CN165" s="91">
        <f t="shared" si="152"/>
        <v>38160.662660628142</v>
      </c>
      <c r="CO165" s="91">
        <f t="shared" si="152"/>
        <v>38341.577338329873</v>
      </c>
    </row>
    <row r="166" spans="2:211" s="322" customFormat="1" ht="2.1" customHeight="1" outlineLevel="2" x14ac:dyDescent="0.2">
      <c r="C166" s="430"/>
      <c r="E166" s="317"/>
      <c r="H166" s="323"/>
      <c r="K166" s="317"/>
      <c r="L166" s="317"/>
      <c r="M166" s="317"/>
      <c r="N166" s="317"/>
      <c r="O166" s="317"/>
      <c r="P166" s="317"/>
      <c r="Q166" s="317"/>
      <c r="R166" s="317"/>
      <c r="S166" s="317"/>
      <c r="T166" s="317"/>
      <c r="U166" s="317"/>
      <c r="V166" s="317"/>
      <c r="W166" s="317"/>
      <c r="X166" s="317"/>
      <c r="Y166" s="317"/>
      <c r="Z166" s="317"/>
      <c r="AA166" s="317"/>
      <c r="AB166" s="317"/>
      <c r="AC166" s="317"/>
      <c r="AD166" s="317"/>
      <c r="AE166" s="317"/>
      <c r="AF166" s="317"/>
      <c r="AG166" s="317"/>
      <c r="AH166" s="317"/>
      <c r="AI166" s="317"/>
      <c r="AJ166" s="317"/>
      <c r="AK166" s="317"/>
      <c r="AL166" s="317"/>
      <c r="AM166" s="317"/>
      <c r="AN166" s="317"/>
      <c r="AO166" s="317"/>
      <c r="AP166" s="317"/>
      <c r="AQ166" s="317"/>
      <c r="AR166" s="317"/>
      <c r="AS166" s="317"/>
      <c r="AT166" s="317"/>
      <c r="AU166" s="317"/>
      <c r="AV166" s="317"/>
      <c r="AW166" s="317"/>
      <c r="AX166" s="317"/>
      <c r="AY166" s="317"/>
      <c r="AZ166" s="317"/>
      <c r="BA166" s="317"/>
      <c r="BB166" s="317"/>
      <c r="BC166" s="317"/>
      <c r="BD166" s="317"/>
      <c r="BE166" s="317"/>
      <c r="BF166" s="317"/>
      <c r="BG166" s="317"/>
      <c r="BH166" s="317"/>
      <c r="BI166" s="317"/>
      <c r="BJ166" s="317"/>
      <c r="BK166" s="317"/>
      <c r="BL166" s="317"/>
      <c r="BM166" s="317"/>
      <c r="BN166" s="317"/>
      <c r="BO166" s="317"/>
      <c r="BP166" s="317"/>
      <c r="BQ166" s="317"/>
      <c r="BR166" s="317"/>
      <c r="BS166" s="317"/>
      <c r="BT166" s="317"/>
      <c r="BU166" s="317"/>
      <c r="BV166" s="317"/>
      <c r="BW166" s="317"/>
      <c r="BX166" s="317"/>
      <c r="BY166" s="317"/>
      <c r="BZ166" s="317"/>
      <c r="CA166" s="317"/>
      <c r="CB166" s="317"/>
      <c r="CC166" s="317"/>
      <c r="CD166" s="317"/>
      <c r="CE166" s="317"/>
      <c r="CF166" s="317"/>
      <c r="CG166" s="317"/>
      <c r="CH166" s="317"/>
      <c r="CI166" s="317"/>
      <c r="CJ166" s="317"/>
      <c r="CK166" s="317"/>
      <c r="CL166" s="317"/>
      <c r="CM166" s="317"/>
      <c r="CN166" s="317"/>
      <c r="CO166" s="317"/>
      <c r="CP166" s="317"/>
      <c r="CQ166" s="317"/>
      <c r="CR166" s="317"/>
      <c r="CS166" s="317"/>
      <c r="CT166" s="317"/>
      <c r="CU166" s="317"/>
      <c r="CV166" s="317"/>
      <c r="CW166" s="317"/>
      <c r="CX166" s="317"/>
      <c r="CY166" s="317"/>
      <c r="CZ166" s="317"/>
      <c r="DA166" s="317"/>
      <c r="DB166" s="317"/>
      <c r="DC166" s="317"/>
      <c r="DD166" s="317"/>
      <c r="DE166" s="317"/>
      <c r="DF166" s="317"/>
      <c r="DG166" s="317"/>
      <c r="DH166" s="317"/>
      <c r="DI166" s="317"/>
      <c r="DJ166" s="317"/>
      <c r="DK166" s="317"/>
      <c r="DL166" s="317"/>
      <c r="DM166" s="317"/>
      <c r="DN166" s="317"/>
      <c r="DO166" s="317"/>
      <c r="DP166" s="317"/>
      <c r="DQ166" s="317"/>
      <c r="DR166" s="317"/>
      <c r="DS166" s="317"/>
      <c r="DT166" s="317"/>
      <c r="DU166" s="317"/>
      <c r="DV166" s="317"/>
      <c r="DW166" s="317"/>
      <c r="DX166" s="317"/>
      <c r="DY166" s="317"/>
      <c r="DZ166" s="317"/>
      <c r="EA166" s="317"/>
      <c r="EB166" s="317"/>
      <c r="EC166" s="317"/>
      <c r="ED166" s="317"/>
      <c r="EE166" s="317"/>
      <c r="EF166" s="317"/>
      <c r="EG166" s="317"/>
      <c r="EH166" s="317"/>
      <c r="EI166" s="317"/>
      <c r="EJ166" s="317"/>
      <c r="EK166" s="317"/>
      <c r="EL166" s="317"/>
      <c r="EM166" s="317"/>
      <c r="EN166" s="317"/>
      <c r="EO166" s="317"/>
      <c r="EP166" s="317"/>
      <c r="EQ166" s="317"/>
      <c r="ER166" s="317"/>
      <c r="ES166" s="317"/>
      <c r="ET166" s="317"/>
      <c r="EU166" s="317"/>
      <c r="EV166" s="317"/>
      <c r="EW166" s="317"/>
      <c r="EX166" s="317"/>
      <c r="EY166" s="317"/>
      <c r="EZ166" s="317"/>
      <c r="FA166" s="317"/>
      <c r="FB166" s="317"/>
      <c r="FC166" s="317"/>
      <c r="FD166" s="317"/>
      <c r="FE166" s="317"/>
      <c r="FF166" s="317"/>
      <c r="FG166" s="317"/>
      <c r="FH166" s="317"/>
      <c r="FI166" s="317"/>
      <c r="FJ166" s="317"/>
      <c r="FK166" s="317"/>
      <c r="FL166" s="317"/>
      <c r="FM166" s="317"/>
      <c r="FN166" s="317"/>
      <c r="FO166" s="317"/>
      <c r="FP166" s="317"/>
      <c r="FQ166" s="317"/>
      <c r="FR166" s="317"/>
      <c r="FS166" s="317"/>
      <c r="FT166" s="317"/>
      <c r="FU166" s="317"/>
      <c r="FV166" s="317"/>
      <c r="FW166" s="317"/>
      <c r="FX166" s="317"/>
      <c r="FY166" s="317"/>
      <c r="FZ166" s="317"/>
      <c r="GA166" s="317"/>
      <c r="GB166" s="317"/>
      <c r="GC166" s="317"/>
      <c r="GD166" s="317"/>
      <c r="GE166" s="317"/>
      <c r="GF166" s="317"/>
      <c r="GG166" s="317"/>
      <c r="GH166" s="317"/>
      <c r="GI166" s="317"/>
      <c r="GJ166" s="317"/>
      <c r="GK166" s="317"/>
      <c r="GL166" s="317"/>
      <c r="GM166" s="317"/>
      <c r="GN166" s="317"/>
      <c r="GO166" s="317"/>
      <c r="GP166" s="317"/>
      <c r="GQ166" s="317"/>
      <c r="GR166" s="317"/>
      <c r="GS166" s="317"/>
      <c r="GT166" s="317"/>
      <c r="GU166" s="317"/>
      <c r="GV166" s="317"/>
      <c r="GW166" s="317"/>
      <c r="GX166" s="317"/>
      <c r="GY166" s="317"/>
      <c r="GZ166" s="317"/>
      <c r="HA166" s="317"/>
      <c r="HB166" s="317"/>
      <c r="HC166" s="317"/>
    </row>
    <row r="167" spans="2:211" s="309" customFormat="1" outlineLevel="2" x14ac:dyDescent="0.2">
      <c r="B167" s="310"/>
      <c r="C167" s="311"/>
      <c r="D167" s="311"/>
      <c r="E167" t="str">
        <f xml:space="preserve"> "Standing charge: " &amp; LOWER( $G$160 )</f>
        <v>Standing charge: meter size 80 mm</v>
      </c>
      <c r="F167" s="309">
        <f>InpS!F69</f>
        <v>0</v>
      </c>
      <c r="G167" s="19">
        <f xml:space="preserve"> MATCH( $G$160, InpS!E$53:E$63, 0 )</f>
        <v>6</v>
      </c>
      <c r="H167" s="151" t="s">
        <v>125</v>
      </c>
      <c r="I167" s="54">
        <f xml:space="preserve"> SUM( K167:CO167 )</f>
        <v>8885.4270138343818</v>
      </c>
      <c r="J167"/>
      <c r="K167" s="80">
        <f xml:space="preserve"> IF( INDEX( InpS!K$53:K$63, $G167, 1 ), INDEX( InpS!K$53:K$63, $G167, 1 ), J167 * ( 1 + K$6 ) )</f>
        <v>58.72</v>
      </c>
      <c r="L167" s="80">
        <f xml:space="preserve"> IF( INDEX( InpS!L$53:L$63, $G167, 1 ), INDEX( InpS!L$53:L$63, $G167, 1 ), K167 * ( 1 + L$6 ) )</f>
        <v>53.82</v>
      </c>
      <c r="M167" s="80">
        <f xml:space="preserve"> IF( INDEX( InpS!M$53:M$63, $G167, 1 ), INDEX( InpS!M$53:M$63, $G167, 1 ), L167 * ( 1 + M$6 ) )</f>
        <v>49.33</v>
      </c>
      <c r="N167" s="80">
        <f xml:space="preserve"> IF( INDEX( InpS!N$53:N$63, $G167, 1 ), INDEX( InpS!N$53:N$63, $G167, 1 ), M167 * ( 1 + N$6 ) )</f>
        <v>45.21</v>
      </c>
      <c r="O167" s="80">
        <f xml:space="preserve"> IF( INDEX( InpS!O$53:O$63, $G167, 1 ), INDEX( InpS!O$53:O$63, $G167, 1 ), N167 * ( 1 + O$6 ) )</f>
        <v>46.05</v>
      </c>
      <c r="P167" s="80">
        <f xml:space="preserve"> IF( INDEX( InpS!P$53:P$63, $G167, 1 ), INDEX( InpS!P$53:P$63, $G167, 1 ), O167 * ( 1 + P$6 ) )</f>
        <v>46.91</v>
      </c>
      <c r="Q167" s="80">
        <f xml:space="preserve"> IF( INDEX( InpS!Q$53:Q$63, $G167, 1 ), INDEX( InpS!Q$53:Q$63, $G167, 1 ), P167 * ( 1 + Q$6 ) )</f>
        <v>47.81</v>
      </c>
      <c r="R167" s="80">
        <f xml:space="preserve"> IF( INDEX( InpS!R$53:R$63, $G167, 1 ), INDEX( InpS!R$53:R$63, $G167, 1 ), Q167 * ( 1 + R$6 ) )</f>
        <v>48.74</v>
      </c>
      <c r="S167" s="80">
        <f xml:space="preserve"> IF( INDEX( InpS!S$53:S$63, $G167, 1 ), INDEX( InpS!S$53:S$63, $G167, 1 ), R167 * ( 1 + S$6 ) )</f>
        <v>49.71</v>
      </c>
      <c r="T167" s="80">
        <f xml:space="preserve"> IF( INDEX( InpS!T$53:T$63, $G167, 1 ), INDEX( InpS!T$53:T$63, $G167, 1 ), S167 * ( 1 + T$6 ) )</f>
        <v>50.70404118291119</v>
      </c>
      <c r="U167" s="80">
        <f xml:space="preserve"> IF( INDEX( InpS!U$53:U$63, $G167, 1 ), INDEX( InpS!U$53:U$63, $G167, 1 ), T167 * ( 1 + U$6 ) )</f>
        <v>51.717960013646227</v>
      </c>
      <c r="V167" s="80">
        <f xml:space="preserve"> IF( INDEX( InpS!V$53:V$63, $G167, 1 ), INDEX( InpS!V$53:V$63, $G167, 1 ), U167 * ( 1 + V$6 ) )</f>
        <v>52.752153981655049</v>
      </c>
      <c r="W167" s="80">
        <f xml:space="preserve"> IF( INDEX( InpS!W$53:W$63, $G167, 1 ), INDEX( InpS!W$53:W$63, $G167, 1 ), V167 * ( 1 + W$6 ) )</f>
        <v>53.807028524906656</v>
      </c>
      <c r="X167" s="80">
        <f xml:space="preserve"> IF( INDEX( InpS!X$53:X$63, $G167, 1 ), INDEX( InpS!X$53:X$63, $G167, 1 ), W167 * ( 1 + X$6 ) )</f>
        <v>54.882997188834118</v>
      </c>
      <c r="Y167" s="80">
        <f xml:space="preserve"> IF( INDEX( InpS!Y$53:Y$63, $G167, 1 ), INDEX( InpS!Y$53:Y$63, $G167, 1 ), X167 * ( 1 + Y$6 ) )</f>
        <v>55.980481788457936</v>
      </c>
      <c r="Z167" s="80">
        <f xml:space="preserve"> IF( INDEX( InpS!Z$53:Z$63, $G167, 1 ), INDEX( InpS!Z$53:Z$63, $G167, 1 ), Y167 * ( 1 + Z$6 ) )</f>
        <v>57.099912573751375</v>
      </c>
      <c r="AA167" s="80">
        <f xml:space="preserve"> IF( INDEX( InpS!AA$53:AA$63, $G167, 1 ), INDEX( InpS!AA$53:AA$63, $G167, 1 ), Z167 * ( 1 + AA$6 ) )</f>
        <v>58.241728398312574</v>
      </c>
      <c r="AB167" s="80">
        <f xml:space="preserve"> IF( INDEX( InpS!AB$53:AB$63, $G167, 1 ), INDEX( InpS!AB$53:AB$63, $G167, 1 ), AA167 * ( 1 + AB$6 ) )</f>
        <v>59.40637689140955</v>
      </c>
      <c r="AC167" s="80">
        <f xml:space="preserve"> IF( INDEX( InpS!AC$53:AC$63, $G167, 1 ), INDEX( InpS!AC$53:AC$63, $G167, 1 ), AB167 * ( 1 + AC$6 ) )</f>
        <v>60.594314633465565</v>
      </c>
      <c r="AD167" s="80">
        <f xml:space="preserve"> IF( INDEX( InpS!AD$53:AD$63, $G167, 1 ), INDEX( InpS!AD$53:AD$63, $G167, 1 ), AC167 * ( 1 + AD$6 ) )</f>
        <v>61.806007335053636</v>
      </c>
      <c r="AE167" s="80">
        <f xml:space="preserve"> IF( INDEX( InpS!AE$53:AE$63, $G167, 1 ), INDEX( InpS!AE$53:AE$63, $G167, 1 ), AD167 * ( 1 + AE$6 ) )</f>
        <v>63.041930019470342</v>
      </c>
      <c r="AF167" s="80">
        <f xml:space="preserve"> IF( INDEX( InpS!AF$53:AF$63, $G167, 1 ), INDEX( InpS!AF$53:AF$63, $G167, 1 ), AE167 * ( 1 + AF$6 ) )</f>
        <v>64.302567208960554</v>
      </c>
      <c r="AG167" s="80">
        <f xml:space="preserve"> IF( INDEX( InpS!AG$53:AG$63, $G167, 1 ), INDEX( InpS!AG$53:AG$63, $G167, 1 ), AF167 * ( 1 + AG$6 ) )</f>
        <v>65.588413114666068</v>
      </c>
      <c r="AH167" s="80">
        <f xml:space="preserve"> IF( INDEX( InpS!AH$53:AH$63, $G167, 1 ), INDEX( InpS!AH$53:AH$63, $G167, 1 ), AG167 * ( 1 + AH$6 ) )</f>
        <v>66.899971830372579</v>
      </c>
      <c r="AI167" s="80">
        <f xml:space="preserve"> IF( INDEX( InpS!AI$53:AI$63, $G167, 1 ), INDEX( InpS!AI$53:AI$63, $G167, 1 ), AH167 * ( 1 + AI$6 ) )</f>
        <v>68.237757530130949</v>
      </c>
      <c r="AJ167" s="80">
        <f xml:space="preserve"> IF( INDEX( InpS!AJ$53:AJ$63, $G167, 1 ), INDEX( InpS!AJ$53:AJ$63, $G167, 1 ), AI167 * ( 1 + AJ$6 ) )</f>
        <v>69.602294669830371</v>
      </c>
      <c r="AK167" s="80">
        <f xml:space="preserve"> IF( INDEX( InpS!AK$53:AK$63, $G167, 1 ), INDEX( InpS!AK$53:AK$63, $G167, 1 ), AJ167 * ( 1 + AK$6 ) )</f>
        <v>70.994118192802233</v>
      </c>
      <c r="AL167" s="80">
        <f xml:space="preserve"> IF( INDEX( InpS!AL$53:AL$63, $G167, 1 ), INDEX( InpS!AL$53:AL$63, $G167, 1 ), AK167 * ( 1 + AL$6 ) )</f>
        <v>72.413773739535486</v>
      </c>
      <c r="AM167" s="80">
        <f xml:space="preserve"> IF( INDEX( InpS!AM$53:AM$63, $G167, 1 ), INDEX( InpS!AM$53:AM$63, $G167, 1 ), AL167 * ( 1 + AM$6 ) )</f>
        <v>73.861817861585592</v>
      </c>
      <c r="AN167" s="80">
        <f xml:space="preserve"> IF( INDEX( InpS!AN$53:AN$63, $G167, 1 ), INDEX( InpS!AN$53:AN$63, $G167, 1 ), AM167 * ( 1 + AN$6 ) )</f>
        <v>75.338818239761039</v>
      </c>
      <c r="AO167" s="80">
        <f xml:space="preserve"> IF( INDEX( InpS!AO$53:AO$63, $G167, 1 ), INDEX( InpS!AO$53:AO$63, $G167, 1 ), AN167 * ( 1 + AO$6 ) )</f>
        <v>76.845353906672784</v>
      </c>
      <c r="AP167" s="80">
        <f xml:space="preserve"> IF( INDEX( InpS!AP$53:AP$63, $G167, 1 ), INDEX( InpS!AP$53:AP$63, $G167, 1 ), AO167 * ( 1 + AP$6 ) )</f>
        <v>78.3820154737341</v>
      </c>
      <c r="AQ167" s="80">
        <f xml:space="preserve"> IF( INDEX( InpS!AQ$53:AQ$63, $G167, 1 ), INDEX( InpS!AQ$53:AQ$63, $G167, 1 ), AP167 * ( 1 + AQ$6 ) )</f>
        <v>79.949405362699579</v>
      </c>
      <c r="AR167" s="80">
        <f xml:space="preserve"> IF( INDEX( InpS!AR$53:AR$63, $G167, 1 ), INDEX( InpS!AR$53:AR$63, $G167, 1 ), AQ167 * ( 1 + AR$6 ) )</f>
        <v>81.548138041834235</v>
      </c>
      <c r="AS167" s="80">
        <f xml:space="preserve"> IF( INDEX( InpS!AS$53:AS$63, $G167, 1 ), INDEX( InpS!AS$53:AS$63, $G167, 1 ), AR167 * ( 1 + AS$6 ) )</f>
        <v>83.178840266805267</v>
      </c>
      <c r="AT167" s="80">
        <f xml:space="preserve"> IF( INDEX( InpS!AT$53:AT$63, $G167, 1 ), INDEX( InpS!AT$53:AT$63, $G167, 1 ), AS167 * ( 1 + AT$6 ) )</f>
        <v>84.842151326390777</v>
      </c>
      <c r="AU167" s="80">
        <f xml:space="preserve"> IF( INDEX( InpS!AU$53:AU$63, $G167, 1 ), INDEX( InpS!AU$53:AU$63, $G167, 1 ), AT167 * ( 1 + AU$6 ) )</f>
        <v>86.538723293102009</v>
      </c>
      <c r="AV167" s="80">
        <f xml:space="preserve"> IF( INDEX( InpS!AV$53:AV$63, $G167, 1 ), INDEX( InpS!AV$53:AV$63, $G167, 1 ), AU167 * ( 1 + AV$6 ) )</f>
        <v>88.269221278817142</v>
      </c>
      <c r="AW167" s="80">
        <f xml:space="preserve"> IF( INDEX( InpS!AW$53:AW$63, $G167, 1 ), INDEX( InpS!AW$53:AW$63, $G167, 1 ), AV167 * ( 1 + AW$6 ) )</f>
        <v>90.03432369552695</v>
      </c>
      <c r="AX167" s="80">
        <f xml:space="preserve"> IF( INDEX( InpS!AX$53:AX$63, $G167, 1 ), INDEX( InpS!AX$53:AX$63, $G167, 1 ), AW167 * ( 1 + AX$6 ) )</f>
        <v>91.834722521294609</v>
      </c>
      <c r="AY167" s="80">
        <f xml:space="preserve"> IF( INDEX( InpS!AY$53:AY$63, $G167, 1 ), INDEX( InpS!AY$53:AY$63, $G167, 1 ), AX167 * ( 1 + AY$6 ) )</f>
        <v>93.671123571533769</v>
      </c>
      <c r="AZ167" s="80">
        <f xml:space="preserve"> IF( INDEX( InpS!AZ$53:AZ$63, $G167, 1 ), INDEX( InpS!AZ$53:AZ$63, $G167, 1 ), AY167 * ( 1 + AZ$6 ) )</f>
        <v>95.544246775711358</v>
      </c>
      <c r="BA167" s="80">
        <f xml:space="preserve"> IF( INDEX( InpS!BA$53:BA$63, $G167, 1 ), INDEX( InpS!BA$53:BA$63, $G167, 1 ), AZ167 * ( 1 + BA$6 ) )</f>
        <v>97.454826459583543</v>
      </c>
      <c r="BB167" s="80">
        <f xml:space="preserve"> IF( INDEX( InpS!BB$53:BB$63, $G167, 1 ), INDEX( InpS!BB$53:BB$63, $G167, 1 ), BA167 * ( 1 + BB$6 ) )</f>
        <v>99.403611633075585</v>
      </c>
      <c r="BC167" s="80">
        <f xml:space="preserve"> IF( INDEX( InpS!BC$53:BC$63, $G167, 1 ), INDEX( InpS!BC$53:BC$63, $G167, 1 ), BB167 * ( 1 + BC$6 ) )</f>
        <v>101.3913662839182</v>
      </c>
      <c r="BD167" s="80">
        <f xml:space="preserve"> IF( INDEX( InpS!BD$53:BD$63, $G167, 1 ), INDEX( InpS!BD$53:BD$63, $G167, 1 ), BC167 * ( 1 + BD$6 ) )</f>
        <v>103.41886967715594</v>
      </c>
      <c r="BE167" s="80">
        <f xml:space="preserve"> IF( INDEX( InpS!BE$53:BE$63, $G167, 1 ), INDEX( InpS!BE$53:BE$63, $G167, 1 ), BD167 * ( 1 + BE$6 ) )</f>
        <v>105.48691666064454</v>
      </c>
      <c r="BF167" s="80">
        <f xml:space="preserve"> IF( INDEX( InpS!BF$53:BF$63, $G167, 1 ), INDEX( InpS!BF$53:BF$63, $G167, 1 ), BE167 * ( 1 + BF$6 ) )</f>
        <v>107.59631797665743</v>
      </c>
      <c r="BG167" s="80">
        <f xml:space="preserve"> IF( INDEX( InpS!BG$53:BG$63, $G167, 1 ), INDEX( InpS!BG$53:BG$63, $G167, 1 ), BF167 * ( 1 + BG$6 ) )</f>
        <v>109.74790057972331</v>
      </c>
      <c r="BH167" s="80">
        <f xml:space="preserve"> IF( INDEX( InpS!BH$53:BH$63, $G167, 1 ), INDEX( InpS!BH$53:BH$63, $G167, 1 ), BG167 * ( 1 + BH$6 ) )</f>
        <v>111.94250796081941</v>
      </c>
      <c r="BI167" s="80">
        <f xml:space="preserve"> IF( INDEX( InpS!BI$53:BI$63, $G167, 1 ), INDEX( InpS!BI$53:BI$63, $G167, 1 ), BH167 * ( 1 + BI$6 ) )</f>
        <v>114.18100047804769</v>
      </c>
      <c r="BJ167" s="80">
        <f xml:space="preserve"> IF( INDEX( InpS!BJ$53:BJ$63, $G167, 1 ), INDEX( InpS!BJ$53:BJ$63, $G167, 1 ), BI167 * ( 1 + BJ$6 ) )</f>
        <v>116.46425569392341</v>
      </c>
      <c r="BK167" s="80">
        <f xml:space="preserve"> IF( INDEX( InpS!BK$53:BK$63, $G167, 1 ), INDEX( InpS!BK$53:BK$63, $G167, 1 ), BJ167 * ( 1 + BK$6 ) )</f>
        <v>118.7931687194084</v>
      </c>
      <c r="BL167" s="80">
        <f xml:space="preserve"> IF( INDEX( InpS!BL$53:BL$63, $G167, 1 ), INDEX( InpS!BL$53:BL$63, $G167, 1 ), BK167 * ( 1 + BL$6 ) )</f>
        <v>121.16865256482399</v>
      </c>
      <c r="BM167" s="80">
        <f xml:space="preserve"> IF( INDEX( InpS!BM$53:BM$63, $G167, 1 ), INDEX( InpS!BM$53:BM$63, $G167, 1 ), BL167 * ( 1 + BM$6 ) )</f>
        <v>123.59163849778099</v>
      </c>
      <c r="BN167" s="80">
        <f xml:space="preserve"> IF( INDEX( InpS!BN$53:BN$63, $G167, 1 ), INDEX( InpS!BN$53:BN$63, $G167, 1 ), BM167 * ( 1 + BN$6 ) )</f>
        <v>126.06307640826714</v>
      </c>
      <c r="BO167" s="80">
        <f xml:space="preserve"> IF( INDEX( InpS!BO$53:BO$63, $G167, 1 ), INDEX( InpS!BO$53:BO$63, $G167, 1 ), BN167 * ( 1 + BO$6 ) )</f>
        <v>128.58393518103514</v>
      </c>
      <c r="BP167" s="80">
        <f xml:space="preserve"> IF( INDEX( InpS!BP$53:BP$63, $G167, 1 ), INDEX( InpS!BP$53:BP$63, $G167, 1 ), BO167 * ( 1 + BP$6 ) )</f>
        <v>131.1552030754373</v>
      </c>
      <c r="BQ167" s="80">
        <f xml:space="preserve"> IF( INDEX( InpS!BQ$53:BQ$63, $G167, 1 ), INDEX( InpS!BQ$53:BQ$63, $G167, 1 ), BP167 * ( 1 + BQ$6 ) )</f>
        <v>133.77788811285563</v>
      </c>
      <c r="BR167" s="80">
        <f xml:space="preserve"> IF( INDEX( InpS!BR$53:BR$63, $G167, 1 ), INDEX( InpS!BR$53:BR$63, $G167, 1 ), BQ167 * ( 1 + BR$6 ) )</f>
        <v>136.45301847187923</v>
      </c>
      <c r="BS167" s="80">
        <f xml:space="preserve"> IF( INDEX( InpS!BS$53:BS$63, $G167, 1 ), INDEX( InpS!BS$53:BS$63, $G167, 1 ), BR167 * ( 1 + BS$6 ) )</f>
        <v>139.18164289138414</v>
      </c>
      <c r="BT167" s="80">
        <f xml:space="preserve"> IF( INDEX( InpS!BT$53:BT$63, $G167, 1 ), INDEX( InpS!BT$53:BT$63, $G167, 1 ), BS167 * ( 1 + BT$6 ) )</f>
        <v>141.96483108167331</v>
      </c>
      <c r="BU167" s="80">
        <f xml:space="preserve"> IF( INDEX( InpS!BU$53:BU$63, $G167, 1 ), INDEX( InpS!BU$53:BU$63, $G167, 1 ), BT167 * ( 1 + BU$6 ) )</f>
        <v>144.80367414383815</v>
      </c>
      <c r="BV167" s="80">
        <f xml:space="preserve"> IF( INDEX( InpS!BV$53:BV$63, $G167, 1 ), INDEX( InpS!BV$53:BV$63, $G167, 1 ), BU167 * ( 1 + BV$6 ) )</f>
        <v>147.69928499750597</v>
      </c>
      <c r="BW167" s="80">
        <f xml:space="preserve"> IF( INDEX( InpS!BW$53:BW$63, $G167, 1 ), INDEX( InpS!BW$53:BW$63, $G167, 1 ), BV167 * ( 1 + BW$6 ) )</f>
        <v>150.65279881714102</v>
      </c>
      <c r="BX167" s="80">
        <f xml:space="preserve"> IF( INDEX( InpS!BX$53:BX$63, $G167, 1 ), INDEX( InpS!BX$53:BX$63, $G167, 1 ), BW167 * ( 1 + BX$6 ) )</f>
        <v>153.66537347707006</v>
      </c>
      <c r="BY167" s="80">
        <f xml:space="preserve"> IF( INDEX( InpS!BY$53:BY$63, $G167, 1 ), INDEX( InpS!BY$53:BY$63, $G167, 1 ), BX167 * ( 1 + BY$6 ) )</f>
        <v>156.73819000540715</v>
      </c>
      <c r="BZ167" s="80">
        <f xml:space="preserve"> IF( INDEX( InpS!BZ$53:BZ$63, $G167, 1 ), INDEX( InpS!BZ$53:BZ$63, $G167, 1 ), BY167 * ( 1 + BZ$6 ) )</f>
        <v>159.87245304705539</v>
      </c>
      <c r="CA167" s="80">
        <f xml:space="preserve"> IF( INDEX( InpS!CA$53:CA$63, $G167, 1 ), INDEX( InpS!CA$53:CA$63, $G167, 1 ), BZ167 * ( 1 + CA$6 ) )</f>
        <v>163.06939133596725</v>
      </c>
      <c r="CB167" s="80">
        <f xml:space="preserve"> IF( INDEX( InpS!CB$53:CB$63, $G167, 1 ), INDEX( InpS!CB$53:CB$63, $G167, 1 ), CA167 * ( 1 + CB$6 ) )</f>
        <v>166.33025817684862</v>
      </c>
      <c r="CC167" s="80">
        <f xml:space="preserve"> IF( INDEX( InpS!CC$53:CC$63, $G167, 1 ), INDEX( InpS!CC$53:CC$63, $G167, 1 ), CB167 * ( 1 + CC$6 ) )</f>
        <v>169.65633193649532</v>
      </c>
      <c r="CD167" s="80">
        <f xml:space="preserve"> IF( INDEX( InpS!CD$53:CD$63, $G167, 1 ), INDEX( InpS!CD$53:CD$63, $G167, 1 ), CC167 * ( 1 + CD$6 ) )</f>
        <v>173.04891654495492</v>
      </c>
      <c r="CE167" s="80">
        <f xml:space="preserve"> IF( INDEX( InpS!CE$53:CE$63, $G167, 1 ), INDEX( InpS!CE$53:CE$63, $G167, 1 ), CD167 * ( 1 + CE$6 ) )</f>
        <v>176.50934200671003</v>
      </c>
      <c r="CF167" s="80">
        <f xml:space="preserve"> IF( INDEX( InpS!CF$53:CF$63, $G167, 1 ), INDEX( InpS!CF$53:CF$63, $G167, 1 ), CE167 * ( 1 + CF$6 ) )</f>
        <v>180.03896492208372</v>
      </c>
      <c r="CG167" s="80">
        <f xml:space="preserve"> IF( INDEX( InpS!CG$53:CG$63, $G167, 1 ), INDEX( InpS!CG$53:CG$63, $G167, 1 ), CF167 * ( 1 + CG$6 ) )</f>
        <v>183.63916901907132</v>
      </c>
      <c r="CH167" s="80">
        <f xml:space="preserve"> IF( INDEX( InpS!CH$53:CH$63, $G167, 1 ), INDEX( InpS!CH$53:CH$63, $G167, 1 ), CG167 * ( 1 + CH$6 ) )</f>
        <v>187.3113656958073</v>
      </c>
      <c r="CI167" s="80">
        <f xml:space="preserve"> IF( INDEX( InpS!CI$53:CI$63, $G167, 1 ), INDEX( InpS!CI$53:CI$63, $G167, 1 ), CH167 * ( 1 + CI$6 ) )</f>
        <v>191.05699457387954</v>
      </c>
      <c r="CJ167" s="80">
        <f xml:space="preserve"> IF( INDEX( InpS!CJ$53:CJ$63, $G167, 1 ), INDEX( InpS!CJ$53:CJ$63, $G167, 1 ), CI167 * ( 1 + CJ$6 ) )</f>
        <v>194.87752406270826</v>
      </c>
      <c r="CK167" s="80">
        <f xml:space="preserve"> IF( INDEX( InpS!CK$53:CK$63, $G167, 1 ), INDEX( InpS!CK$53:CK$63, $G167, 1 ), CJ167 * ( 1 + CK$6 ) )</f>
        <v>198.77445193521075</v>
      </c>
      <c r="CL167" s="80">
        <f xml:space="preserve"> IF( INDEX( InpS!CL$53:CL$63, $G167, 1 ), INDEX( InpS!CL$53:CL$63, $G167, 1 ), CK167 * ( 1 + CL$6 ) )</f>
        <v>202.74930591497738</v>
      </c>
      <c r="CM167" s="80">
        <f xml:space="preserve"> IF( INDEX( InpS!CM$53:CM$63, $G167, 1 ), INDEX( InpS!CM$53:CM$63, $G167, 1 ), CL167 * ( 1 + CM$6 ) )</f>
        <v>206.80364427518955</v>
      </c>
      <c r="CN167" s="80">
        <f xml:space="preserve"> IF( INDEX( InpS!CN$53:CN$63, $G167, 1 ), INDEX( InpS!CN$53:CN$63, $G167, 1 ), CM167 * ( 1 + CN$6 ) )</f>
        <v>210.93905644951371</v>
      </c>
      <c r="CO167" s="80">
        <f xml:space="preserve"> IF( INDEX( InpS!CO$53:CO$63, $G167, 1 ), INDEX( InpS!CO$53:CO$63, $G167, 1 ), CN167 * ( 1 + CO$6 ) )</f>
        <v>215.15716365521166</v>
      </c>
    </row>
    <row r="168" spans="2:211" s="309" customFormat="1" outlineLevel="2" x14ac:dyDescent="0.2">
      <c r="B168" s="310"/>
      <c r="C168" s="311"/>
      <c r="D168" s="311"/>
      <c r="E168" s="309" t="str">
        <f>InpS!E73</f>
        <v>Water: Intermediate fixed charge</v>
      </c>
      <c r="F168" s="309">
        <f>InpS!F73</f>
        <v>0</v>
      </c>
      <c r="G168" s="312"/>
      <c r="H168" s="314" t="str">
        <f>InpS!H73</f>
        <v>£</v>
      </c>
      <c r="J168" s="309">
        <f>InpS!J73</f>
        <v>0</v>
      </c>
      <c r="K168" s="315">
        <f xml:space="preserve"> IF( InpS!K73 &lt;&gt; "", InpS!K73, J168 * ( 1 + K$6 ) )</f>
        <v>3479</v>
      </c>
      <c r="L168" s="315">
        <f xml:space="preserve"> IF( InpS!L73 &lt;&gt; "", InpS!L73, K168 * ( 1 + L$6 ) )</f>
        <v>2373</v>
      </c>
      <c r="M168" s="315">
        <f xml:space="preserve"> IF( InpS!M73 &lt;&gt; "", InpS!M73, L168 * ( 1 + M$6 ) )</f>
        <v>2691</v>
      </c>
      <c r="N168" s="315">
        <f xml:space="preserve"> IF( InpS!N73 &lt;&gt; "", InpS!N73, M168 * ( 1 + N$6 ) )</f>
        <v>2487</v>
      </c>
      <c r="O168" s="315">
        <f xml:space="preserve"> IF( InpS!O73 &lt;&gt; "", InpS!O73, N168 * ( 1 + O$6 ) )</f>
        <v>2376</v>
      </c>
      <c r="P168" s="315">
        <f xml:space="preserve"> IF( InpS!P73 &lt;&gt; "", InpS!P73, O168 * ( 1 + P$6 ) )</f>
        <v>2427</v>
      </c>
      <c r="Q168" s="315">
        <f xml:space="preserve"> IF( InpS!Q73 &lt;&gt; "", InpS!Q73, P168 * ( 1 + Q$6 ) )</f>
        <v>2487</v>
      </c>
      <c r="R168" s="315">
        <f xml:space="preserve"> IF( InpS!R73 &lt;&gt; "", InpS!R73, Q168 * ( 1 + R$6 ) )</f>
        <v>2544</v>
      </c>
      <c r="S168" s="315">
        <f xml:space="preserve"> IF( InpS!S73 &lt;&gt; "", InpS!S73, R168 * ( 1 + S$6 ) )</f>
        <v>2610</v>
      </c>
      <c r="T168" s="315">
        <f xml:space="preserve"> IF( InpS!T73 &lt;&gt; "", InpS!T73, S168 * ( 1 + T$6 ) )</f>
        <v>2662.1916613839912</v>
      </c>
      <c r="U168" s="315">
        <f xml:space="preserve"> IF( InpS!U73 &lt;&gt; "", InpS!U73, T168 * ( 1 + U$6 ) )</f>
        <v>2715.4269892499829</v>
      </c>
      <c r="V168" s="315">
        <f xml:space="preserve"> IF( InpS!V73 &lt;&gt; "", InpS!V73, U168 * ( 1 + V$6 ) )</f>
        <v>2769.726853593234</v>
      </c>
      <c r="W168" s="315">
        <f xml:space="preserve"> IF( InpS!W73 &lt;&gt; "", InpS!W73, V168 * ( 1 + W$6 ) )</f>
        <v>2825.1125417422322</v>
      </c>
      <c r="X168" s="315">
        <f xml:space="preserve"> IF( InpS!X73 &lt;&gt; "", InpS!X73, W168 * ( 1 + X$6 ) )</f>
        <v>2881.6057667040241</v>
      </c>
      <c r="Y168" s="315">
        <f xml:space="preserve"> IF( InpS!Y73 &lt;&gt; "", InpS!Y73, X168 * ( 1 + Y$6 ) )</f>
        <v>2939.2286756764274</v>
      </c>
      <c r="Z168" s="315">
        <f xml:space="preserve"> IF( InpS!Z73 &lt;&gt; "", InpS!Z73, Y168 * ( 1 + Z$6 ) )</f>
        <v>2998.0038587304584</v>
      </c>
      <c r="AA168" s="315">
        <f xml:space="preserve"> IF( InpS!AA73 &lt;&gt; "", InpS!AA73, Z168 * ( 1 + AA$6 ) )</f>
        <v>3057.9543576663814</v>
      </c>
      <c r="AB168" s="315">
        <f xml:space="preserve"> IF( InpS!AB73 &lt;&gt; "", InpS!AB73, AA168 * ( 1 + AB$6 ) )</f>
        <v>3119.1036750468502</v>
      </c>
      <c r="AC168" s="315">
        <f xml:space="preserve"> IF( InpS!AC73 &lt;&gt; "", InpS!AC73, AB168 * ( 1 + AC$6 ) )</f>
        <v>3181.4757834106845</v>
      </c>
      <c r="AD168" s="315">
        <f xml:space="preserve"> IF( InpS!AD73 &lt;&gt; "", InpS!AD73, AC168 * ( 1 + AD$6 ) )</f>
        <v>3245.0951346708907</v>
      </c>
      <c r="AE168" s="315">
        <f xml:space="preserve"> IF( InpS!AE73 &lt;&gt; "", InpS!AE73, AD168 * ( 1 + AE$6 ) )</f>
        <v>3309.986669700615</v>
      </c>
      <c r="AF168" s="315">
        <f xml:space="preserve"> IF( InpS!AF73 &lt;&gt; "", InpS!AF73, AE168 * ( 1 + AF$6 ) )</f>
        <v>3376.1758281107832</v>
      </c>
      <c r="AG168" s="315">
        <f xml:space="preserve"> IF( InpS!AG73 &lt;&gt; "", InpS!AG73, AF168 * ( 1 + AG$6 ) )</f>
        <v>3443.6885582232635</v>
      </c>
      <c r="AH168" s="315">
        <f xml:space="preserve"> IF( InpS!AH73 &lt;&gt; "", InpS!AH73, AG168 * ( 1 + AH$6 ) )</f>
        <v>3512.55132724346</v>
      </c>
      <c r="AI168" s="315">
        <f xml:space="preserve"> IF( InpS!AI73 &lt;&gt; "", InpS!AI73, AH168 * ( 1 + AI$6 ) )</f>
        <v>3582.7911316363256</v>
      </c>
      <c r="AJ168" s="315">
        <f xml:space="preserve"> IF( InpS!AJ73 &lt;&gt; "", InpS!AJ73, AI168 * ( 1 + AJ$6 ) )</f>
        <v>3654.4355077098621</v>
      </c>
      <c r="AK168" s="315">
        <f xml:space="preserve"> IF( InpS!AK73 &lt;&gt; "", InpS!AK73, AJ168 * ( 1 + AK$6 ) )</f>
        <v>3727.5125424102557</v>
      </c>
      <c r="AL168" s="315">
        <f xml:space="preserve"> IF( InpS!AL73 &lt;&gt; "", InpS!AL73, AK168 * ( 1 + AL$6 ) )</f>
        <v>3802.0508843328826</v>
      </c>
      <c r="AM168" s="315">
        <f xml:space="preserve"> IF( InpS!AM73 &lt;&gt; "", InpS!AM73, AL168 * ( 1 + AM$6 ) )</f>
        <v>3878.0797549534977</v>
      </c>
      <c r="AN168" s="315">
        <f xml:space="preserve"> IF( InpS!AN73 &lt;&gt; "", InpS!AN73, AM168 * ( 1 + AN$6 ) )</f>
        <v>3955.6289600840128</v>
      </c>
      <c r="AO168" s="315">
        <f xml:space="preserve"> IF( InpS!AO73 &lt;&gt; "", InpS!AO73, AN168 * ( 1 + AO$6 ) )</f>
        <v>4034.7289015573515</v>
      </c>
      <c r="AP168" s="315">
        <f xml:space="preserve"> IF( InpS!AP73 &lt;&gt; "", InpS!AP73, AO168 * ( 1 + AP$6 ) )</f>
        <v>4115.4105891459658</v>
      </c>
      <c r="AQ168" s="315">
        <f xml:space="preserve"> IF( InpS!AQ73 &lt;&gt; "", InpS!AQ73, AP168 * ( 1 + AQ$6 ) )</f>
        <v>4197.7056527186851</v>
      </c>
      <c r="AR168" s="315">
        <f xml:space="preserve"> IF( InpS!AR73 &lt;&gt; "", InpS!AR73, AQ168 * ( 1 + AR$6 ) )</f>
        <v>4281.6463546406621</v>
      </c>
      <c r="AS168" s="315">
        <f xml:space="preserve"> IF( InpS!AS73 &lt;&gt; "", InpS!AS73, AR168 * ( 1 + AS$6 ) )</f>
        <v>4367.2656024212774</v>
      </c>
      <c r="AT168" s="315">
        <f xml:space="preserve"> IF( InpS!AT73 &lt;&gt; "", InpS!AT73, AS168 * ( 1 + AT$6 ) )</f>
        <v>4454.596961614965</v>
      </c>
      <c r="AU168" s="315">
        <f xml:space="preserve"> IF( InpS!AU73 &lt;&gt; "", InpS!AU73, AT168 * ( 1 + AU$6 ) )</f>
        <v>4543.6746689800084</v>
      </c>
      <c r="AV168" s="315">
        <f xml:space="preserve"> IF( InpS!AV73 &lt;&gt; "", InpS!AV73, AU168 * ( 1 + AV$6 ) )</f>
        <v>4634.5336459004766</v>
      </c>
      <c r="AW168" s="315">
        <f xml:space="preserve"> IF( InpS!AW73 &lt;&gt; "", InpS!AW73, AV168 * ( 1 + AW$6 ) )</f>
        <v>4727.2095120765498</v>
      </c>
      <c r="AX168" s="315">
        <f xml:space="preserve"> IF( InpS!AX73 &lt;&gt; "", InpS!AX73, AW168 * ( 1 + AX$6 ) )</f>
        <v>4821.7385994886117</v>
      </c>
      <c r="AY168" s="315">
        <f xml:space="preserve"> IF( InpS!AY73 &lt;&gt; "", InpS!AY73, AX168 * ( 1 + AY$6 ) )</f>
        <v>4918.1579666405769</v>
      </c>
      <c r="AZ168" s="315">
        <f xml:space="preserve"> IF( InpS!AZ73 &lt;&gt; "", InpS!AZ73, AY168 * ( 1 + AZ$6 ) )</f>
        <v>5016.5054130880417</v>
      </c>
      <c r="BA168" s="315">
        <f xml:space="preserve"> IF( InpS!BA73 &lt;&gt; "", InpS!BA73, AZ168 * ( 1 + BA$6 ) )</f>
        <v>5116.8194942569498</v>
      </c>
      <c r="BB168" s="315">
        <f xml:space="preserve"> IF( InpS!BB73 &lt;&gt; "", InpS!BB73, BA168 * ( 1 + BB$6 ) )</f>
        <v>5219.1395365585831</v>
      </c>
      <c r="BC168" s="315">
        <f xml:space="preserve"> IF( InpS!BC73 &lt;&gt; "", InpS!BC73, BB168 * ( 1 + BC$6 ) )</f>
        <v>5323.505652806808</v>
      </c>
      <c r="BD168" s="315">
        <f xml:space="preserve"> IF( InpS!BD73 &lt;&gt; "", InpS!BD73, BC168 * ( 1 + BD$6 ) )</f>
        <v>5429.9587579436111</v>
      </c>
      <c r="BE168" s="315">
        <f xml:space="preserve"> IF( InpS!BE73 &lt;&gt; "", InpS!BE73, BD168 * ( 1 + BE$6 ) )</f>
        <v>5538.5405850791012</v>
      </c>
      <c r="BF168" s="315">
        <f xml:space="preserve"> IF( InpS!BF73 &lt;&gt; "", InpS!BF73, BE168 * ( 1 + BF$6 ) )</f>
        <v>5649.2937018522589</v>
      </c>
      <c r="BG168" s="315">
        <f xml:space="preserve"> IF( InpS!BG73 &lt;&gt; "", InpS!BG73, BF168 * ( 1 + BG$6 ) )</f>
        <v>5762.2615271188442</v>
      </c>
      <c r="BH168" s="315">
        <f xml:space="preserve"> IF( InpS!BH73 &lt;&gt; "", InpS!BH73, BG168 * ( 1 + BH$6 ) )</f>
        <v>5877.4883479730152</v>
      </c>
      <c r="BI168" s="315">
        <f xml:space="preserve"> IF( InpS!BI73 &lt;&gt; "", InpS!BI73, BH168 * ( 1 + BI$6 ) )</f>
        <v>5995.0193371093219</v>
      </c>
      <c r="BJ168" s="315">
        <f xml:space="preserve"> IF( InpS!BJ73 &lt;&gt; "", InpS!BJ73, BI168 * ( 1 + BJ$6 ) )</f>
        <v>6114.900570531885</v>
      </c>
      <c r="BK168" s="315">
        <f xml:space="preserve"> IF( InpS!BK73 &lt;&gt; "", InpS!BK73, BJ168 * ( 1 + BK$6 ) )</f>
        <v>6237.1790456176996</v>
      </c>
      <c r="BL168" s="315">
        <f xml:space="preserve"> IF( InpS!BL73 &lt;&gt; "", InpS!BL73, BK168 * ( 1 + BL$6 ) )</f>
        <v>6361.9026995411496</v>
      </c>
      <c r="BM168" s="315">
        <f xml:space="preserve"> IF( InpS!BM73 &lt;&gt; "", InpS!BM73, BL168 * ( 1 + BM$6 ) )</f>
        <v>6489.1204280669544</v>
      </c>
      <c r="BN168" s="315">
        <f xml:space="preserve"> IF( InpS!BN73 &lt;&gt; "", InpS!BN73, BM168 * ( 1 + BN$6 ) )</f>
        <v>6618.8821047189122</v>
      </c>
      <c r="BO168" s="315">
        <f xml:space="preserve"> IF( InpS!BO73 &lt;&gt; "", InpS!BO73, BN168 * ( 1 + BO$6 ) )</f>
        <v>6751.238600331958</v>
      </c>
      <c r="BP168" s="315">
        <f xml:space="preserve"> IF( InpS!BP73 &lt;&gt; "", InpS!BP73, BO168 * ( 1 + BP$6 ) )</f>
        <v>6886.2418029951978</v>
      </c>
      <c r="BQ168" s="315">
        <f xml:space="preserve"> IF( InpS!BQ73 &lt;&gt; "", InpS!BQ73, BP168 * ( 1 + BQ$6 ) )</f>
        <v>7023.9446383937457</v>
      </c>
      <c r="BR168" s="315">
        <f xml:space="preserve"> IF( InpS!BR73 &lt;&gt; "", InpS!BR73, BQ168 * ( 1 + BR$6 ) )</f>
        <v>7164.4010905573268</v>
      </c>
      <c r="BS168" s="315">
        <f xml:space="preserve"> IF( InpS!BS73 &lt;&gt; "", InpS!BS73, BR168 * ( 1 + BS$6 ) )</f>
        <v>7307.6662230237889</v>
      </c>
      <c r="BT168" s="315">
        <f xml:space="preserve"> IF( InpS!BT73 &lt;&gt; "", InpS!BT73, BS168 * ( 1 + BT$6 ) )</f>
        <v>7453.7962004258152</v>
      </c>
      <c r="BU168" s="315">
        <f xml:space="preserve"> IF( InpS!BU73 &lt;&gt; "", InpS!BU73, BT168 * ( 1 + BU$6 ) )</f>
        <v>7602.8483105093037</v>
      </c>
      <c r="BV168" s="315">
        <f xml:space="preserve"> IF( InpS!BV73 &lt;&gt; "", InpS!BV73, BU168 * ( 1 + BV$6 ) )</f>
        <v>7754.8809865920439</v>
      </c>
      <c r="BW168" s="315">
        <f xml:space="preserve"> IF( InpS!BW73 &lt;&gt; "", InpS!BW73, BV168 * ( 1 + BW$6 ) )</f>
        <v>7909.9538304714933</v>
      </c>
      <c r="BX168" s="315">
        <f xml:space="preserve"> IF( InpS!BX73 &lt;&gt; "", InpS!BX73, BW168 * ( 1 + BX$6 ) )</f>
        <v>8068.1276357906399</v>
      </c>
      <c r="BY168" s="315">
        <f xml:space="preserve"> IF( InpS!BY73 &lt;&gt; "", InpS!BY73, BX168 * ( 1 + BY$6 ) )</f>
        <v>8229.4644118711021</v>
      </c>
      <c r="BZ168" s="315">
        <f xml:space="preserve"> IF( InpS!BZ73 &lt;&gt; "", InpS!BZ73, BY168 * ( 1 + BZ$6 ) )</f>
        <v>8394.0274080228191</v>
      </c>
      <c r="CA168" s="315">
        <f xml:space="preserve"> IF( InpS!CA73 &lt;&gt; "", InpS!CA73, BZ168 * ( 1 + CA$6 ) )</f>
        <v>8561.881138339857</v>
      </c>
      <c r="CB168" s="315">
        <f xml:space="preserve"> IF( InpS!CB73 &lt;&gt; "", InpS!CB73, CA168 * ( 1 + CB$6 ) )</f>
        <v>8733.0914069920473</v>
      </c>
      <c r="CC168" s="315">
        <f xml:space="preserve"> IF( InpS!CC73 &lt;&gt; "", InpS!CC73, CB168 * ( 1 + CC$6 ) )</f>
        <v>8907.7253340223815</v>
      </c>
      <c r="CD168" s="315">
        <f xml:space="preserve"> IF( InpS!CD73 &lt;&gt; "", InpS!CD73, CC168 * ( 1 + CD$6 ) )</f>
        <v>9085.8513816602735</v>
      </c>
      <c r="CE168" s="315">
        <f xml:space="preserve"> IF( InpS!CE73 &lt;&gt; "", InpS!CE73, CD168 * ( 1 + CE$6 ) )</f>
        <v>9267.5393811609938</v>
      </c>
      <c r="CF168" s="315">
        <f xml:space="preserve"> IF( InpS!CF73 &lt;&gt; "", InpS!CF73, CE168 * ( 1 + CF$6 ) )</f>
        <v>9452.8605601818199</v>
      </c>
      <c r="CG168" s="315">
        <f xml:space="preserve"> IF( InpS!CG73 &lt;&gt; "", InpS!CG73, CF168 * ( 1 + CG$6 ) )</f>
        <v>9641.8875707056104</v>
      </c>
      <c r="CH168" s="315">
        <f xml:space="preserve"> IF( InpS!CH73 &lt;&gt; "", InpS!CH73, CG168 * ( 1 + CH$6 ) )</f>
        <v>9834.6945175227684</v>
      </c>
      <c r="CI168" s="315">
        <f xml:space="preserve"> IF( InpS!CI73 &lt;&gt; "", InpS!CI73, CH168 * ( 1 + CI$6 ) )</f>
        <v>10031.356987282747</v>
      </c>
      <c r="CJ168" s="315">
        <f xml:space="preserve"> IF( InpS!CJ73 &lt;&gt; "", InpS!CJ73, CI168 * ( 1 + CJ$6 ) )</f>
        <v>10231.9520781265</v>
      </c>
      <c r="CK168" s="315">
        <f xml:space="preserve"> IF( InpS!CK73 &lt;&gt; "", InpS!CK73, CJ168 * ( 1 + CK$6 ) )</f>
        <v>10436.558429911482</v>
      </c>
      <c r="CL168" s="315">
        <f xml:space="preserve"> IF( InpS!CL73 &lt;&gt; "", InpS!CL73, CK168 * ( 1 + CL$6 ) )</f>
        <v>10645.256255041053</v>
      </c>
      <c r="CM168" s="315">
        <f xml:space="preserve"> IF( InpS!CM73 &lt;&gt; "", InpS!CM73, CL168 * ( 1 + CM$6 ) )</f>
        <v>10858.127369910369</v>
      </c>
      <c r="CN168" s="315">
        <f xml:space="preserve"> IF( InpS!CN73 &lt;&gt; "", InpS!CN73, CM168 * ( 1 + CN$6 ) )</f>
        <v>11075.2552269811</v>
      </c>
      <c r="CO168" s="315">
        <f xml:space="preserve"> IF( InpS!CO73 &lt;&gt; "", InpS!CO73, CN168 * ( 1 + CO$6 ) )</f>
        <v>11296.724947497529</v>
      </c>
    </row>
    <row r="169" spans="2:211" s="305" customFormat="1" outlineLevel="2" x14ac:dyDescent="0.2">
      <c r="B169" s="306"/>
      <c r="C169" s="307"/>
      <c r="D169" s="307"/>
      <c r="E169" s="305" t="str">
        <f>InpS!E74</f>
        <v>Water: Intermediate peak rate</v>
      </c>
      <c r="F169" s="305">
        <f>InpS!F74</f>
        <v>0</v>
      </c>
      <c r="G169" s="308"/>
      <c r="H169" s="313" t="str">
        <f>InpS!H74</f>
        <v>£/m3</v>
      </c>
      <c r="J169" s="305">
        <f>InpS!J74</f>
        <v>0</v>
      </c>
      <c r="K169" s="235">
        <f xml:space="preserve"> IF( InpS!K74 &lt;&gt; "", InpS!K74, J169 * ( 1 + K$6 ) )</f>
        <v>1.2514000000000001</v>
      </c>
      <c r="L169" s="235">
        <f xml:space="preserve"> IF( InpS!L74 &lt;&gt; "", InpS!L74, K169 * ( 1 + L$6 ) )</f>
        <v>1.3453999999999999</v>
      </c>
      <c r="M169" s="235">
        <f xml:space="preserve"> IF( InpS!M74 &lt;&gt; "", InpS!M74, L169 * ( 1 + M$6 ) )</f>
        <v>1.4708999999999999</v>
      </c>
      <c r="N169" s="235">
        <f xml:space="preserve"> IF( InpS!N74 &lt;&gt; "", InpS!N74, M169 * ( 1 + N$6 ) )</f>
        <v>1.3738999999999999</v>
      </c>
      <c r="O169" s="235">
        <f xml:space="preserve"> IF( InpS!O74 &lt;&gt; "", InpS!O74, N169 * ( 1 + O$6 ) )</f>
        <v>1.2978000000000001</v>
      </c>
      <c r="P169" s="235">
        <f xml:space="preserve"> IF( InpS!P74 &lt;&gt; "", InpS!P74, O169 * ( 1 + P$6 ) )</f>
        <v>1.3169</v>
      </c>
      <c r="Q169" s="235">
        <f xml:space="preserve"> IF( InpS!Q74 &lt;&gt; "", InpS!Q74, P169 * ( 1 + Q$6 ) )</f>
        <v>1.3372999999999999</v>
      </c>
      <c r="R169" s="235">
        <f xml:space="preserve"> IF( InpS!R74 &lt;&gt; "", InpS!R74, Q169 * ( 1 + R$6 ) )</f>
        <v>1.357</v>
      </c>
      <c r="S169" s="235">
        <f xml:space="preserve"> IF( InpS!S74 &lt;&gt; "", InpS!S74, R169 * ( 1 + S$6 ) )</f>
        <v>1.3819999999999999</v>
      </c>
      <c r="T169" s="235">
        <f xml:space="preserve"> IF( InpS!T74 &lt;&gt; "", InpS!T74, S169 * ( 1 + T$6 ) )</f>
        <v>1.4096355846868489</v>
      </c>
      <c r="U169" s="235">
        <f xml:space="preserve"> IF( InpS!U74 &lt;&gt; "", InpS!U74, T169 * ( 1 + U$6 ) )</f>
        <v>1.4378237927752782</v>
      </c>
      <c r="V169" s="235">
        <f xml:space="preserve"> IF( InpS!V74 &lt;&gt; "", InpS!V74, U169 * ( 1 + V$6 ) )</f>
        <v>1.4665756749677583</v>
      </c>
      <c r="W169" s="235">
        <f xml:space="preserve"> IF( InpS!W74 &lt;&gt; "", InpS!W74, V169 * ( 1 + W$6 ) )</f>
        <v>1.4959025029455038</v>
      </c>
      <c r="X169" s="235">
        <f xml:space="preserve"> IF( InpS!X74 &lt;&gt; "", InpS!X74, W169 * ( 1 + X$6 ) )</f>
        <v>1.5258157737873415</v>
      </c>
      <c r="Y169" s="235">
        <f xml:space="preserve"> IF( InpS!Y74 &lt;&gt; "", InpS!Y74, X169 * ( 1 + Y$6 ) )</f>
        <v>1.5563272144769436</v>
      </c>
      <c r="Z169" s="235">
        <f xml:space="preserve"> IF( InpS!Z74 &lt;&gt; "", InpS!Z74, Y169 * ( 1 + Z$6 ) )</f>
        <v>1.5874487865001892</v>
      </c>
      <c r="AA169" s="235">
        <f xml:space="preserve"> IF( InpS!AA74 &lt;&gt; "", InpS!AA74, Z169 * ( 1 + AA$6 ) )</f>
        <v>1.6191926905344596</v>
      </c>
      <c r="AB169" s="235">
        <f xml:space="preserve"> IF( InpS!AB74 &lt;&gt; "", InpS!AB74, AA169 * ( 1 + AB$6 ) )</f>
        <v>1.6515713712317042</v>
      </c>
      <c r="AC169" s="235">
        <f xml:space="preserve"> IF( InpS!AC74 &lt;&gt; "", InpS!AC74, AB169 * ( 1 + AC$6 ) )</f>
        <v>1.6845975220971521</v>
      </c>
      <c r="AD169" s="235">
        <f xml:space="preserve"> IF( InpS!AD74 &lt;&gt; "", InpS!AD74, AC169 * ( 1 + AD$6 ) )</f>
        <v>1.7182840904655832</v>
      </c>
      <c r="AE169" s="235">
        <f xml:space="preserve"> IF( InpS!AE74 &lt;&gt; "", InpS!AE74, AD169 * ( 1 + AE$6 ) )</f>
        <v>1.7526442825771078</v>
      </c>
      <c r="AF169" s="235">
        <f xml:space="preserve"> IF( InpS!AF74 &lt;&gt; "", InpS!AF74, AE169 * ( 1 + AF$6 ) )</f>
        <v>1.7876915687544459</v>
      </c>
      <c r="AG169" s="235">
        <f xml:space="preserve"> IF( InpS!AG74 &lt;&gt; "", InpS!AG74, AF169 * ( 1 + AG$6 ) )</f>
        <v>1.8234396886837363</v>
      </c>
      <c r="AH169" s="235">
        <f xml:space="preserve"> IF( InpS!AH74 &lt;&gt; "", InpS!AH74, AG169 * ( 1 + AH$6 ) )</f>
        <v>1.859902656800944</v>
      </c>
      <c r="AI169" s="235">
        <f xml:space="preserve"> IF( InpS!AI74 &lt;&gt; "", InpS!AI74, AH169 * ( 1 + AI$6 ) )</f>
        <v>1.8970947677859786</v>
      </c>
      <c r="AJ169" s="235">
        <f xml:space="preserve"> IF( InpS!AJ74 &lt;&gt; "", InpS!AJ74, AI169 * ( 1 + AJ$6 ) )</f>
        <v>1.9350306021666788</v>
      </c>
      <c r="AK169" s="235">
        <f xml:space="preserve"> IF( InpS!AK74 &lt;&gt; "", InpS!AK74, AJ169 * ( 1 + AK$6 ) )</f>
        <v>1.9737250320348565</v>
      </c>
      <c r="AL169" s="235">
        <f xml:space="preserve"> IF( InpS!AL74 &lt;&gt; "", InpS!AL74, AK169 * ( 1 + AL$6 ) )</f>
        <v>2.0131932268766461</v>
      </c>
      <c r="AM169" s="235">
        <f xml:space="preserve"> IF( InpS!AM74 &lt;&gt; "", InpS!AM74, AL169 * ( 1 + AM$6 ) )</f>
        <v>2.0534506595194393</v>
      </c>
      <c r="AN169" s="235">
        <f xml:space="preserve"> IF( InpS!AN74 &lt;&gt; "", InpS!AN74, AM169 * ( 1 + AN$6 ) )</f>
        <v>2.0945131121977427</v>
      </c>
      <c r="AO169" s="235">
        <f xml:space="preserve"> IF( InpS!AO74 &lt;&gt; "", InpS!AO74, AN169 * ( 1 + AO$6 ) )</f>
        <v>2.1363966827403305</v>
      </c>
      <c r="AP169" s="235">
        <f xml:space="preserve"> IF( InpS!AP74 &lt;&gt; "", InpS!AP74, AO169 * ( 1 + AP$6 ) )</f>
        <v>2.1791177908811217</v>
      </c>
      <c r="AQ169" s="235">
        <f xml:space="preserve"> IF( InpS!AQ74 &lt;&gt; "", InpS!AQ74, AP169 * ( 1 + AQ$6 ) )</f>
        <v>2.2226931846962552</v>
      </c>
      <c r="AR169" s="235">
        <f xml:space="preserve"> IF( InpS!AR74 &lt;&gt; "", InpS!AR74, AQ169 * ( 1 + AR$6 ) )</f>
        <v>2.2671399471698841</v>
      </c>
      <c r="AS169" s="235">
        <f xml:space="preserve"> IF( InpS!AS74 &lt;&gt; "", InpS!AS74, AR169 * ( 1 + AS$6 ) )</f>
        <v>2.3124755028912674</v>
      </c>
      <c r="AT169" s="235">
        <f xml:space="preserve"> IF( InpS!AT74 &lt;&gt; "", InpS!AT74, AS169 * ( 1 + AT$6 ) )</f>
        <v>2.3587176248857791</v>
      </c>
      <c r="AU169" s="235">
        <f xml:space="preserve"> IF( InpS!AU74 &lt;&gt; "", InpS!AU74, AT169 * ( 1 + AU$6 ) )</f>
        <v>2.4058844415825189</v>
      </c>
      <c r="AV169" s="235">
        <f xml:space="preserve"> IF( InpS!AV74 &lt;&gt; "", InpS!AV74, AU169 * ( 1 + AV$6 ) )</f>
        <v>2.4539944439212498</v>
      </c>
      <c r="AW169" s="235">
        <f xml:space="preserve"> IF( InpS!AW74 &lt;&gt; "", InpS!AW74, AV169 * ( 1 + AW$6 ) )</f>
        <v>2.5030664926014543</v>
      </c>
      <c r="AX169" s="235">
        <f xml:space="preserve"> IF( InpS!AX74 &lt;&gt; "", InpS!AX74, AW169 * ( 1 + AX$6 ) )</f>
        <v>2.553119825476347</v>
      </c>
      <c r="AY169" s="235">
        <f xml:space="preserve"> IF( InpS!AY74 &lt;&gt; "", InpS!AY74, AX169 * ( 1 + AY$6 ) )</f>
        <v>2.6041740650947438</v>
      </c>
      <c r="AZ169" s="235">
        <f xml:space="preserve"> IF( InpS!AZ74 &lt;&gt; "", InpS!AZ74, AY169 * ( 1 + AZ$6 ) )</f>
        <v>2.6562492263937463</v>
      </c>
      <c r="BA169" s="235">
        <f xml:space="preserve"> IF( InpS!BA74 &lt;&gt; "", InpS!BA74, AZ169 * ( 1 + BA$6 ) )</f>
        <v>2.7093657245452523</v>
      </c>
      <c r="BB169" s="235">
        <f xml:space="preserve"> IF( InpS!BB74 &lt;&gt; "", InpS!BB74, BA169 * ( 1 + BB$6 ) )</f>
        <v>2.763544382959374</v>
      </c>
      <c r="BC169" s="235">
        <f xml:space="preserve"> IF( InpS!BC74 &lt;&gt; "", InpS!BC74, BB169 * ( 1 + BC$6 ) )</f>
        <v>2.8188064414478977</v>
      </c>
      <c r="BD169" s="235">
        <f xml:space="preserve"> IF( InpS!BD74 &lt;&gt; "", InpS!BD74, BC169 * ( 1 + BD$6 ) )</f>
        <v>2.8751735645509866</v>
      </c>
      <c r="BE169" s="235">
        <f xml:space="preserve"> IF( InpS!BE74 &lt;&gt; "", InpS!BE74, BD169 * ( 1 + BE$6 ) )</f>
        <v>2.9326678500303922</v>
      </c>
      <c r="BF169" s="235">
        <f xml:space="preserve"> IF( InpS!BF74 &lt;&gt; "", InpS!BF74, BE169 * ( 1 + BF$6 ) )</f>
        <v>2.9913118375325007</v>
      </c>
      <c r="BG169" s="235">
        <f xml:space="preserve"> IF( InpS!BG74 &lt;&gt; "", InpS!BG74, BF169 * ( 1 + BG$6 ) )</f>
        <v>3.0511285174246159</v>
      </c>
      <c r="BH169" s="235">
        <f xml:space="preserve"> IF( InpS!BH74 &lt;&gt; "", InpS!BH74, BG169 * ( 1 + BH$6 ) )</f>
        <v>3.1121413398079358</v>
      </c>
      <c r="BI169" s="235">
        <f xml:space="preserve"> IF( InpS!BI74 &lt;&gt; "", InpS!BI74, BH169 * ( 1 + BI$6 ) )</f>
        <v>3.1743742237107622</v>
      </c>
      <c r="BJ169" s="235">
        <f xml:space="preserve"> IF( InpS!BJ74 &lt;&gt; "", InpS!BJ74, BI169 * ( 1 + BJ$6 ) )</f>
        <v>3.2378515664655447</v>
      </c>
      <c r="BK169" s="235">
        <f xml:space="preserve"> IF( InpS!BK74 &lt;&gt; "", InpS!BK74, BJ169 * ( 1 + BK$6 ) )</f>
        <v>3.3025982532734357</v>
      </c>
      <c r="BL169" s="235">
        <f xml:space="preserve"> IF( InpS!BL74 &lt;&gt; "", InpS!BL74, BK169 * ( 1 + BL$6 ) )</f>
        <v>3.3686396669601053</v>
      </c>
      <c r="BM169" s="235">
        <f xml:space="preserve"> IF( InpS!BM74 &lt;&gt; "", InpS!BM74, BL169 * ( 1 + BM$6 ) )</f>
        <v>3.4360016979266428</v>
      </c>
      <c r="BN169" s="235">
        <f xml:space="preserve"> IF( InpS!BN74 &lt;&gt; "", InpS!BN74, BM169 * ( 1 + BN$6 ) )</f>
        <v>3.5047107542994422</v>
      </c>
      <c r="BO169" s="235">
        <f xml:space="preserve"> IF( InpS!BO74 &lt;&gt; "", InpS!BO74, BN169 * ( 1 + BO$6 ) )</f>
        <v>3.5747937722830549</v>
      </c>
      <c r="BP169" s="235">
        <f xml:space="preserve"> IF( InpS!BP74 &lt;&gt; "", InpS!BP74, BO169 * ( 1 + BP$6 ) )</f>
        <v>3.6462782267200655</v>
      </c>
      <c r="BQ169" s="235">
        <f xml:space="preserve"> IF( InpS!BQ74 &lt;&gt; "", InpS!BQ74, BP169 * ( 1 + BQ$6 ) )</f>
        <v>3.7191921418621319</v>
      </c>
      <c r="BR169" s="235">
        <f xml:space="preserve"> IF( InpS!BR74 &lt;&gt; "", InpS!BR74, BQ169 * ( 1 + BR$6 ) )</f>
        <v>3.7935641023564113</v>
      </c>
      <c r="BS169" s="235">
        <f xml:space="preserve"> IF( InpS!BS74 &lt;&gt; "", InpS!BS74, BR169 * ( 1 + BS$6 ) )</f>
        <v>3.8694232644516795</v>
      </c>
      <c r="BT169" s="235">
        <f xml:space="preserve"> IF( InpS!BT74 &lt;&gt; "", InpS!BT74, BS169 * ( 1 + BT$6 ) )</f>
        <v>3.9467993674285378</v>
      </c>
      <c r="BU169" s="235">
        <f xml:space="preserve"> IF( InpS!BU74 &lt;&gt; "", InpS!BU74, BT169 * ( 1 + BU$6 ) )</f>
        <v>4.0257227452581859</v>
      </c>
      <c r="BV169" s="235">
        <f xml:space="preserve"> IF( InpS!BV74 &lt;&gt; "", InpS!BV74, BU169 * ( 1 + BV$6 ) )</f>
        <v>4.106224338494334</v>
      </c>
      <c r="BW169" s="235">
        <f xml:space="preserve"> IF( InpS!BW74 &lt;&gt; "", InpS!BW74, BV169 * ( 1 + BW$6 ) )</f>
        <v>4.1883357064029161</v>
      </c>
      <c r="BX169" s="235">
        <f xml:space="preserve"> IF( InpS!BX74 &lt;&gt; "", InpS!BX74, BW169 * ( 1 + BX$6 ) )</f>
        <v>4.2720890393343574</v>
      </c>
      <c r="BY169" s="235">
        <f xml:space="preserve"> IF( InpS!BY74 &lt;&gt; "", InpS!BY74, BX169 * ( 1 + BY$6 ) )</f>
        <v>4.3575171713432459</v>
      </c>
      <c r="BZ169" s="235">
        <f xml:space="preserve"> IF( InpS!BZ74 &lt;&gt; "", InpS!BZ74, BY169 * ( 1 + BZ$6 ) )</f>
        <v>4.4446535930603623</v>
      </c>
      <c r="CA169" s="235">
        <f xml:space="preserve"> IF( InpS!CA74 &lt;&gt; "", InpS!CA74, BZ169 * ( 1 + CA$6 ) )</f>
        <v>4.5335324648221045</v>
      </c>
      <c r="CB169" s="235">
        <f xml:space="preserve"> IF( InpS!CB74 &lt;&gt; "", InpS!CB74, CA169 * ( 1 + CB$6 ) )</f>
        <v>4.6241886300624593</v>
      </c>
      <c r="CC169" s="235">
        <f xml:space="preserve"> IF( InpS!CC74 &lt;&gt; "", InpS!CC74, CB169 * ( 1 + CC$6 ) )</f>
        <v>4.716657628972774</v>
      </c>
      <c r="CD169" s="235">
        <f xml:space="preserve"> IF( InpS!CD74 &lt;&gt; "", InpS!CD74, CC169 * ( 1 + CD$6 ) )</f>
        <v>4.8109757124346766</v>
      </c>
      <c r="CE169" s="235">
        <f xml:space="preserve"> IF( InpS!CE74 &lt;&gt; "", InpS!CE74, CD169 * ( 1 + CE$6 ) )</f>
        <v>4.9071798562316102</v>
      </c>
      <c r="CF169" s="235">
        <f xml:space="preserve"> IF( InpS!CF74 &lt;&gt; "", InpS!CF74, CE169 * ( 1 + CF$6 ) )</f>
        <v>5.0053077755445541</v>
      </c>
      <c r="CG169" s="235">
        <f xml:space="preserve"> IF( InpS!CG74 &lt;&gt; "", InpS!CG74, CF169 * ( 1 + CG$6 ) )</f>
        <v>5.1053979397376112</v>
      </c>
      <c r="CH169" s="235">
        <f xml:space="preserve"> IF( InpS!CH74 &lt;&gt; "", InpS!CH74, CG169 * ( 1 + CH$6 ) )</f>
        <v>5.2074895874392633</v>
      </c>
      <c r="CI169" s="235">
        <f xml:space="preserve"> IF( InpS!CI74 &lt;&gt; "", InpS!CI74, CH169 * ( 1 + CI$6 ) )</f>
        <v>5.3116227419251985</v>
      </c>
      <c r="CJ169" s="235">
        <f xml:space="preserve"> IF( InpS!CJ74 &lt;&gt; "", InpS!CJ74, CI169 * ( 1 + CJ$6 ) )</f>
        <v>5.4178382268087493</v>
      </c>
      <c r="CK169" s="235">
        <f xml:space="preserve"> IF( InpS!CK74 &lt;&gt; "", InpS!CK74, CJ169 * ( 1 + CK$6 ) )</f>
        <v>5.5261776820450885</v>
      </c>
      <c r="CL169" s="235">
        <f xml:space="preserve"> IF( InpS!CL74 &lt;&gt; "", InpS!CL74, CK169 * ( 1 + CL$6 ) )</f>
        <v>5.6366835802554585</v>
      </c>
      <c r="CM169" s="235">
        <f xml:space="preserve"> IF( InpS!CM74 &lt;&gt; "", InpS!CM74, CL169 * ( 1 + CM$6 ) )</f>
        <v>5.749399243377832</v>
      </c>
      <c r="CN169" s="235">
        <f xml:space="preserve"> IF( InpS!CN74 &lt;&gt; "", InpS!CN74, CM169 * ( 1 + CN$6 ) )</f>
        <v>5.8643688596505337</v>
      </c>
      <c r="CO169" s="235">
        <f xml:space="preserve"> IF( InpS!CO74 &lt;&gt; "", InpS!CO74, CN169 * ( 1 + CO$6 ) )</f>
        <v>5.9816375009354772</v>
      </c>
    </row>
    <row r="170" spans="2:211" s="305" customFormat="1" outlineLevel="2" x14ac:dyDescent="0.2">
      <c r="B170" s="306"/>
      <c r="C170" s="307"/>
      <c r="D170" s="307"/>
      <c r="E170" s="305" t="str">
        <f>InpS!E75</f>
        <v>Water: Intermediate off-peak rate</v>
      </c>
      <c r="F170" s="305">
        <f>InpS!F75</f>
        <v>0</v>
      </c>
      <c r="H170" s="313" t="str">
        <f>InpS!H75</f>
        <v>£/m3</v>
      </c>
      <c r="J170" s="305">
        <f>InpS!J75</f>
        <v>0</v>
      </c>
      <c r="K170" s="235">
        <f xml:space="preserve"> IF( InpS!K75 &lt;&gt; "", InpS!K75, J170 * ( 1 + K$6 ) )</f>
        <v>1.2514000000000001</v>
      </c>
      <c r="L170" s="235">
        <f xml:space="preserve"> IF( InpS!L75 &lt;&gt; "", InpS!L75, K170 * ( 1 + L$6 ) )</f>
        <v>1.3453999999999999</v>
      </c>
      <c r="M170" s="235">
        <f xml:space="preserve"> IF( InpS!M75 &lt;&gt; "", InpS!M75, L170 * ( 1 + M$6 ) )</f>
        <v>1.4708999999999999</v>
      </c>
      <c r="N170" s="235">
        <f xml:space="preserve"> IF( InpS!N75 &lt;&gt; "", InpS!N75, M170 * ( 1 + N$6 ) )</f>
        <v>1.3738999999999999</v>
      </c>
      <c r="O170" s="235">
        <f xml:space="preserve"> IF( InpS!O75 &lt;&gt; "", InpS!O75, N170 * ( 1 + O$6 ) )</f>
        <v>1.2978000000000001</v>
      </c>
      <c r="P170" s="235">
        <f xml:space="preserve"> IF( InpS!P75 &lt;&gt; "", InpS!P75, O170 * ( 1 + P$6 ) )</f>
        <v>1.3169</v>
      </c>
      <c r="Q170" s="235">
        <f xml:space="preserve"> IF( InpS!Q75 &lt;&gt; "", InpS!Q75, P170 * ( 1 + Q$6 ) )</f>
        <v>1.3372999999999999</v>
      </c>
      <c r="R170" s="235">
        <f xml:space="preserve"> IF( InpS!R75 &lt;&gt; "", InpS!R75, Q170 * ( 1 + R$6 ) )</f>
        <v>1.357</v>
      </c>
      <c r="S170" s="235">
        <f xml:space="preserve"> IF( InpS!S75 &lt;&gt; "", InpS!S75, R170 * ( 1 + S$6 ) )</f>
        <v>1.3819999999999999</v>
      </c>
      <c r="T170" s="235">
        <f xml:space="preserve"> IF( InpS!T75 &lt;&gt; "", InpS!T75, S170 * ( 1 + T$6 ) )</f>
        <v>1.4096355846868489</v>
      </c>
      <c r="U170" s="235">
        <f xml:space="preserve"> IF( InpS!U75 &lt;&gt; "", InpS!U75, T170 * ( 1 + U$6 ) )</f>
        <v>1.4378237927752782</v>
      </c>
      <c r="V170" s="235">
        <f xml:space="preserve"> IF( InpS!V75 &lt;&gt; "", InpS!V75, U170 * ( 1 + V$6 ) )</f>
        <v>1.4665756749677583</v>
      </c>
      <c r="W170" s="235">
        <f xml:space="preserve"> IF( InpS!W75 &lt;&gt; "", InpS!W75, V170 * ( 1 + W$6 ) )</f>
        <v>1.4959025029455038</v>
      </c>
      <c r="X170" s="235">
        <f xml:space="preserve"> IF( InpS!X75 &lt;&gt; "", InpS!X75, W170 * ( 1 + X$6 ) )</f>
        <v>1.5258157737873415</v>
      </c>
      <c r="Y170" s="235">
        <f xml:space="preserve"> IF( InpS!Y75 &lt;&gt; "", InpS!Y75, X170 * ( 1 + Y$6 ) )</f>
        <v>1.5563272144769436</v>
      </c>
      <c r="Z170" s="235">
        <f xml:space="preserve"> IF( InpS!Z75 &lt;&gt; "", InpS!Z75, Y170 * ( 1 + Z$6 ) )</f>
        <v>1.5874487865001892</v>
      </c>
      <c r="AA170" s="235">
        <f xml:space="preserve"> IF( InpS!AA75 &lt;&gt; "", InpS!AA75, Z170 * ( 1 + AA$6 ) )</f>
        <v>1.6191926905344596</v>
      </c>
      <c r="AB170" s="235">
        <f xml:space="preserve"> IF( InpS!AB75 &lt;&gt; "", InpS!AB75, AA170 * ( 1 + AB$6 ) )</f>
        <v>1.6515713712317042</v>
      </c>
      <c r="AC170" s="235">
        <f xml:space="preserve"> IF( InpS!AC75 &lt;&gt; "", InpS!AC75, AB170 * ( 1 + AC$6 ) )</f>
        <v>1.6845975220971521</v>
      </c>
      <c r="AD170" s="235">
        <f xml:space="preserve"> IF( InpS!AD75 &lt;&gt; "", InpS!AD75, AC170 * ( 1 + AD$6 ) )</f>
        <v>1.7182840904655832</v>
      </c>
      <c r="AE170" s="235">
        <f xml:space="preserve"> IF( InpS!AE75 &lt;&gt; "", InpS!AE75, AD170 * ( 1 + AE$6 ) )</f>
        <v>1.7526442825771078</v>
      </c>
      <c r="AF170" s="235">
        <f xml:space="preserve"> IF( InpS!AF75 &lt;&gt; "", InpS!AF75, AE170 * ( 1 + AF$6 ) )</f>
        <v>1.7876915687544459</v>
      </c>
      <c r="AG170" s="235">
        <f xml:space="preserve"> IF( InpS!AG75 &lt;&gt; "", InpS!AG75, AF170 * ( 1 + AG$6 ) )</f>
        <v>1.8234396886837363</v>
      </c>
      <c r="AH170" s="235">
        <f xml:space="preserve"> IF( InpS!AH75 &lt;&gt; "", InpS!AH75, AG170 * ( 1 + AH$6 ) )</f>
        <v>1.859902656800944</v>
      </c>
      <c r="AI170" s="235">
        <f xml:space="preserve"> IF( InpS!AI75 &lt;&gt; "", InpS!AI75, AH170 * ( 1 + AI$6 ) )</f>
        <v>1.8970947677859786</v>
      </c>
      <c r="AJ170" s="235">
        <f xml:space="preserve"> IF( InpS!AJ75 &lt;&gt; "", InpS!AJ75, AI170 * ( 1 + AJ$6 ) )</f>
        <v>1.9350306021666788</v>
      </c>
      <c r="AK170" s="235">
        <f xml:space="preserve"> IF( InpS!AK75 &lt;&gt; "", InpS!AK75, AJ170 * ( 1 + AK$6 ) )</f>
        <v>1.9737250320348565</v>
      </c>
      <c r="AL170" s="235">
        <f xml:space="preserve"> IF( InpS!AL75 &lt;&gt; "", InpS!AL75, AK170 * ( 1 + AL$6 ) )</f>
        <v>2.0131932268766461</v>
      </c>
      <c r="AM170" s="235">
        <f xml:space="preserve"> IF( InpS!AM75 &lt;&gt; "", InpS!AM75, AL170 * ( 1 + AM$6 ) )</f>
        <v>2.0534506595194393</v>
      </c>
      <c r="AN170" s="235">
        <f xml:space="preserve"> IF( InpS!AN75 &lt;&gt; "", InpS!AN75, AM170 * ( 1 + AN$6 ) )</f>
        <v>2.0945131121977427</v>
      </c>
      <c r="AO170" s="235">
        <f xml:space="preserve"> IF( InpS!AO75 &lt;&gt; "", InpS!AO75, AN170 * ( 1 + AO$6 ) )</f>
        <v>2.1363966827403305</v>
      </c>
      <c r="AP170" s="235">
        <f xml:space="preserve"> IF( InpS!AP75 &lt;&gt; "", InpS!AP75, AO170 * ( 1 + AP$6 ) )</f>
        <v>2.1791177908811217</v>
      </c>
      <c r="AQ170" s="235">
        <f xml:space="preserve"> IF( InpS!AQ75 &lt;&gt; "", InpS!AQ75, AP170 * ( 1 + AQ$6 ) )</f>
        <v>2.2226931846962552</v>
      </c>
      <c r="AR170" s="235">
        <f xml:space="preserve"> IF( InpS!AR75 &lt;&gt; "", InpS!AR75, AQ170 * ( 1 + AR$6 ) )</f>
        <v>2.2671399471698841</v>
      </c>
      <c r="AS170" s="235">
        <f xml:space="preserve"> IF( InpS!AS75 &lt;&gt; "", InpS!AS75, AR170 * ( 1 + AS$6 ) )</f>
        <v>2.3124755028912674</v>
      </c>
      <c r="AT170" s="235">
        <f xml:space="preserve"> IF( InpS!AT75 &lt;&gt; "", InpS!AT75, AS170 * ( 1 + AT$6 ) )</f>
        <v>2.3587176248857791</v>
      </c>
      <c r="AU170" s="235">
        <f xml:space="preserve"> IF( InpS!AU75 &lt;&gt; "", InpS!AU75, AT170 * ( 1 + AU$6 ) )</f>
        <v>2.4058844415825189</v>
      </c>
      <c r="AV170" s="235">
        <f xml:space="preserve"> IF( InpS!AV75 &lt;&gt; "", InpS!AV75, AU170 * ( 1 + AV$6 ) )</f>
        <v>2.4539944439212498</v>
      </c>
      <c r="AW170" s="235">
        <f xml:space="preserve"> IF( InpS!AW75 &lt;&gt; "", InpS!AW75, AV170 * ( 1 + AW$6 ) )</f>
        <v>2.5030664926014543</v>
      </c>
      <c r="AX170" s="235">
        <f xml:space="preserve"> IF( InpS!AX75 &lt;&gt; "", InpS!AX75, AW170 * ( 1 + AX$6 ) )</f>
        <v>2.553119825476347</v>
      </c>
      <c r="AY170" s="235">
        <f xml:space="preserve"> IF( InpS!AY75 &lt;&gt; "", InpS!AY75, AX170 * ( 1 + AY$6 ) )</f>
        <v>2.6041740650947438</v>
      </c>
      <c r="AZ170" s="235">
        <f xml:space="preserve"> IF( InpS!AZ75 &lt;&gt; "", InpS!AZ75, AY170 * ( 1 + AZ$6 ) )</f>
        <v>2.6562492263937463</v>
      </c>
      <c r="BA170" s="235">
        <f xml:space="preserve"> IF( InpS!BA75 &lt;&gt; "", InpS!BA75, AZ170 * ( 1 + BA$6 ) )</f>
        <v>2.7093657245452523</v>
      </c>
      <c r="BB170" s="235">
        <f xml:space="preserve"> IF( InpS!BB75 &lt;&gt; "", InpS!BB75, BA170 * ( 1 + BB$6 ) )</f>
        <v>2.763544382959374</v>
      </c>
      <c r="BC170" s="235">
        <f xml:space="preserve"> IF( InpS!BC75 &lt;&gt; "", InpS!BC75, BB170 * ( 1 + BC$6 ) )</f>
        <v>2.8188064414478977</v>
      </c>
      <c r="BD170" s="235">
        <f xml:space="preserve"> IF( InpS!BD75 &lt;&gt; "", InpS!BD75, BC170 * ( 1 + BD$6 ) )</f>
        <v>2.8751735645509866</v>
      </c>
      <c r="BE170" s="235">
        <f xml:space="preserve"> IF( InpS!BE75 &lt;&gt; "", InpS!BE75, BD170 * ( 1 + BE$6 ) )</f>
        <v>2.9326678500303922</v>
      </c>
      <c r="BF170" s="235">
        <f xml:space="preserve"> IF( InpS!BF75 &lt;&gt; "", InpS!BF75, BE170 * ( 1 + BF$6 ) )</f>
        <v>2.9913118375325007</v>
      </c>
      <c r="BG170" s="235">
        <f xml:space="preserve"> IF( InpS!BG75 &lt;&gt; "", InpS!BG75, BF170 * ( 1 + BG$6 ) )</f>
        <v>3.0511285174246159</v>
      </c>
      <c r="BH170" s="235">
        <f xml:space="preserve"> IF( InpS!BH75 &lt;&gt; "", InpS!BH75, BG170 * ( 1 + BH$6 ) )</f>
        <v>3.1121413398079358</v>
      </c>
      <c r="BI170" s="235">
        <f xml:space="preserve"> IF( InpS!BI75 &lt;&gt; "", InpS!BI75, BH170 * ( 1 + BI$6 ) )</f>
        <v>3.1743742237107622</v>
      </c>
      <c r="BJ170" s="235">
        <f xml:space="preserve"> IF( InpS!BJ75 &lt;&gt; "", InpS!BJ75, BI170 * ( 1 + BJ$6 ) )</f>
        <v>3.2378515664655447</v>
      </c>
      <c r="BK170" s="235">
        <f xml:space="preserve"> IF( InpS!BK75 &lt;&gt; "", InpS!BK75, BJ170 * ( 1 + BK$6 ) )</f>
        <v>3.3025982532734357</v>
      </c>
      <c r="BL170" s="235">
        <f xml:space="preserve"> IF( InpS!BL75 &lt;&gt; "", InpS!BL75, BK170 * ( 1 + BL$6 ) )</f>
        <v>3.3686396669601053</v>
      </c>
      <c r="BM170" s="235">
        <f xml:space="preserve"> IF( InpS!BM75 &lt;&gt; "", InpS!BM75, BL170 * ( 1 + BM$6 ) )</f>
        <v>3.4360016979266428</v>
      </c>
      <c r="BN170" s="235">
        <f xml:space="preserve"> IF( InpS!BN75 &lt;&gt; "", InpS!BN75, BM170 * ( 1 + BN$6 ) )</f>
        <v>3.5047107542994422</v>
      </c>
      <c r="BO170" s="235">
        <f xml:space="preserve"> IF( InpS!BO75 &lt;&gt; "", InpS!BO75, BN170 * ( 1 + BO$6 ) )</f>
        <v>3.5747937722830549</v>
      </c>
      <c r="BP170" s="235">
        <f xml:space="preserve"> IF( InpS!BP75 &lt;&gt; "", InpS!BP75, BO170 * ( 1 + BP$6 ) )</f>
        <v>3.6462782267200655</v>
      </c>
      <c r="BQ170" s="235">
        <f xml:space="preserve"> IF( InpS!BQ75 &lt;&gt; "", InpS!BQ75, BP170 * ( 1 + BQ$6 ) )</f>
        <v>3.7191921418621319</v>
      </c>
      <c r="BR170" s="235">
        <f xml:space="preserve"> IF( InpS!BR75 &lt;&gt; "", InpS!BR75, BQ170 * ( 1 + BR$6 ) )</f>
        <v>3.7935641023564113</v>
      </c>
      <c r="BS170" s="235">
        <f xml:space="preserve"> IF( InpS!BS75 &lt;&gt; "", InpS!BS75, BR170 * ( 1 + BS$6 ) )</f>
        <v>3.8694232644516795</v>
      </c>
      <c r="BT170" s="235">
        <f xml:space="preserve"> IF( InpS!BT75 &lt;&gt; "", InpS!BT75, BS170 * ( 1 + BT$6 ) )</f>
        <v>3.9467993674285378</v>
      </c>
      <c r="BU170" s="235">
        <f xml:space="preserve"> IF( InpS!BU75 &lt;&gt; "", InpS!BU75, BT170 * ( 1 + BU$6 ) )</f>
        <v>4.0257227452581859</v>
      </c>
      <c r="BV170" s="235">
        <f xml:space="preserve"> IF( InpS!BV75 &lt;&gt; "", InpS!BV75, BU170 * ( 1 + BV$6 ) )</f>
        <v>4.106224338494334</v>
      </c>
      <c r="BW170" s="235">
        <f xml:space="preserve"> IF( InpS!BW75 &lt;&gt; "", InpS!BW75, BV170 * ( 1 + BW$6 ) )</f>
        <v>4.1883357064029161</v>
      </c>
      <c r="BX170" s="235">
        <f xml:space="preserve"> IF( InpS!BX75 &lt;&gt; "", InpS!BX75, BW170 * ( 1 + BX$6 ) )</f>
        <v>4.2720890393343574</v>
      </c>
      <c r="BY170" s="235">
        <f xml:space="preserve"> IF( InpS!BY75 &lt;&gt; "", InpS!BY75, BX170 * ( 1 + BY$6 ) )</f>
        <v>4.3575171713432459</v>
      </c>
      <c r="BZ170" s="235">
        <f xml:space="preserve"> IF( InpS!BZ75 &lt;&gt; "", InpS!BZ75, BY170 * ( 1 + BZ$6 ) )</f>
        <v>4.4446535930603623</v>
      </c>
      <c r="CA170" s="235">
        <f xml:space="preserve"> IF( InpS!CA75 &lt;&gt; "", InpS!CA75, BZ170 * ( 1 + CA$6 ) )</f>
        <v>4.5335324648221045</v>
      </c>
      <c r="CB170" s="235">
        <f xml:space="preserve"> IF( InpS!CB75 &lt;&gt; "", InpS!CB75, CA170 * ( 1 + CB$6 ) )</f>
        <v>4.6241886300624593</v>
      </c>
      <c r="CC170" s="235">
        <f xml:space="preserve"> IF( InpS!CC75 &lt;&gt; "", InpS!CC75, CB170 * ( 1 + CC$6 ) )</f>
        <v>4.716657628972774</v>
      </c>
      <c r="CD170" s="235">
        <f xml:space="preserve"> IF( InpS!CD75 &lt;&gt; "", InpS!CD75, CC170 * ( 1 + CD$6 ) )</f>
        <v>4.8109757124346766</v>
      </c>
      <c r="CE170" s="235">
        <f xml:space="preserve"> IF( InpS!CE75 &lt;&gt; "", InpS!CE75, CD170 * ( 1 + CE$6 ) )</f>
        <v>4.9071798562316102</v>
      </c>
      <c r="CF170" s="235">
        <f xml:space="preserve"> IF( InpS!CF75 &lt;&gt; "", InpS!CF75, CE170 * ( 1 + CF$6 ) )</f>
        <v>5.0053077755445541</v>
      </c>
      <c r="CG170" s="235">
        <f xml:space="preserve"> IF( InpS!CG75 &lt;&gt; "", InpS!CG75, CF170 * ( 1 + CG$6 ) )</f>
        <v>5.1053979397376112</v>
      </c>
      <c r="CH170" s="235">
        <f xml:space="preserve"> IF( InpS!CH75 &lt;&gt; "", InpS!CH75, CG170 * ( 1 + CH$6 ) )</f>
        <v>5.2074895874392633</v>
      </c>
      <c r="CI170" s="235">
        <f xml:space="preserve"> IF( InpS!CI75 &lt;&gt; "", InpS!CI75, CH170 * ( 1 + CI$6 ) )</f>
        <v>5.3116227419251985</v>
      </c>
      <c r="CJ170" s="235">
        <f xml:space="preserve"> IF( InpS!CJ75 &lt;&gt; "", InpS!CJ75, CI170 * ( 1 + CJ$6 ) )</f>
        <v>5.4178382268087493</v>
      </c>
      <c r="CK170" s="235">
        <f xml:space="preserve"> IF( InpS!CK75 &lt;&gt; "", InpS!CK75, CJ170 * ( 1 + CK$6 ) )</f>
        <v>5.5261776820450885</v>
      </c>
      <c r="CL170" s="235">
        <f xml:space="preserve"> IF( InpS!CL75 &lt;&gt; "", InpS!CL75, CK170 * ( 1 + CL$6 ) )</f>
        <v>5.6366835802554585</v>
      </c>
      <c r="CM170" s="235">
        <f xml:space="preserve"> IF( InpS!CM75 &lt;&gt; "", InpS!CM75, CL170 * ( 1 + CM$6 ) )</f>
        <v>5.749399243377832</v>
      </c>
      <c r="CN170" s="235">
        <f xml:space="preserve"> IF( InpS!CN75 &lt;&gt; "", InpS!CN75, CM170 * ( 1 + CN$6 ) )</f>
        <v>5.8643688596505337</v>
      </c>
      <c r="CO170" s="235">
        <f xml:space="preserve"> IF( InpS!CO75 &lt;&gt; "", InpS!CO75, CN170 * ( 1 + CO$6 ) )</f>
        <v>5.9816375009354772</v>
      </c>
    </row>
    <row r="171" spans="2:211" s="316" customFormat="1" ht="2.1" customHeight="1" outlineLevel="2" x14ac:dyDescent="0.2">
      <c r="C171" s="431"/>
      <c r="E171" s="317"/>
      <c r="H171" s="318"/>
      <c r="K171" s="319"/>
      <c r="L171" s="320"/>
      <c r="M171" s="320"/>
      <c r="N171" s="320"/>
      <c r="O171" s="320"/>
      <c r="P171" s="320"/>
      <c r="Q171" s="320"/>
      <c r="R171" s="320"/>
      <c r="S171" s="320"/>
      <c r="T171" s="320"/>
      <c r="U171" s="320"/>
      <c r="V171" s="320"/>
      <c r="W171" s="320"/>
      <c r="X171" s="320"/>
      <c r="Y171" s="320"/>
      <c r="Z171" s="320"/>
      <c r="AA171" s="320"/>
      <c r="AB171" s="320"/>
      <c r="AC171" s="320"/>
      <c r="AD171" s="320"/>
      <c r="AE171" s="320"/>
      <c r="AF171" s="320"/>
      <c r="AG171" s="320"/>
      <c r="AH171" s="320"/>
      <c r="AI171" s="320"/>
      <c r="AJ171" s="320"/>
      <c r="AK171" s="320"/>
      <c r="AL171" s="320"/>
      <c r="AM171" s="320"/>
      <c r="AN171" s="320"/>
      <c r="AO171" s="320"/>
      <c r="AP171" s="320"/>
      <c r="AQ171" s="320"/>
      <c r="AR171" s="320"/>
      <c r="AS171" s="320"/>
      <c r="AT171" s="320"/>
      <c r="AU171" s="320"/>
      <c r="AV171" s="320"/>
      <c r="AW171" s="320"/>
      <c r="AX171" s="320"/>
      <c r="AY171" s="320"/>
      <c r="AZ171" s="320"/>
      <c r="BA171" s="320"/>
      <c r="BB171" s="320"/>
      <c r="BC171" s="320"/>
      <c r="BD171" s="320"/>
      <c r="BE171" s="320"/>
      <c r="BF171" s="320"/>
      <c r="BG171" s="320"/>
      <c r="BH171" s="320"/>
      <c r="BI171" s="320"/>
      <c r="BJ171" s="320"/>
      <c r="BK171" s="320"/>
      <c r="BL171" s="320"/>
      <c r="BM171" s="320"/>
      <c r="BN171" s="320"/>
      <c r="BO171" s="320"/>
      <c r="BP171" s="320"/>
      <c r="BQ171" s="320"/>
      <c r="BR171" s="320"/>
      <c r="BS171" s="320"/>
      <c r="BT171" s="320"/>
      <c r="BU171" s="320"/>
      <c r="BV171" s="320"/>
      <c r="BW171" s="320"/>
      <c r="BX171" s="320"/>
      <c r="BY171" s="320"/>
      <c r="BZ171" s="320"/>
      <c r="CA171" s="320"/>
      <c r="CB171" s="320"/>
      <c r="CC171" s="320"/>
      <c r="CD171" s="320"/>
      <c r="CE171" s="320"/>
      <c r="CF171" s="320"/>
      <c r="CG171" s="320"/>
      <c r="CH171" s="320"/>
      <c r="CI171" s="320"/>
      <c r="CJ171" s="320"/>
      <c r="CK171" s="320"/>
      <c r="CL171" s="320"/>
      <c r="CM171" s="320"/>
      <c r="CN171" s="320"/>
      <c r="CO171" s="320"/>
      <c r="CP171" s="321"/>
      <c r="CQ171" s="321"/>
      <c r="CR171" s="321"/>
      <c r="CS171" s="321"/>
      <c r="CT171" s="321"/>
      <c r="CU171" s="321"/>
      <c r="CV171" s="321"/>
      <c r="CW171" s="321"/>
      <c r="CX171" s="321"/>
      <c r="CY171" s="321"/>
      <c r="CZ171" s="321"/>
      <c r="DA171" s="321"/>
      <c r="DB171" s="321"/>
      <c r="DC171" s="321"/>
      <c r="DD171" s="321"/>
      <c r="DE171" s="321"/>
      <c r="DF171" s="321"/>
      <c r="DG171" s="321"/>
      <c r="DH171" s="321"/>
      <c r="DI171" s="321"/>
      <c r="DJ171" s="321"/>
      <c r="DK171" s="321"/>
      <c r="DL171" s="321"/>
      <c r="DM171" s="321"/>
      <c r="DN171" s="321"/>
      <c r="DO171" s="321"/>
      <c r="DP171" s="321"/>
      <c r="DQ171" s="321"/>
      <c r="DR171" s="321"/>
      <c r="DS171" s="321"/>
      <c r="DT171" s="321"/>
      <c r="DU171" s="321"/>
      <c r="DV171" s="321"/>
      <c r="DW171" s="321"/>
      <c r="DX171" s="321"/>
      <c r="DY171" s="321"/>
      <c r="DZ171" s="321"/>
      <c r="EA171" s="321"/>
      <c r="EB171" s="321"/>
      <c r="EC171" s="321"/>
      <c r="ED171" s="321"/>
      <c r="EE171" s="321"/>
      <c r="EF171" s="321"/>
      <c r="EG171" s="321"/>
      <c r="EH171" s="321"/>
      <c r="EI171" s="321"/>
      <c r="EJ171" s="321"/>
      <c r="EK171" s="321"/>
      <c r="EL171" s="321"/>
      <c r="EM171" s="321"/>
      <c r="EN171" s="321"/>
      <c r="EO171" s="321"/>
      <c r="EP171" s="321"/>
      <c r="EQ171" s="321"/>
      <c r="ER171" s="321"/>
      <c r="ES171" s="321"/>
      <c r="ET171" s="321"/>
      <c r="EU171" s="321"/>
      <c r="EV171" s="321"/>
      <c r="EW171" s="321"/>
      <c r="EX171" s="321"/>
      <c r="EY171" s="321"/>
      <c r="EZ171" s="321"/>
      <c r="FA171" s="321"/>
      <c r="FB171" s="321"/>
      <c r="FC171" s="321"/>
      <c r="FD171" s="321"/>
      <c r="FE171" s="321"/>
      <c r="FF171" s="321"/>
      <c r="FG171" s="321"/>
      <c r="FH171" s="321"/>
      <c r="FI171" s="321"/>
      <c r="FJ171" s="321"/>
      <c r="FK171" s="321"/>
      <c r="FL171" s="321"/>
      <c r="FM171" s="321"/>
      <c r="FN171" s="321"/>
      <c r="FO171" s="321"/>
      <c r="FP171" s="321"/>
      <c r="FQ171" s="321"/>
      <c r="FR171" s="321"/>
      <c r="FS171" s="321"/>
      <c r="FT171" s="321"/>
      <c r="FU171" s="321"/>
      <c r="FV171" s="321"/>
      <c r="FW171" s="321"/>
      <c r="FX171" s="321"/>
      <c r="FY171" s="321"/>
      <c r="FZ171" s="321"/>
      <c r="GA171" s="321"/>
      <c r="GB171" s="321"/>
      <c r="GC171" s="321"/>
      <c r="GD171" s="321"/>
      <c r="GE171" s="321"/>
      <c r="GF171" s="321"/>
      <c r="GG171" s="321"/>
      <c r="GH171" s="321"/>
      <c r="GI171" s="321"/>
      <c r="GJ171" s="321"/>
      <c r="GK171" s="321"/>
      <c r="GL171" s="321"/>
      <c r="GM171" s="321"/>
      <c r="GN171" s="321"/>
      <c r="GO171" s="321"/>
      <c r="GP171" s="321"/>
      <c r="GQ171" s="321"/>
      <c r="GR171" s="321"/>
      <c r="GS171" s="321"/>
      <c r="GT171" s="321"/>
      <c r="GU171" s="321"/>
      <c r="GV171" s="321"/>
      <c r="GW171" s="321"/>
      <c r="GX171" s="321"/>
      <c r="GY171" s="321"/>
      <c r="GZ171" s="321"/>
      <c r="HA171" s="321"/>
      <c r="HB171" s="321"/>
      <c r="HC171" s="321"/>
    </row>
    <row r="172" spans="2:211" outlineLevel="2" x14ac:dyDescent="0.2">
      <c r="B172" s="59"/>
      <c r="D172" s="39"/>
      <c r="E172" t="s">
        <v>436</v>
      </c>
      <c r="H172" s="151" t="s">
        <v>125</v>
      </c>
      <c r="I172" s="86"/>
      <c r="K172" s="85">
        <f xml:space="preserve">  K167 + K168+ SUMPRODUCT( K$164:K$166, K169:K171 )</f>
        <v>23645.649350881627</v>
      </c>
      <c r="L172" s="54">
        <f t="shared" ref="L172:BW172" si="153" xml:space="preserve">  L167 + L168+ SUMPRODUCT( L$164:L$166, L169:L171 )</f>
        <v>71395.671661580214</v>
      </c>
      <c r="M172" s="54">
        <f t="shared" si="153"/>
        <v>79764.697174785848</v>
      </c>
      <c r="N172" s="54">
        <f t="shared" si="153"/>
        <v>75541.634720603135</v>
      </c>
      <c r="O172" s="54">
        <f t="shared" si="153"/>
        <v>72580.343868180978</v>
      </c>
      <c r="P172" s="54">
        <f t="shared" si="153"/>
        <v>74876.787331037252</v>
      </c>
      <c r="Q172" s="54">
        <f t="shared" si="153"/>
        <v>77496.59772785785</v>
      </c>
      <c r="R172" s="54">
        <f t="shared" si="153"/>
        <v>79703.356872904245</v>
      </c>
      <c r="S172" s="54">
        <f t="shared" si="153"/>
        <v>82468.153578929152</v>
      </c>
      <c r="T172" s="54">
        <f t="shared" si="153"/>
        <v>84629.217668809491</v>
      </c>
      <c r="U172" s="54">
        <f t="shared" si="153"/>
        <v>87075.622352045728</v>
      </c>
      <c r="V172" s="54">
        <f t="shared" si="153"/>
        <v>89117.691250665564</v>
      </c>
      <c r="W172" s="54">
        <f t="shared" si="153"/>
        <v>91447.888399783551</v>
      </c>
      <c r="X172" s="54">
        <f t="shared" si="153"/>
        <v>93837.308787290778</v>
      </c>
      <c r="Y172" s="54">
        <f t="shared" si="153"/>
        <v>96543.029519797972</v>
      </c>
      <c r="Z172" s="54">
        <f t="shared" si="153"/>
        <v>95769.891866298072</v>
      </c>
      <c r="AA172" s="54">
        <f t="shared" si="153"/>
        <v>98269.938425550252</v>
      </c>
      <c r="AB172" s="54">
        <f t="shared" si="153"/>
        <v>100833.4103823061</v>
      </c>
      <c r="AC172" s="54">
        <f t="shared" si="153"/>
        <v>103736.46633842867</v>
      </c>
      <c r="AD172" s="54">
        <f t="shared" si="153"/>
        <v>106157.00475558719</v>
      </c>
      <c r="AE172" s="54">
        <f t="shared" si="153"/>
        <v>108920.41346048196</v>
      </c>
      <c r="AF172" s="54">
        <f t="shared" si="153"/>
        <v>111561.24715557834</v>
      </c>
      <c r="AG172" s="54">
        <f t="shared" si="153"/>
        <v>114568.74471282384</v>
      </c>
      <c r="AH172" s="54">
        <f t="shared" si="153"/>
        <v>117034.08710159769</v>
      </c>
      <c r="AI172" s="54">
        <f t="shared" si="153"/>
        <v>119869.13809588307</v>
      </c>
      <c r="AJ172" s="54">
        <f t="shared" si="153"/>
        <v>122772.03344352456</v>
      </c>
      <c r="AK172" s="54">
        <f t="shared" si="153"/>
        <v>126078.48589050052</v>
      </c>
      <c r="AL172" s="54">
        <f t="shared" si="153"/>
        <v>128787.85339082994</v>
      </c>
      <c r="AM172" s="54">
        <f t="shared" si="153"/>
        <v>131904.12306552829</v>
      </c>
      <c r="AN172" s="54">
        <f t="shared" si="153"/>
        <v>135094.92910571827</v>
      </c>
      <c r="AO172" s="54">
        <f t="shared" si="153"/>
        <v>134641.0388365339</v>
      </c>
      <c r="AP172" s="54">
        <f t="shared" si="153"/>
        <v>137527.24943563732</v>
      </c>
      <c r="AQ172" s="54">
        <f t="shared" si="153"/>
        <v>140847.45829145412</v>
      </c>
      <c r="AR172" s="54">
        <f t="shared" si="153"/>
        <v>144246.8621539548</v>
      </c>
      <c r="AS172" s="54">
        <f t="shared" si="153"/>
        <v>148119.87858578184</v>
      </c>
      <c r="AT172" s="54">
        <f t="shared" si="153"/>
        <v>151290.81192954179</v>
      </c>
      <c r="AU172" s="54">
        <f t="shared" si="153"/>
        <v>154939.24874467877</v>
      </c>
      <c r="AV172" s="54">
        <f t="shared" si="153"/>
        <v>158674.66451894277</v>
      </c>
      <c r="AW172" s="54">
        <f t="shared" si="153"/>
        <v>162931.12711488167</v>
      </c>
      <c r="AX172" s="54">
        <f t="shared" si="153"/>
        <v>166414.73274446369</v>
      </c>
      <c r="AY172" s="54">
        <f t="shared" si="153"/>
        <v>170423.6585923339</v>
      </c>
      <c r="AZ172" s="54">
        <f t="shared" si="153"/>
        <v>174528.11255583557</v>
      </c>
      <c r="BA172" s="54">
        <f t="shared" si="153"/>
        <v>179205.74673413506</v>
      </c>
      <c r="BB172" s="54">
        <f t="shared" si="153"/>
        <v>183032.72085362277</v>
      </c>
      <c r="BC172" s="54">
        <f t="shared" si="153"/>
        <v>187099.52775456343</v>
      </c>
      <c r="BD172" s="54">
        <f t="shared" si="153"/>
        <v>185732.05241006718</v>
      </c>
      <c r="BE172" s="54">
        <f t="shared" si="153"/>
        <v>190310.98279559295</v>
      </c>
      <c r="BF172" s="54">
        <f t="shared" si="153"/>
        <v>193971.29443566399</v>
      </c>
      <c r="BG172" s="54">
        <f t="shared" si="153"/>
        <v>198228.69058179681</v>
      </c>
      <c r="BH172" s="54">
        <f t="shared" si="153"/>
        <v>202580.70319367191</v>
      </c>
      <c r="BI172" s="54">
        <f t="shared" si="153"/>
        <v>207579.93313244131</v>
      </c>
      <c r="BJ172" s="54">
        <f t="shared" si="153"/>
        <v>211577.16434617832</v>
      </c>
      <c r="BK172" s="54">
        <f t="shared" si="153"/>
        <v>216226.02985071528</v>
      </c>
      <c r="BL172" s="54">
        <f t="shared" si="153"/>
        <v>220978.34807726866</v>
      </c>
      <c r="BM172" s="54">
        <f t="shared" si="153"/>
        <v>226437.06949258302</v>
      </c>
      <c r="BN172" s="54">
        <f t="shared" si="153"/>
        <v>230802.74635931131</v>
      </c>
      <c r="BO172" s="54">
        <f t="shared" si="153"/>
        <v>235879.66398574444</v>
      </c>
      <c r="BP172" s="54">
        <f t="shared" si="153"/>
        <v>241069.71203747677</v>
      </c>
      <c r="BQ172" s="54">
        <f t="shared" si="153"/>
        <v>247030.84189340231</v>
      </c>
      <c r="BR172" s="54">
        <f t="shared" si="153"/>
        <v>251799.49982410602</v>
      </c>
      <c r="BS172" s="54">
        <f t="shared" si="153"/>
        <v>249959.14452284819</v>
      </c>
      <c r="BT172" s="54">
        <f t="shared" si="153"/>
        <v>255442.46036376586</v>
      </c>
      <c r="BU172" s="54">
        <f t="shared" si="153"/>
        <v>261741.53085895913</v>
      </c>
      <c r="BV172" s="54">
        <f t="shared" si="153"/>
        <v>266777.18398499006</v>
      </c>
      <c r="BW172" s="54">
        <f t="shared" si="153"/>
        <v>272634.14478040079</v>
      </c>
      <c r="BX172" s="54">
        <f t="shared" ref="BX172:CO172" si="154" xml:space="preserve">  BX167 + BX168+ SUMPRODUCT( BX$164:BX$166, BX169:BX171 )</f>
        <v>278621.313355494</v>
      </c>
      <c r="BY172" s="54">
        <f t="shared" si="154"/>
        <v>285498.76628953777</v>
      </c>
      <c r="BZ172" s="54">
        <f t="shared" si="154"/>
        <v>290998.095071538</v>
      </c>
      <c r="CA172" s="54">
        <f t="shared" si="154"/>
        <v>297393.78920723288</v>
      </c>
      <c r="CB172" s="54">
        <f t="shared" si="154"/>
        <v>303931.85632126109</v>
      </c>
      <c r="CC172" s="54">
        <f t="shared" si="154"/>
        <v>311441.64645177918</v>
      </c>
      <c r="CD172" s="54">
        <f t="shared" si="154"/>
        <v>317448.05624630966</v>
      </c>
      <c r="CE172" s="54">
        <f t="shared" si="154"/>
        <v>324432.84941587661</v>
      </c>
      <c r="CF172" s="54">
        <f t="shared" si="154"/>
        <v>331573.33981131908</v>
      </c>
      <c r="CG172" s="54">
        <f t="shared" si="154"/>
        <v>339774.55267868889</v>
      </c>
      <c r="CH172" s="54">
        <f t="shared" si="154"/>
        <v>336396.29304611904</v>
      </c>
      <c r="CI172" s="54">
        <f t="shared" si="154"/>
        <v>343775.7675038625</v>
      </c>
      <c r="CJ172" s="54">
        <f t="shared" si="154"/>
        <v>351319.13721305475</v>
      </c>
      <c r="CK172" s="54">
        <f t="shared" si="154"/>
        <v>359030.09643093875</v>
      </c>
      <c r="CL172" s="54">
        <f t="shared" si="154"/>
        <v>366912.42417635367</v>
      </c>
      <c r="CM172" s="54">
        <f t="shared" si="154"/>
        <v>374969.98621653521</v>
      </c>
      <c r="CN172" s="54">
        <f t="shared" si="154"/>
        <v>383206.73710170056</v>
      </c>
      <c r="CO172" s="54">
        <f t="shared" si="154"/>
        <v>392668.13276952604</v>
      </c>
    </row>
    <row r="173" spans="2:211" outlineLevel="2" x14ac:dyDescent="0.2">
      <c r="B173" s="59"/>
      <c r="D173" s="39"/>
      <c r="E173" t="s">
        <v>437</v>
      </c>
      <c r="H173" s="151" t="s">
        <v>275</v>
      </c>
      <c r="I173" s="86"/>
      <c r="K173" s="104">
        <f xml:space="preserve"> K172 / MAX( 1, K$165 + K$164 )</f>
        <v>1.4715670162425698</v>
      </c>
      <c r="L173" s="104">
        <f t="shared" ref="L173:BW173" si="155" xml:space="preserve"> L172 / MAX( 1, L$165 + L$164 )</f>
        <v>1.3927408437191484</v>
      </c>
      <c r="M173" s="104">
        <f t="shared" si="155"/>
        <v>1.5232308602828672</v>
      </c>
      <c r="N173" s="104">
        <f t="shared" si="155"/>
        <v>1.4215514276384682</v>
      </c>
      <c r="O173" s="104">
        <f t="shared" si="155"/>
        <v>1.3426034910299554</v>
      </c>
      <c r="P173" s="104">
        <f t="shared" si="155"/>
        <v>1.3618967211124002</v>
      </c>
      <c r="Q173" s="104">
        <f t="shared" si="155"/>
        <v>1.3825203918255839</v>
      </c>
      <c r="R173" s="104">
        <f t="shared" si="155"/>
        <v>1.4026272861336209</v>
      </c>
      <c r="S173" s="104">
        <f t="shared" si="155"/>
        <v>1.4280567711280419</v>
      </c>
      <c r="T173" s="104">
        <f t="shared" si="155"/>
        <v>1.4563197402750145</v>
      </c>
      <c r="U173" s="104">
        <f t="shared" si="155"/>
        <v>1.4850155695535632</v>
      </c>
      <c r="V173" s="104">
        <f t="shared" si="155"/>
        <v>1.5145433309711527</v>
      </c>
      <c r="W173" s="104">
        <f t="shared" si="155"/>
        <v>1.5445265644859629</v>
      </c>
      <c r="X173" s="104">
        <f t="shared" si="155"/>
        <v>1.5751062078488134</v>
      </c>
      <c r="Y173" s="104">
        <f t="shared" si="155"/>
        <v>1.6061576167969329</v>
      </c>
      <c r="Z173" s="104">
        <f t="shared" si="155"/>
        <v>1.6397578180369923</v>
      </c>
      <c r="AA173" s="104">
        <f t="shared" si="155"/>
        <v>1.6722197370885101</v>
      </c>
      <c r="AB173" s="104">
        <f t="shared" si="155"/>
        <v>1.7053273649114289</v>
      </c>
      <c r="AC173" s="104">
        <f t="shared" si="155"/>
        <v>1.7389446644051292</v>
      </c>
      <c r="AD173" s="104">
        <f t="shared" si="155"/>
        <v>1.7735314399714222</v>
      </c>
      <c r="AE173" s="104">
        <f t="shared" si="155"/>
        <v>1.8086543798245875</v>
      </c>
      <c r="AF173" s="104">
        <f t="shared" si="155"/>
        <v>1.8445771633568369</v>
      </c>
      <c r="AG173" s="104">
        <f t="shared" si="155"/>
        <v>1.8810570628549896</v>
      </c>
      <c r="AH173" s="104">
        <f t="shared" si="155"/>
        <v>1.9185818895528324</v>
      </c>
      <c r="AI173" s="104">
        <f t="shared" si="155"/>
        <v>1.956692603699427</v>
      </c>
      <c r="AJ173" s="104">
        <f t="shared" si="155"/>
        <v>1.9955618784172442</v>
      </c>
      <c r="AK173" s="104">
        <f t="shared" si="155"/>
        <v>2.0350368487983186</v>
      </c>
      <c r="AL173" s="104">
        <f t="shared" si="155"/>
        <v>2.0756368615144987</v>
      </c>
      <c r="AM173" s="104">
        <f t="shared" si="155"/>
        <v>2.1168737050229001</v>
      </c>
      <c r="AN173" s="104">
        <f t="shared" si="155"/>
        <v>2.1589313914946393</v>
      </c>
      <c r="AO173" s="104">
        <f t="shared" si="155"/>
        <v>2.2036914780450205</v>
      </c>
      <c r="AP173" s="104">
        <f t="shared" si="155"/>
        <v>2.2476584879664347</v>
      </c>
      <c r="AQ173" s="104">
        <f t="shared" si="155"/>
        <v>2.2923126358411885</v>
      </c>
      <c r="AR173" s="104">
        <f t="shared" si="155"/>
        <v>2.3378556547075613</v>
      </c>
      <c r="AS173" s="104">
        <f t="shared" si="155"/>
        <v>2.3841089982974264</v>
      </c>
      <c r="AT173" s="104">
        <f t="shared" si="155"/>
        <v>2.4316794980000553</v>
      </c>
      <c r="AU173" s="104">
        <f t="shared" si="155"/>
        <v>2.4799968083844166</v>
      </c>
      <c r="AV173" s="104">
        <f t="shared" si="155"/>
        <v>2.5292759758978431</v>
      </c>
      <c r="AW173" s="104">
        <f t="shared" si="155"/>
        <v>2.5793272318986284</v>
      </c>
      <c r="AX173" s="104">
        <f t="shared" si="155"/>
        <v>2.6307969239394002</v>
      </c>
      <c r="AY173" s="104">
        <f t="shared" si="155"/>
        <v>2.6830781880628685</v>
      </c>
      <c r="AZ173" s="104">
        <f t="shared" si="155"/>
        <v>2.7364002918959445</v>
      </c>
      <c r="BA173" s="104">
        <f t="shared" si="155"/>
        <v>2.7905615206780534</v>
      </c>
      <c r="BB173" s="104">
        <f t="shared" si="155"/>
        <v>2.8462503900573259</v>
      </c>
      <c r="BC173" s="104">
        <f t="shared" si="155"/>
        <v>2.9029774376937634</v>
      </c>
      <c r="BD173" s="104">
        <f t="shared" si="155"/>
        <v>2.9634617891831629</v>
      </c>
      <c r="BE173" s="104">
        <f t="shared" si="155"/>
        <v>3.0222997929662618</v>
      </c>
      <c r="BF173" s="104">
        <f t="shared" si="155"/>
        <v>3.0828067117804898</v>
      </c>
      <c r="BG173" s="104">
        <f t="shared" si="155"/>
        <v>3.1442693187315607</v>
      </c>
      <c r="BH173" s="104">
        <f t="shared" si="155"/>
        <v>3.2069571225587086</v>
      </c>
      <c r="BI173" s="104">
        <f t="shared" si="155"/>
        <v>3.2706308254022298</v>
      </c>
      <c r="BJ173" s="104">
        <f t="shared" si="155"/>
        <v>3.3361064828601368</v>
      </c>
      <c r="BK173" s="104">
        <f t="shared" si="155"/>
        <v>3.4026183465127189</v>
      </c>
      <c r="BL173" s="104">
        <f t="shared" si="155"/>
        <v>3.4704560409794731</v>
      </c>
      <c r="BM173" s="104">
        <f t="shared" si="155"/>
        <v>3.5393628092914891</v>
      </c>
      <c r="BN173" s="104">
        <f t="shared" si="155"/>
        <v>3.6102151455286382</v>
      </c>
      <c r="BO173" s="104">
        <f t="shared" si="155"/>
        <v>3.6821909940392521</v>
      </c>
      <c r="BP173" s="104">
        <f t="shared" si="155"/>
        <v>3.7556015714092759</v>
      </c>
      <c r="BQ173" s="104">
        <f t="shared" si="155"/>
        <v>3.8301714189252496</v>
      </c>
      <c r="BR173" s="104">
        <f t="shared" si="155"/>
        <v>3.90684185890002</v>
      </c>
      <c r="BS173" s="104">
        <f t="shared" si="155"/>
        <v>3.9882420079810745</v>
      </c>
      <c r="BT173" s="104">
        <f t="shared" si="155"/>
        <v>4.067756979190408</v>
      </c>
      <c r="BU173" s="104">
        <f t="shared" si="155"/>
        <v>4.1485205817855686</v>
      </c>
      <c r="BV173" s="104">
        <f t="shared" si="155"/>
        <v>4.231573704490974</v>
      </c>
      <c r="BW173" s="104">
        <f t="shared" si="155"/>
        <v>4.3159392709794879</v>
      </c>
      <c r="BX173" s="104">
        <f t="shared" ref="BX173:CO173" si="156" xml:space="preserve"> BX172 / MAX( 1, BX$165 + BX$164 )</f>
        <v>4.401986576702746</v>
      </c>
      <c r="BY173" s="104">
        <f t="shared" si="156"/>
        <v>4.4893878500080664</v>
      </c>
      <c r="BZ173" s="104">
        <f t="shared" si="156"/>
        <v>4.5792611452667442</v>
      </c>
      <c r="CA173" s="104">
        <f t="shared" si="156"/>
        <v>4.6705574608745364</v>
      </c>
      <c r="CB173" s="104">
        <f t="shared" si="156"/>
        <v>4.7636736481289494</v>
      </c>
      <c r="CC173" s="104">
        <f t="shared" si="156"/>
        <v>4.8582580311108057</v>
      </c>
      <c r="CD173" s="104">
        <f t="shared" si="156"/>
        <v>4.9555114418683885</v>
      </c>
      <c r="CE173" s="104">
        <f t="shared" si="156"/>
        <v>5.054307771743785</v>
      </c>
      <c r="CF173" s="104">
        <f t="shared" si="156"/>
        <v>5.1550734491305654</v>
      </c>
      <c r="CG173" s="104">
        <f t="shared" si="156"/>
        <v>5.2574311934533124</v>
      </c>
      <c r="CH173" s="104">
        <f t="shared" si="156"/>
        <v>5.367396459196188</v>
      </c>
      <c r="CI173" s="104">
        <f t="shared" si="156"/>
        <v>5.4744081134709281</v>
      </c>
      <c r="CJ173" s="104">
        <f t="shared" si="156"/>
        <v>5.5835529547211404</v>
      </c>
      <c r="CK173" s="104">
        <f t="shared" si="156"/>
        <v>5.6948734988652507</v>
      </c>
      <c r="CL173" s="104">
        <f t="shared" si="156"/>
        <v>5.8084131090349356</v>
      </c>
      <c r="CM173" s="104">
        <f t="shared" si="156"/>
        <v>5.9242160124540746</v>
      </c>
      <c r="CN173" s="104">
        <f t="shared" si="156"/>
        <v>6.0423273176539061</v>
      </c>
      <c r="CO173" s="104">
        <f t="shared" si="156"/>
        <v>6.1622980715636055</v>
      </c>
    </row>
    <row r="174" spans="2:211" s="79" customFormat="1" outlineLevel="2" x14ac:dyDescent="0.2">
      <c r="B174" s="98"/>
      <c r="C174" s="44"/>
      <c r="D174" s="44"/>
      <c r="H174" s="250"/>
      <c r="I174" s="86"/>
    </row>
    <row r="175" spans="2:211" s="79" customFormat="1" outlineLevel="2" x14ac:dyDescent="0.2">
      <c r="B175" s="98"/>
      <c r="C175" s="44"/>
      <c r="D175" s="44"/>
      <c r="E175" s="79" t="s">
        <v>438</v>
      </c>
      <c r="G175" s="103">
        <f xml:space="preserve"> IF( L$138 = 0, 0, 1 - L173 / L$138 )</f>
        <v>0.12002221285199444</v>
      </c>
      <c r="H175" s="250" t="s">
        <v>59</v>
      </c>
      <c r="I175" s="86"/>
    </row>
    <row r="176" spans="2:211" s="79" customFormat="1" outlineLevel="2" x14ac:dyDescent="0.2">
      <c r="B176" s="98"/>
      <c r="C176" s="44"/>
      <c r="D176" s="44"/>
      <c r="H176" s="250"/>
      <c r="I176" s="86"/>
    </row>
    <row r="177" spans="1:211" s="18" customFormat="1" outlineLevel="2" x14ac:dyDescent="0.2">
      <c r="B177" s="303"/>
      <c r="C177" s="304"/>
      <c r="D177" s="304"/>
      <c r="E177" s="18" t="str">
        <f>InpS!E77</f>
        <v>Water: Large fixed charge</v>
      </c>
      <c r="F177" s="18">
        <f>InpS!F77</f>
        <v>0</v>
      </c>
      <c r="G177" s="45"/>
      <c r="H177" s="77" t="str">
        <f>InpS!H77</f>
        <v>£/m3</v>
      </c>
      <c r="J177" s="18">
        <f>InpS!J77</f>
        <v>0</v>
      </c>
      <c r="K177" s="19">
        <f xml:space="preserve"> IF( InpS!K77 &lt;&gt; "", InpS!K77, J177 * ( 1 + K$6 ) )</f>
        <v>22584</v>
      </c>
      <c r="L177" s="19">
        <f xml:space="preserve"> IF( InpS!L77 &lt;&gt; "", InpS!L77, K177 * ( 1 + L$6 ) )</f>
        <v>22753</v>
      </c>
      <c r="M177" s="19">
        <f xml:space="preserve"> IF( InpS!M77 &lt;&gt; "", InpS!M77, L177 * ( 1 + M$6 ) )</f>
        <v>25796</v>
      </c>
      <c r="N177" s="19">
        <f xml:space="preserve"> IF( InpS!N77 &lt;&gt; "", InpS!N77, M177 * ( 1 + N$6 ) )</f>
        <v>23837</v>
      </c>
      <c r="O177" s="19">
        <f xml:space="preserve"> IF( InpS!O77 &lt;&gt; "", InpS!O77, N177 * ( 1 + O$6 ) )</f>
        <v>22776</v>
      </c>
      <c r="P177" s="19">
        <f xml:space="preserve"> IF( InpS!P77 &lt;&gt; "", InpS!P77, O177 * ( 1 + P$6 ) )</f>
        <v>23267</v>
      </c>
      <c r="Q177" s="19">
        <f xml:space="preserve"> IF( InpS!Q77 &lt;&gt; "", InpS!Q77, P177 * ( 1 + Q$6 ) )</f>
        <v>23842</v>
      </c>
      <c r="R177" s="19">
        <f xml:space="preserve"> IF( InpS!R77 &lt;&gt; "", InpS!R77, Q177 * ( 1 + R$6 ) )</f>
        <v>24384</v>
      </c>
      <c r="S177" s="19">
        <f xml:space="preserve"> IF( InpS!S77 &lt;&gt; "", InpS!S77, R177 * ( 1 + S$6 ) )</f>
        <v>25020</v>
      </c>
      <c r="T177" s="19">
        <f xml:space="preserve"> IF( InpS!T77 &lt;&gt; "", InpS!T77, S177 * ( 1 + T$6 ) )</f>
        <v>25520.320064301708</v>
      </c>
      <c r="U177" s="19">
        <f xml:space="preserve"> IF( InpS!U77 &lt;&gt; "", InpS!U77, T177 * ( 1 + U$6 ) )</f>
        <v>26030.64493143087</v>
      </c>
      <c r="V177" s="19">
        <f xml:space="preserve"> IF( InpS!V77 &lt;&gt; "", InpS!V77, U177 * ( 1 + V$6 ) )</f>
        <v>26551.174665479968</v>
      </c>
      <c r="W177" s="19">
        <f xml:space="preserve"> IF( InpS!W77 &lt;&gt; "", InpS!W77, V177 * ( 1 + W$6 ) )</f>
        <v>27082.113331184159</v>
      </c>
      <c r="X177" s="19">
        <f xml:space="preserve"> IF( InpS!X77 &lt;&gt; "", InpS!X77, W177 * ( 1 + X$6 ) )</f>
        <v>27623.669073921337</v>
      </c>
      <c r="Y177" s="19">
        <f xml:space="preserve"> IF( InpS!Y77 &lt;&gt; "", InpS!Y77, X177 * ( 1 + Y$6 ) )</f>
        <v>28176.054201311963</v>
      </c>
      <c r="Z177" s="19">
        <f xml:space="preserve"> IF( InpS!Z77 &lt;&gt; "", InpS!Z77, Y177 * ( 1 + Z$6 ) )</f>
        <v>28739.485266450607</v>
      </c>
      <c r="AA177" s="19">
        <f xml:space="preserve"> IF( InpS!AA77 &lt;&gt; "", InpS!AA77, Z177 * ( 1 + AA$6 ) )</f>
        <v>29314.18315280187</v>
      </c>
      <c r="AB177" s="19">
        <f xml:space="preserve"> IF( InpS!AB77 &lt;&gt; "", InpS!AB77, AA177 * ( 1 + AB$6 ) )</f>
        <v>29900.373160793952</v>
      </c>
      <c r="AC177" s="19">
        <f xml:space="preserve"> IF( InpS!AC77 &lt;&gt; "", InpS!AC77, AB177 * ( 1 + AC$6 ) )</f>
        <v>30498.285096143813</v>
      </c>
      <c r="AD177" s="19">
        <f xml:space="preserve"> IF( InpS!AD77 &lt;&gt; "", InpS!AD77, AC177 * ( 1 + AD$6 ) )</f>
        <v>31108.153359948548</v>
      </c>
      <c r="AE177" s="19">
        <f xml:space="preserve"> IF( InpS!AE77 &lt;&gt; "", InpS!AE77, AD177 * ( 1 + AE$6 ) )</f>
        <v>31730.217040578318</v>
      </c>
      <c r="AF177" s="19">
        <f xml:space="preserve"> IF( InpS!AF77 &lt;&gt; "", InpS!AF77, AE177 * ( 1 + AF$6 ) )</f>
        <v>32364.720007406828</v>
      </c>
      <c r="AG177" s="19">
        <f xml:space="preserve"> IF( InpS!AG77 &lt;&gt; "", InpS!AG77, AF177 * ( 1 + AG$6 ) )</f>
        <v>33011.911006416121</v>
      </c>
      <c r="AH177" s="19">
        <f xml:space="preserve"> IF( InpS!AH77 &lt;&gt; "", InpS!AH77, AG177 * ( 1 + AH$6 ) )</f>
        <v>33672.043757713182</v>
      </c>
      <c r="AI177" s="19">
        <f xml:space="preserve"> IF( InpS!AI77 &lt;&gt; "", InpS!AI77, AH177 * ( 1 + AI$6 ) )</f>
        <v>34345.377054996512</v>
      </c>
      <c r="AJ177" s="19">
        <f xml:space="preserve"> IF( InpS!AJ77 &lt;&gt; "", InpS!AJ77, AI177 * ( 1 + AJ$6 ) )</f>
        <v>35032.174867011789</v>
      </c>
      <c r="AK177" s="19">
        <f xml:space="preserve"> IF( InpS!AK77 &lt;&gt; "", InpS!AK77, AJ177 * ( 1 + AK$6 ) )</f>
        <v>35732.706441036251</v>
      </c>
      <c r="AL177" s="19">
        <f xml:space="preserve"> IF( InpS!AL77 &lt;&gt; "", InpS!AL77, AK177 * ( 1 + AL$6 ) )</f>
        <v>36447.246408432467</v>
      </c>
      <c r="AM177" s="19">
        <f xml:space="preserve"> IF( InpS!AM77 &lt;&gt; "", InpS!AM77, AL177 * ( 1 + AM$6 ) )</f>
        <v>37176.074892312849</v>
      </c>
      <c r="AN177" s="19">
        <f xml:space="preserve"> IF( InpS!AN77 &lt;&gt; "", InpS!AN77, AM177 * ( 1 + AN$6 ) )</f>
        <v>37919.477617357101</v>
      </c>
      <c r="AO177" s="19">
        <f xml:space="preserve"> IF( InpS!AO77 &lt;&gt; "", InpS!AO77, AN177 * ( 1 + AO$6 ) )</f>
        <v>38677.74602182566</v>
      </c>
      <c r="AP177" s="19">
        <f xml:space="preserve"> IF( InpS!AP77 &lt;&gt; "", InpS!AP77, AO177 * ( 1 + AP$6 ) )</f>
        <v>39451.177371813072</v>
      </c>
      <c r="AQ177" s="19">
        <f xml:space="preserve"> IF( InpS!AQ77 &lt;&gt; "", InpS!AQ77, AP177 * ( 1 + AQ$6 ) )</f>
        <v>40240.074877786035</v>
      </c>
      <c r="AR177" s="19">
        <f xml:space="preserve"> IF( InpS!AR77 &lt;&gt; "", InpS!AR77, AQ177 * ( 1 + AR$6 ) )</f>
        <v>41044.747813451882</v>
      </c>
      <c r="AS177" s="19">
        <f xml:space="preserve"> IF( InpS!AS77 &lt;&gt; "", InpS!AS77, AR177 * ( 1 + AS$6 ) )</f>
        <v>41865.51163700399</v>
      </c>
      <c r="AT177" s="19">
        <f xml:space="preserve"> IF( InpS!AT77 &lt;&gt; "", InpS!AT77, AS177 * ( 1 + AT$6 ) )</f>
        <v>42702.688114791752</v>
      </c>
      <c r="AU177" s="19">
        <f xml:space="preserve"> IF( InpS!AU77 &lt;&gt; "", InpS!AU77, AT177 * ( 1 + AU$6 ) )</f>
        <v>43556.605447463553</v>
      </c>
      <c r="AV177" s="19">
        <f xml:space="preserve"> IF( InpS!AV77 &lt;&gt; "", InpS!AV77, AU177 * ( 1 + AV$6 ) )</f>
        <v>44427.598398632181</v>
      </c>
      <c r="AW177" s="19">
        <f xml:space="preserve"> IF( InpS!AW77 &lt;&gt; "", InpS!AW77, AV177 * ( 1 + AW$6 ) )</f>
        <v>45316.008426113163</v>
      </c>
      <c r="AX177" s="19">
        <f xml:space="preserve"> IF( InpS!AX77 &lt;&gt; "", InpS!AX77, AW177 * ( 1 + AX$6 ) )</f>
        <v>46222.183815787415</v>
      </c>
      <c r="AY177" s="19">
        <f xml:space="preserve"> IF( InpS!AY77 &lt;&gt; "", InpS!AY77, AX177 * ( 1 + AY$6 ) )</f>
        <v>47146.479818140739</v>
      </c>
      <c r="AZ177" s="19">
        <f xml:space="preserve"> IF( InpS!AZ77 &lt;&gt; "", InpS!AZ77, AY177 * ( 1 + AZ$6 ) )</f>
        <v>48089.258787533683</v>
      </c>
      <c r="BA177" s="19">
        <f xml:space="preserve"> IF( InpS!BA77 &lt;&gt; "", InpS!BA77, AZ177 * ( 1 + BA$6 ) )</f>
        <v>49050.890324256317</v>
      </c>
      <c r="BB177" s="19">
        <f xml:space="preserve"> IF( InpS!BB77 &lt;&gt; "", InpS!BB77, BA177 * ( 1 + BB$6 ) )</f>
        <v>50031.751419423701</v>
      </c>
      <c r="BC177" s="19">
        <f xml:space="preserve"> IF( InpS!BC77 &lt;&gt; "", InpS!BC77, BB177 * ( 1 + BC$6 ) )</f>
        <v>51032.226602768751</v>
      </c>
      <c r="BD177" s="19">
        <f xml:space="preserve"> IF( InpS!BD77 &lt;&gt; "", InpS!BD77, BC177 * ( 1 + BD$6 ) )</f>
        <v>52052.708093390516</v>
      </c>
      <c r="BE177" s="19">
        <f xml:space="preserve"> IF( InpS!BE77 &lt;&gt; "", InpS!BE77, BD177 * ( 1 + BE$6 ) )</f>
        <v>53093.595953516946</v>
      </c>
      <c r="BF177" s="19">
        <f xml:space="preserve"> IF( InpS!BF77 &lt;&gt; "", InpS!BF77, BE177 * ( 1 + BF$6 ) )</f>
        <v>54155.29824534239</v>
      </c>
      <c r="BG177" s="19">
        <f xml:space="preserve"> IF( InpS!BG77 &lt;&gt; "", InpS!BG77, BF177 * ( 1 + BG$6 ) )</f>
        <v>55238.231191001381</v>
      </c>
      <c r="BH177" s="19">
        <f xml:space="preserve"> IF( InpS!BH77 &lt;&gt; "", InpS!BH77, BG177 * ( 1 + BH$6 ) )</f>
        <v>56342.819335741369</v>
      </c>
      <c r="BI177" s="19">
        <f xml:space="preserve"> IF( InpS!BI77 &lt;&gt; "", InpS!BI77, BH177 * ( 1 + BI$6 ) )</f>
        <v>57469.495714358382</v>
      </c>
      <c r="BJ177" s="19">
        <f xml:space="preserve"> IF( InpS!BJ77 &lt;&gt; "", InpS!BJ77, BI177 * ( 1 + BJ$6 ) )</f>
        <v>58618.702020960882</v>
      </c>
      <c r="BK177" s="19">
        <f xml:space="preserve"> IF( InpS!BK77 &lt;&gt; "", InpS!BK77, BJ177 * ( 1 + BK$6 ) )</f>
        <v>59790.888782128342</v>
      </c>
      <c r="BL177" s="19">
        <f xml:space="preserve"> IF( InpS!BL77 &lt;&gt; "", InpS!BL77, BK177 * ( 1 + BL$6 ) )</f>
        <v>60986.515533532453</v>
      </c>
      <c r="BM177" s="19">
        <f xml:space="preserve"> IF( InpS!BM77 &lt;&gt; "", InpS!BM77, BL177 * ( 1 + BM$6 ) )</f>
        <v>62206.05100009017</v>
      </c>
      <c r="BN177" s="19">
        <f xml:space="preserve"> IF( InpS!BN77 &lt;&gt; "", InpS!BN77, BM177 * ( 1 + BN$6 ) )</f>
        <v>63449.973279719285</v>
      </c>
      <c r="BO177" s="19">
        <f xml:space="preserve"> IF( InpS!BO77 &lt;&gt; "", InpS!BO77, BN177 * ( 1 + BO$6 ) )</f>
        <v>64718.770030768479</v>
      </c>
      <c r="BP177" s="19">
        <f xml:space="preserve"> IF( InpS!BP77 &lt;&gt; "", InpS!BP77, BO177 * ( 1 + BP$6 ) )</f>
        <v>66012.938663195397</v>
      </c>
      <c r="BQ177" s="19">
        <f xml:space="preserve"> IF( InpS!BQ77 &lt;&gt; "", InpS!BQ77, BP177 * ( 1 + BQ$6 ) )</f>
        <v>67332.986533567688</v>
      </c>
      <c r="BR177" s="19">
        <f xml:space="preserve"> IF( InpS!BR77 &lt;&gt; "", InpS!BR77, BQ177 * ( 1 + BR$6 ) )</f>
        <v>68679.431143963404</v>
      </c>
      <c r="BS177" s="19">
        <f xml:space="preserve"> IF( InpS!BS77 &lt;&gt; "", InpS!BS77, BR177 * ( 1 + BS$6 ) )</f>
        <v>70052.800344848802</v>
      </c>
      <c r="BT177" s="19">
        <f xml:space="preserve"> IF( InpS!BT77 &lt;&gt; "", InpS!BT77, BS177 * ( 1 + BT$6 ) )</f>
        <v>71453.632542013045</v>
      </c>
      <c r="BU177" s="19">
        <f xml:space="preserve"> IF( InpS!BU77 &lt;&gt; "", InpS!BU77, BT177 * ( 1 + BU$6 ) )</f>
        <v>72882.476907640972</v>
      </c>
      <c r="BV177" s="19">
        <f xml:space="preserve"> IF( InpS!BV77 &lt;&gt; "", InpS!BV77, BU177 * ( 1 + BV$6 ) )</f>
        <v>74339.893595606554</v>
      </c>
      <c r="BW177" s="19">
        <f xml:space="preserve"> IF( InpS!BW77 &lt;&gt; "", InpS!BW77, BV177 * ( 1 + BW$6 ) )</f>
        <v>75826.453961071631</v>
      </c>
      <c r="BX177" s="19">
        <f xml:space="preserve"> IF( InpS!BX77 &lt;&gt; "", InpS!BX77, BW177 * ( 1 + BX$6 ) )</f>
        <v>77342.740784475871</v>
      </c>
      <c r="BY177" s="19">
        <f xml:space="preserve"> IF( InpS!BY77 &lt;&gt; "", InpS!BY77, BX177 * ( 1 + BY$6 ) )</f>
        <v>78889.348500005828</v>
      </c>
      <c r="BZ177" s="19">
        <f xml:space="preserve"> IF( InpS!BZ77 &lt;&gt; "", InpS!BZ77, BY177 * ( 1 + BZ$6 ) )</f>
        <v>80466.883428632646</v>
      </c>
      <c r="CA177" s="19">
        <f xml:space="preserve"> IF( InpS!CA77 &lt;&gt; "", InpS!CA77, BZ177 * ( 1 + CA$6 ) )</f>
        <v>82075.964015809761</v>
      </c>
      <c r="CB177" s="19">
        <f xml:space="preserve"> IF( InpS!CB77 &lt;&gt; "", InpS!CB77, CA177 * ( 1 + CB$6 ) )</f>
        <v>83717.221073923851</v>
      </c>
      <c r="CC177" s="19">
        <f xml:space="preserve"> IF( InpS!CC77 &lt;&gt; "", InpS!CC77, CB177 * ( 1 + CC$6 ) )</f>
        <v>85391.298029593949</v>
      </c>
      <c r="CD177" s="19">
        <f xml:space="preserve"> IF( InpS!CD77 &lt;&gt; "", InpS!CD77, CC177 * ( 1 + CD$6 ) )</f>
        <v>87098.851175915799</v>
      </c>
      <c r="CE177" s="19">
        <f xml:space="preserve"> IF( InpS!CE77 &lt;&gt; "", InpS!CE77, CD177 * ( 1 + CE$6 ) )</f>
        <v>88840.549929750297</v>
      </c>
      <c r="CF177" s="19">
        <f xml:space="preserve"> IF( InpS!CF77 &lt;&gt; "", InpS!CF77, CE177 * ( 1 + CF$6 ) )</f>
        <v>90617.077094156848</v>
      </c>
      <c r="CG177" s="19">
        <f xml:space="preserve"> IF( InpS!CG77 &lt;&gt; "", InpS!CG77, CF177 * ( 1 + CG$6 ) )</f>
        <v>92429.129126074578</v>
      </c>
      <c r="CH177" s="19">
        <f xml:space="preserve"> IF( InpS!CH77 &lt;&gt; "", InpS!CH77, CG177 * ( 1 + CH$6 ) )</f>
        <v>94277.416409356301</v>
      </c>
      <c r="CI177" s="19">
        <f xml:space="preserve"> IF( InpS!CI77 &lt;&gt; "", InpS!CI77, CH177 * ( 1 + CI$6 ) )</f>
        <v>96162.663533262297</v>
      </c>
      <c r="CJ177" s="19">
        <f xml:space="preserve"> IF( InpS!CJ77 &lt;&gt; "", InpS!CJ77, CI177 * ( 1 + CJ$6 ) )</f>
        <v>98085.6095765231</v>
      </c>
      <c r="CK177" s="19">
        <f xml:space="preserve"> IF( InpS!CK77 &lt;&gt; "", InpS!CK77, CJ177 * ( 1 + CK$6 ) )</f>
        <v>100047.00839708258</v>
      </c>
      <c r="CL177" s="19">
        <f xml:space="preserve"> IF( InpS!CL77 &lt;&gt; "", InpS!CL77, CK177 * ( 1 + CL$6 ) )</f>
        <v>102047.62892763501</v>
      </c>
      <c r="CM177" s="19">
        <f xml:space="preserve"> IF( InpS!CM77 &lt;&gt; "", InpS!CM77, CL177 * ( 1 + CM$6 ) )</f>
        <v>104088.25547707191</v>
      </c>
      <c r="CN177" s="19">
        <f xml:space="preserve"> IF( InpS!CN77 &lt;&gt; "", InpS!CN77, CM177 * ( 1 + CN$6 ) )</f>
        <v>106169.68803795686</v>
      </c>
      <c r="CO177" s="19">
        <f xml:space="preserve"> IF( InpS!CO77 &lt;&gt; "", InpS!CO77, CN177 * ( 1 + CO$6 ) )</f>
        <v>108292.74260014882</v>
      </c>
    </row>
    <row r="178" spans="1:211" s="305" customFormat="1" outlineLevel="2" x14ac:dyDescent="0.2">
      <c r="B178" s="306"/>
      <c r="C178" s="307"/>
      <c r="D178" s="307"/>
      <c r="E178" s="305" t="str">
        <f>InpS!E78</f>
        <v>Water: Large peak rate</v>
      </c>
      <c r="F178" s="305">
        <f>InpS!F78</f>
        <v>0</v>
      </c>
      <c r="G178" s="308"/>
      <c r="H178" s="313" t="str">
        <f>InpS!H78</f>
        <v>£/m3</v>
      </c>
      <c r="J178" s="305">
        <f>InpS!J78</f>
        <v>0</v>
      </c>
      <c r="K178" s="235">
        <f xml:space="preserve"> IF( InpS!K78 &lt;&gt; "", InpS!K78, J178 * ( 1 + K$6 ) )</f>
        <v>0.86939999999999995</v>
      </c>
      <c r="L178" s="235">
        <f xml:space="preserve"> IF( InpS!L78 &lt;&gt; "", InpS!L78, K178 * ( 1 + L$6 ) )</f>
        <v>0.93779999999999997</v>
      </c>
      <c r="M178" s="235">
        <f xml:space="preserve"> IF( InpS!M78 &lt;&gt; "", InpS!M78, L178 * ( 1 + M$6 ) )</f>
        <v>1.0087999999999999</v>
      </c>
      <c r="N178" s="235">
        <f xml:space="preserve"> IF( InpS!N78 &lt;&gt; "", InpS!N78, M178 * ( 1 + N$6 ) )</f>
        <v>0.94689999999999996</v>
      </c>
      <c r="O178" s="235">
        <f xml:space="preserve"> IF( InpS!O78 &lt;&gt; "", InpS!O78, N178 * ( 1 + O$6 ) )</f>
        <v>0.88980000000000004</v>
      </c>
      <c r="P178" s="235">
        <f xml:space="preserve"> IF( InpS!P78 &lt;&gt; "", InpS!P78, O178 * ( 1 + P$6 ) )</f>
        <v>0.90010000000000001</v>
      </c>
      <c r="Q178" s="235">
        <f xml:space="preserve"> IF( InpS!Q78 &lt;&gt; "", InpS!Q78, P178 * ( 1 + Q$6 ) )</f>
        <v>0.9101999999999999</v>
      </c>
      <c r="R178" s="235">
        <f xml:space="preserve"> IF( InpS!R78 &lt;&gt; "", InpS!R78, Q178 * ( 1 + R$6 ) )</f>
        <v>0.92020000000000002</v>
      </c>
      <c r="S178" s="235">
        <f xml:space="preserve"> IF( InpS!S78 &lt;&gt; "", InpS!S78, R178 * ( 1 + S$6 ) )</f>
        <v>0.93379999999999996</v>
      </c>
      <c r="T178" s="235">
        <f xml:space="preserve"> IF( InpS!T78 &lt;&gt; "", InpS!T78, S178 * ( 1 + T$6 ) )</f>
        <v>0.9524730166284946</v>
      </c>
      <c r="U178" s="235">
        <f xml:space="preserve"> IF( InpS!U78 &lt;&gt; "", InpS!U78, T178 * ( 1 + U$6 ) )</f>
        <v>0.97151943393166051</v>
      </c>
      <c r="V178" s="235">
        <f xml:space="preserve"> IF( InpS!V78 &lt;&gt; "", InpS!V78, U178 * ( 1 + V$6 ) )</f>
        <v>0.99094671873002371</v>
      </c>
      <c r="W178" s="235">
        <f xml:space="preserve"> IF( InpS!W78 &lt;&gt; "", InpS!W78, V178 * ( 1 + W$6 ) )</f>
        <v>1.0107624871566654</v>
      </c>
      <c r="X178" s="235">
        <f xml:space="preserve"> IF( InpS!X78 &lt;&gt; "", InpS!X78, W178 * ( 1 + X$6 ) )</f>
        <v>1.0309745076429955</v>
      </c>
      <c r="Y178" s="235">
        <f xml:space="preserve"> IF( InpS!Y78 &lt;&gt; "", InpS!Y78, X178 * ( 1 + Y$6 ) )</f>
        <v>1.0515907039642332</v>
      </c>
      <c r="Z178" s="235">
        <f xml:space="preserve"> IF( InpS!Z78 &lt;&gt; "", InpS!Z78, Y178 * ( 1 + Z$6 ) )</f>
        <v>1.0726191583457865</v>
      </c>
      <c r="AA178" s="235">
        <f xml:space="preserve"> IF( InpS!AA78 &lt;&gt; "", InpS!AA78, Z178 * ( 1 + AA$6 ) )</f>
        <v>1.0940681146317501</v>
      </c>
      <c r="AB178" s="235">
        <f xml:space="preserve"> IF( InpS!AB78 &lt;&gt; "", InpS!AB78, AA178 * ( 1 + AB$6 ) )</f>
        <v>1.1159459815167623</v>
      </c>
      <c r="AC178" s="235">
        <f xml:space="preserve"> IF( InpS!AC78 &lt;&gt; "", InpS!AC78, AB178 * ( 1 + AC$6 ) )</f>
        <v>1.1382613358424898</v>
      </c>
      <c r="AD178" s="235">
        <f xml:space="preserve"> IF( InpS!AD78 &lt;&gt; "", InpS!AD78, AC178 * ( 1 + AD$6 ) )</f>
        <v>1.1610229259600302</v>
      </c>
      <c r="AE178" s="235">
        <f xml:space="preserve"> IF( InpS!AE78 &lt;&gt; "", InpS!AE78, AD178 * ( 1 + AE$6 ) )</f>
        <v>1.1842396751595539</v>
      </c>
      <c r="AF178" s="235">
        <f xml:space="preserve"> IF( InpS!AF78 &lt;&gt; "", InpS!AF78, AE178 * ( 1 + AF$6 ) )</f>
        <v>1.2079206851685251</v>
      </c>
      <c r="AG178" s="235">
        <f xml:space="preserve"> IF( InpS!AG78 &lt;&gt; "", InpS!AG78, AF178 * ( 1 + AG$6 ) )</f>
        <v>1.2320752397198793</v>
      </c>
      <c r="AH178" s="235">
        <f xml:space="preserve"> IF( InpS!AH78 &lt;&gt; "", InpS!AH78, AG178 * ( 1 + AH$6 ) )</f>
        <v>1.2567128081915497</v>
      </c>
      <c r="AI178" s="235">
        <f xml:space="preserve"> IF( InpS!AI78 &lt;&gt; "", InpS!AI78, AH178 * ( 1 + AI$6 ) )</f>
        <v>1.2818430493187751</v>
      </c>
      <c r="AJ178" s="235">
        <f xml:space="preserve"> IF( InpS!AJ78 &lt;&gt; "", InpS!AJ78, AI178 * ( 1 + AJ$6 ) )</f>
        <v>1.3074758149806402</v>
      </c>
      <c r="AK178" s="235">
        <f xml:space="preserve"> IF( InpS!AK78 &lt;&gt; "", InpS!AK78, AJ178 * ( 1 + AK$6 ) )</f>
        <v>1.3336211540623366</v>
      </c>
      <c r="AL178" s="235">
        <f xml:space="preserve"> IF( InpS!AL78 &lt;&gt; "", InpS!AL78, AK178 * ( 1 + AL$6 ) )</f>
        <v>1.3602893163946543</v>
      </c>
      <c r="AM178" s="235">
        <f xml:space="preserve"> IF( InpS!AM78 &lt;&gt; "", InpS!AM78, AL178 * ( 1 + AM$6 ) )</f>
        <v>1.3874907567722523</v>
      </c>
      <c r="AN178" s="235">
        <f xml:space="preserve"> IF( InpS!AN78 &lt;&gt; "", InpS!AN78, AM178 * ( 1 + AN$6 ) )</f>
        <v>1.4152361390522812</v>
      </c>
      <c r="AO178" s="235">
        <f xml:space="preserve"> IF( InpS!AO78 &lt;&gt; "", InpS!AO78, AN178 * ( 1 + AO$6 ) )</f>
        <v>1.4435363403349646</v>
      </c>
      <c r="AP178" s="235">
        <f xml:space="preserve"> IF( InpS!AP78 &lt;&gt; "", InpS!AP78, AO178 * ( 1 + AP$6 ) )</f>
        <v>1.4724024552277801</v>
      </c>
      <c r="AQ178" s="235">
        <f xml:space="preserve"> IF( InpS!AQ78 &lt;&gt; "", InpS!AQ78, AP178 * ( 1 + AQ$6 ) )</f>
        <v>1.5018458001949087</v>
      </c>
      <c r="AR178" s="235">
        <f xml:space="preserve"> IF( InpS!AR78 &lt;&gt; "", InpS!AR78, AQ178 * ( 1 + AR$6 ) )</f>
        <v>1.5318779179936604</v>
      </c>
      <c r="AS178" s="235">
        <f xml:space="preserve"> IF( InpS!AS78 &lt;&gt; "", InpS!AS78, AR178 * ( 1 + AS$6 ) )</f>
        <v>1.5625105821996139</v>
      </c>
      <c r="AT178" s="235">
        <f xml:space="preserve"> IF( InpS!AT78 &lt;&gt; "", InpS!AT78, AS178 * ( 1 + AT$6 ) )</f>
        <v>1.5937558018222442</v>
      </c>
      <c r="AU178" s="235">
        <f xml:space="preserve"> IF( InpS!AU78 &lt;&gt; "", InpS!AU78, AT178 * ( 1 + AU$6 ) )</f>
        <v>1.6256258260128487</v>
      </c>
      <c r="AV178" s="235">
        <f xml:space="preserve"> IF( InpS!AV78 &lt;&gt; "", InpS!AV78, AU178 * ( 1 + AV$6 ) )</f>
        <v>1.6581331488666162</v>
      </c>
      <c r="AW178" s="235">
        <f xml:space="preserve"> IF( InpS!AW78 &lt;&gt; "", InpS!AW78, AV178 * ( 1 + AW$6 ) )</f>
        <v>1.6912905143207226</v>
      </c>
      <c r="AX178" s="235">
        <f xml:space="preserve"> IF( InpS!AX78 &lt;&gt; "", InpS!AX78, AW178 * ( 1 + AX$6 ) )</f>
        <v>1.7251109211503715</v>
      </c>
      <c r="AY178" s="235">
        <f xml:space="preserve"> IF( InpS!AY78 &lt;&gt; "", InpS!AY78, AX178 * ( 1 + AY$6 ) )</f>
        <v>1.7596076280647412</v>
      </c>
      <c r="AZ178" s="235">
        <f xml:space="preserve"> IF( InpS!AZ78 &lt;&gt; "", InpS!AZ78, AY178 * ( 1 + AZ$6 ) )</f>
        <v>1.7947941589048344</v>
      </c>
      <c r="BA178" s="235">
        <f xml:space="preserve"> IF( InpS!BA78 &lt;&gt; "", InpS!BA78, AZ178 * ( 1 + BA$6 ) )</f>
        <v>1.8306843079452659</v>
      </c>
      <c r="BB178" s="235">
        <f xml:space="preserve"> IF( InpS!BB78 &lt;&gt; "", InpS!BB78, BA178 * ( 1 + BB$6 ) )</f>
        <v>1.8672921453020728</v>
      </c>
      <c r="BC178" s="235">
        <f xml:space="preserve"> IF( InpS!BC78 &lt;&gt; "", InpS!BC78, BB178 * ( 1 + BC$6 ) )</f>
        <v>1.9046320224486599</v>
      </c>
      <c r="BD178" s="235">
        <f xml:space="preserve"> IF( InpS!BD78 &lt;&gt; "", InpS!BD78, BC178 * ( 1 + BD$6 ) )</f>
        <v>1.9427185778420495</v>
      </c>
      <c r="BE178" s="235">
        <f xml:space="preserve"> IF( InpS!BE78 &lt;&gt; "", InpS!BE78, BD178 * ( 1 + BE$6 ) )</f>
        <v>1.9815667426616361</v>
      </c>
      <c r="BF178" s="235">
        <f xml:space="preserve"> IF( InpS!BF78 &lt;&gt; "", InpS!BF78, BE178 * ( 1 + BF$6 ) )</f>
        <v>2.0211917466626992</v>
      </c>
      <c r="BG178" s="235">
        <f xml:space="preserve"> IF( InpS!BG78 &lt;&gt; "", InpS!BG78, BF178 * ( 1 + BG$6 ) )</f>
        <v>2.0616091241469663</v>
      </c>
      <c r="BH178" s="235">
        <f xml:space="preserve"> IF( InpS!BH78 &lt;&gt; "", InpS!BH78, BG178 * ( 1 + BH$6 ) )</f>
        <v>2.1028347200525697</v>
      </c>
      <c r="BI178" s="235">
        <f xml:space="preserve"> IF( InpS!BI78 &lt;&gt; "", InpS!BI78, BH178 * ( 1 + BI$6 ) )</f>
        <v>2.1448846961657817</v>
      </c>
      <c r="BJ178" s="235">
        <f xml:space="preserve"> IF( InpS!BJ78 &lt;&gt; "", InpS!BJ78, BI178 * ( 1 + BJ$6 ) )</f>
        <v>2.1877755374569654</v>
      </c>
      <c r="BK178" s="235">
        <f xml:space="preserve"> IF( InpS!BK78 &lt;&gt; "", InpS!BK78, BJ178 * ( 1 + BK$6 ) )</f>
        <v>2.2315240585432234</v>
      </c>
      <c r="BL178" s="235">
        <f xml:space="preserve"> IF( InpS!BL78 &lt;&gt; "", InpS!BL78, BK178 * ( 1 + BL$6 ) )</f>
        <v>2.2761474102802799</v>
      </c>
      <c r="BM178" s="235">
        <f xml:space="preserve"> IF( InpS!BM78 &lt;&gt; "", InpS!BM78, BL178 * ( 1 + BM$6 ) )</f>
        <v>2.3216630864861791</v>
      </c>
      <c r="BN178" s="235">
        <f xml:space="preserve"> IF( InpS!BN78 &lt;&gt; "", InpS!BN78, BM178 * ( 1 + BN$6 ) )</f>
        <v>2.3680889307994355</v>
      </c>
      <c r="BO178" s="235">
        <f xml:space="preserve"> IF( InpS!BO78 &lt;&gt; "", InpS!BO78, BN178 * ( 1 + BO$6 ) )</f>
        <v>2.4154431436743251</v>
      </c>
      <c r="BP178" s="235">
        <f xml:space="preserve"> IF( InpS!BP78 &lt;&gt; "", InpS!BP78, BO178 * ( 1 + BP$6 ) )</f>
        <v>2.4637442895160619</v>
      </c>
      <c r="BQ178" s="235">
        <f xml:space="preserve"> IF( InpS!BQ78 &lt;&gt; "", InpS!BQ78, BP178 * ( 1 + BQ$6 ) )</f>
        <v>2.5130113039586535</v>
      </c>
      <c r="BR178" s="235">
        <f xml:space="preserve"> IF( InpS!BR78 &lt;&gt; "", InpS!BR78, BQ178 * ( 1 + BR$6 ) )</f>
        <v>2.5632635012882905</v>
      </c>
      <c r="BS178" s="235">
        <f xml:space="preserve"> IF( InpS!BS78 &lt;&gt; "", InpS!BS78, BR178 * ( 1 + BS$6 ) )</f>
        <v>2.6145205820151802</v>
      </c>
      <c r="BT178" s="235">
        <f xml:space="preserve"> IF( InpS!BT78 &lt;&gt; "", InpS!BT78, BS178 * ( 1 + BT$6 ) )</f>
        <v>2.6668026405967939</v>
      </c>
      <c r="BU178" s="235">
        <f xml:space="preserve"> IF( InpS!BU78 &lt;&gt; "", InpS!BU78, BT178 * ( 1 + BU$6 ) )</f>
        <v>2.7201301733155532</v>
      </c>
      <c r="BV178" s="235">
        <f xml:space="preserve"> IF( InpS!BV78 &lt;&gt; "", InpS!BV78, BU178 * ( 1 + BV$6 ) )</f>
        <v>2.7745240863140448</v>
      </c>
      <c r="BW178" s="235">
        <f xml:space="preserve"> IF( InpS!BW78 &lt;&gt; "", InpS!BW78, BV178 * ( 1 + BW$6 ) )</f>
        <v>2.8300057037909148</v>
      </c>
      <c r="BX178" s="235">
        <f xml:space="preserve"> IF( InpS!BX78 &lt;&gt; "", InpS!BX78, BW178 * ( 1 + BX$6 ) )</f>
        <v>2.8865967763606539</v>
      </c>
      <c r="BY178" s="235">
        <f xml:space="preserve"> IF( InpS!BY78 &lt;&gt; "", InpS!BY78, BX178 * ( 1 + BY$6 ) )</f>
        <v>2.9443194895805527</v>
      </c>
      <c r="BZ178" s="235">
        <f xml:space="preserve"> IF( InpS!BZ78 &lt;&gt; "", InpS!BZ78, BY178 * ( 1 + BZ$6 ) )</f>
        <v>3.0031964726481672</v>
      </c>
      <c r="CA178" s="235">
        <f xml:space="preserve"> IF( InpS!CA78 &lt;&gt; "", InpS!CA78, BZ178 * ( 1 + CA$6 ) )</f>
        <v>3.0632508072727074</v>
      </c>
      <c r="CB178" s="235">
        <f xml:space="preserve"> IF( InpS!CB78 &lt;&gt; "", InpS!CB78, CA178 * ( 1 + CB$6 ) )</f>
        <v>3.1245060367238242</v>
      </c>
      <c r="CC178" s="235">
        <f xml:space="preserve"> IF( InpS!CC78 &lt;&gt; "", InpS!CC78, CB178 * ( 1 + CC$6 ) )</f>
        <v>3.1869861750613437</v>
      </c>
      <c r="CD178" s="235">
        <f xml:space="preserve"> IF( InpS!CD78 &lt;&gt; "", InpS!CD78, CC178 * ( 1 + CD$6 ) )</f>
        <v>3.2507157165495673</v>
      </c>
      <c r="CE178" s="235">
        <f xml:space="preserve"> IF( InpS!CE78 &lt;&gt; "", InpS!CE78, CD178 * ( 1 + CE$6 ) )</f>
        <v>3.3157196452598252</v>
      </c>
      <c r="CF178" s="235">
        <f xml:space="preserve"> IF( InpS!CF78 &lt;&gt; "", InpS!CF78, CE178 * ( 1 + CF$6 ) )</f>
        <v>3.3820234448650544</v>
      </c>
      <c r="CG178" s="235">
        <f xml:space="preserve"> IF( InpS!CG78 &lt;&gt; "", InpS!CG78, CF178 * ( 1 + CG$6 ) )</f>
        <v>3.4496531086302329</v>
      </c>
      <c r="CH178" s="235">
        <f xml:space="preserve"> IF( InpS!CH78 &lt;&gt; "", InpS!CH78, CG178 * ( 1 + CH$6 ) )</f>
        <v>3.5186351496025936</v>
      </c>
      <c r="CI178" s="235">
        <f xml:space="preserve"> IF( InpS!CI78 &lt;&gt; "", InpS!CI78, CH178 * ( 1 + CI$6 ) )</f>
        <v>3.5889966110056082</v>
      </c>
      <c r="CJ178" s="235">
        <f xml:space="preserve"> IF( InpS!CJ78 &lt;&gt; "", InpS!CJ78, CI178 * ( 1 + CJ$6 ) )</f>
        <v>3.6607650768408178</v>
      </c>
      <c r="CK178" s="235">
        <f xml:space="preserve"> IF( InpS!CK78 &lt;&gt; "", InpS!CK78, CJ178 * ( 1 + CK$6 ) )</f>
        <v>3.7339686827016672</v>
      </c>
      <c r="CL178" s="235">
        <f xml:space="preserve"> IF( InpS!CL78 &lt;&gt; "", InpS!CL78, CK178 * ( 1 + CL$6 ) )</f>
        <v>3.8086361268035804</v>
      </c>
      <c r="CM178" s="235">
        <f xml:space="preserve"> IF( InpS!CM78 &lt;&gt; "", InpS!CM78, CL178 * ( 1 + CM$6 ) )</f>
        <v>3.8847966812346026</v>
      </c>
      <c r="CN178" s="235">
        <f xml:space="preserve"> IF( InpS!CN78 &lt;&gt; "", InpS!CN78, CM178 * ( 1 + CN$6 ) )</f>
        <v>3.9624802034310198</v>
      </c>
      <c r="CO178" s="235">
        <f xml:space="preserve"> IF( InpS!CO78 &lt;&gt; "", InpS!CO78, CN178 * ( 1 + CO$6 ) )</f>
        <v>4.0417171478824532</v>
      </c>
    </row>
    <row r="179" spans="1:211" s="305" customFormat="1" outlineLevel="2" x14ac:dyDescent="0.2">
      <c r="B179" s="306"/>
      <c r="C179" s="307"/>
      <c r="D179" s="307"/>
      <c r="E179" s="305" t="str">
        <f>InpS!E79</f>
        <v>Water: Large off-peak rate</v>
      </c>
      <c r="F179" s="305">
        <f>InpS!F79</f>
        <v>0</v>
      </c>
      <c r="G179" s="308"/>
      <c r="H179" s="313" t="str">
        <f>InpS!H79</f>
        <v>£/m3</v>
      </c>
      <c r="J179" s="305">
        <f>InpS!J79</f>
        <v>0</v>
      </c>
      <c r="K179" s="235">
        <f xml:space="preserve"> IF( InpS!K79 &lt;&gt; "", InpS!K79, J179 * ( 1 + K$6 ) )</f>
        <v>0.86939999999999995</v>
      </c>
      <c r="L179" s="235">
        <f xml:space="preserve"> IF( InpS!L79 &lt;&gt; "", InpS!L79, K179 * ( 1 + L$6 ) )</f>
        <v>0.93779999999999997</v>
      </c>
      <c r="M179" s="235">
        <f xml:space="preserve"> IF( InpS!M79 &lt;&gt; "", InpS!M79, L179 * ( 1 + M$6 ) )</f>
        <v>1.0087999999999999</v>
      </c>
      <c r="N179" s="235">
        <f xml:space="preserve"> IF( InpS!N79 &lt;&gt; "", InpS!N79, M179 * ( 1 + N$6 ) )</f>
        <v>0.94689999999999996</v>
      </c>
      <c r="O179" s="235">
        <f xml:space="preserve"> IF( InpS!O79 &lt;&gt; "", InpS!O79, N179 * ( 1 + O$6 ) )</f>
        <v>0.88980000000000004</v>
      </c>
      <c r="P179" s="235">
        <f xml:space="preserve"> IF( InpS!P79 &lt;&gt; "", InpS!P79, O179 * ( 1 + P$6 ) )</f>
        <v>0.90010000000000001</v>
      </c>
      <c r="Q179" s="235">
        <f xml:space="preserve"> IF( InpS!Q79 &lt;&gt; "", InpS!Q79, P179 * ( 1 + Q$6 ) )</f>
        <v>0.9101999999999999</v>
      </c>
      <c r="R179" s="235">
        <f xml:space="preserve"> IF( InpS!R79 &lt;&gt; "", InpS!R79, Q179 * ( 1 + R$6 ) )</f>
        <v>0.92020000000000002</v>
      </c>
      <c r="S179" s="235">
        <f xml:space="preserve"> IF( InpS!S79 &lt;&gt; "", InpS!S79, R179 * ( 1 + S$6 ) )</f>
        <v>0.93379999999999996</v>
      </c>
      <c r="T179" s="235">
        <f xml:space="preserve"> IF( InpS!T79 &lt;&gt; "", InpS!T79, S179 * ( 1 + T$6 ) )</f>
        <v>0.9524730166284946</v>
      </c>
      <c r="U179" s="235">
        <f xml:space="preserve"> IF( InpS!U79 &lt;&gt; "", InpS!U79, T179 * ( 1 + U$6 ) )</f>
        <v>0.97151943393166051</v>
      </c>
      <c r="V179" s="235">
        <f xml:space="preserve"> IF( InpS!V79 &lt;&gt; "", InpS!V79, U179 * ( 1 + V$6 ) )</f>
        <v>0.99094671873002371</v>
      </c>
      <c r="W179" s="235">
        <f xml:space="preserve"> IF( InpS!W79 &lt;&gt; "", InpS!W79, V179 * ( 1 + W$6 ) )</f>
        <v>1.0107624871566654</v>
      </c>
      <c r="X179" s="235">
        <f xml:space="preserve"> IF( InpS!X79 &lt;&gt; "", InpS!X79, W179 * ( 1 + X$6 ) )</f>
        <v>1.0309745076429955</v>
      </c>
      <c r="Y179" s="235">
        <f xml:space="preserve"> IF( InpS!Y79 &lt;&gt; "", InpS!Y79, X179 * ( 1 + Y$6 ) )</f>
        <v>1.0515907039642332</v>
      </c>
      <c r="Z179" s="235">
        <f xml:space="preserve"> IF( InpS!Z79 &lt;&gt; "", InpS!Z79, Y179 * ( 1 + Z$6 ) )</f>
        <v>1.0726191583457865</v>
      </c>
      <c r="AA179" s="235">
        <f xml:space="preserve"> IF( InpS!AA79 &lt;&gt; "", InpS!AA79, Z179 * ( 1 + AA$6 ) )</f>
        <v>1.0940681146317501</v>
      </c>
      <c r="AB179" s="235">
        <f xml:space="preserve"> IF( InpS!AB79 &lt;&gt; "", InpS!AB79, AA179 * ( 1 + AB$6 ) )</f>
        <v>1.1159459815167623</v>
      </c>
      <c r="AC179" s="235">
        <f xml:space="preserve"> IF( InpS!AC79 &lt;&gt; "", InpS!AC79, AB179 * ( 1 + AC$6 ) )</f>
        <v>1.1382613358424898</v>
      </c>
      <c r="AD179" s="235">
        <f xml:space="preserve"> IF( InpS!AD79 &lt;&gt; "", InpS!AD79, AC179 * ( 1 + AD$6 ) )</f>
        <v>1.1610229259600302</v>
      </c>
      <c r="AE179" s="235">
        <f xml:space="preserve"> IF( InpS!AE79 &lt;&gt; "", InpS!AE79, AD179 * ( 1 + AE$6 ) )</f>
        <v>1.1842396751595539</v>
      </c>
      <c r="AF179" s="235">
        <f xml:space="preserve"> IF( InpS!AF79 &lt;&gt; "", InpS!AF79, AE179 * ( 1 + AF$6 ) )</f>
        <v>1.2079206851685251</v>
      </c>
      <c r="AG179" s="235">
        <f xml:space="preserve"> IF( InpS!AG79 &lt;&gt; "", InpS!AG79, AF179 * ( 1 + AG$6 ) )</f>
        <v>1.2320752397198793</v>
      </c>
      <c r="AH179" s="235">
        <f xml:space="preserve"> IF( InpS!AH79 &lt;&gt; "", InpS!AH79, AG179 * ( 1 + AH$6 ) )</f>
        <v>1.2567128081915497</v>
      </c>
      <c r="AI179" s="235">
        <f xml:space="preserve"> IF( InpS!AI79 &lt;&gt; "", InpS!AI79, AH179 * ( 1 + AI$6 ) )</f>
        <v>1.2818430493187751</v>
      </c>
      <c r="AJ179" s="235">
        <f xml:space="preserve"> IF( InpS!AJ79 &lt;&gt; "", InpS!AJ79, AI179 * ( 1 + AJ$6 ) )</f>
        <v>1.3074758149806402</v>
      </c>
      <c r="AK179" s="235">
        <f xml:space="preserve"> IF( InpS!AK79 &lt;&gt; "", InpS!AK79, AJ179 * ( 1 + AK$6 ) )</f>
        <v>1.3336211540623366</v>
      </c>
      <c r="AL179" s="235">
        <f xml:space="preserve"> IF( InpS!AL79 &lt;&gt; "", InpS!AL79, AK179 * ( 1 + AL$6 ) )</f>
        <v>1.3602893163946543</v>
      </c>
      <c r="AM179" s="235">
        <f xml:space="preserve"> IF( InpS!AM79 &lt;&gt; "", InpS!AM79, AL179 * ( 1 + AM$6 ) )</f>
        <v>1.3874907567722523</v>
      </c>
      <c r="AN179" s="235">
        <f xml:space="preserve"> IF( InpS!AN79 &lt;&gt; "", InpS!AN79, AM179 * ( 1 + AN$6 ) )</f>
        <v>1.4152361390522812</v>
      </c>
      <c r="AO179" s="235">
        <f xml:space="preserve"> IF( InpS!AO79 &lt;&gt; "", InpS!AO79, AN179 * ( 1 + AO$6 ) )</f>
        <v>1.4435363403349646</v>
      </c>
      <c r="AP179" s="235">
        <f xml:space="preserve"> IF( InpS!AP79 &lt;&gt; "", InpS!AP79, AO179 * ( 1 + AP$6 ) )</f>
        <v>1.4724024552277801</v>
      </c>
      <c r="AQ179" s="235">
        <f xml:space="preserve"> IF( InpS!AQ79 &lt;&gt; "", InpS!AQ79, AP179 * ( 1 + AQ$6 ) )</f>
        <v>1.5018458001949087</v>
      </c>
      <c r="AR179" s="235">
        <f xml:space="preserve"> IF( InpS!AR79 &lt;&gt; "", InpS!AR79, AQ179 * ( 1 + AR$6 ) )</f>
        <v>1.5318779179936604</v>
      </c>
      <c r="AS179" s="235">
        <f xml:space="preserve"> IF( InpS!AS79 &lt;&gt; "", InpS!AS79, AR179 * ( 1 + AS$6 ) )</f>
        <v>1.5625105821996139</v>
      </c>
      <c r="AT179" s="235">
        <f xml:space="preserve"> IF( InpS!AT79 &lt;&gt; "", InpS!AT79, AS179 * ( 1 + AT$6 ) )</f>
        <v>1.5937558018222442</v>
      </c>
      <c r="AU179" s="235">
        <f xml:space="preserve"> IF( InpS!AU79 &lt;&gt; "", InpS!AU79, AT179 * ( 1 + AU$6 ) )</f>
        <v>1.6256258260128487</v>
      </c>
      <c r="AV179" s="235">
        <f xml:space="preserve"> IF( InpS!AV79 &lt;&gt; "", InpS!AV79, AU179 * ( 1 + AV$6 ) )</f>
        <v>1.6581331488666162</v>
      </c>
      <c r="AW179" s="235">
        <f xml:space="preserve"> IF( InpS!AW79 &lt;&gt; "", InpS!AW79, AV179 * ( 1 + AW$6 ) )</f>
        <v>1.6912905143207226</v>
      </c>
      <c r="AX179" s="235">
        <f xml:space="preserve"> IF( InpS!AX79 &lt;&gt; "", InpS!AX79, AW179 * ( 1 + AX$6 ) )</f>
        <v>1.7251109211503715</v>
      </c>
      <c r="AY179" s="235">
        <f xml:space="preserve"> IF( InpS!AY79 &lt;&gt; "", InpS!AY79, AX179 * ( 1 + AY$6 ) )</f>
        <v>1.7596076280647412</v>
      </c>
      <c r="AZ179" s="235">
        <f xml:space="preserve"> IF( InpS!AZ79 &lt;&gt; "", InpS!AZ79, AY179 * ( 1 + AZ$6 ) )</f>
        <v>1.7947941589048344</v>
      </c>
      <c r="BA179" s="235">
        <f xml:space="preserve"> IF( InpS!BA79 &lt;&gt; "", InpS!BA79, AZ179 * ( 1 + BA$6 ) )</f>
        <v>1.8306843079452659</v>
      </c>
      <c r="BB179" s="235">
        <f xml:space="preserve"> IF( InpS!BB79 &lt;&gt; "", InpS!BB79, BA179 * ( 1 + BB$6 ) )</f>
        <v>1.8672921453020728</v>
      </c>
      <c r="BC179" s="235">
        <f xml:space="preserve"> IF( InpS!BC79 &lt;&gt; "", InpS!BC79, BB179 * ( 1 + BC$6 ) )</f>
        <v>1.9046320224486599</v>
      </c>
      <c r="BD179" s="235">
        <f xml:space="preserve"> IF( InpS!BD79 &lt;&gt; "", InpS!BD79, BC179 * ( 1 + BD$6 ) )</f>
        <v>1.9427185778420495</v>
      </c>
      <c r="BE179" s="235">
        <f xml:space="preserve"> IF( InpS!BE79 &lt;&gt; "", InpS!BE79, BD179 * ( 1 + BE$6 ) )</f>
        <v>1.9815667426616361</v>
      </c>
      <c r="BF179" s="235">
        <f xml:space="preserve"> IF( InpS!BF79 &lt;&gt; "", InpS!BF79, BE179 * ( 1 + BF$6 ) )</f>
        <v>2.0211917466626992</v>
      </c>
      <c r="BG179" s="235">
        <f xml:space="preserve"> IF( InpS!BG79 &lt;&gt; "", InpS!BG79, BF179 * ( 1 + BG$6 ) )</f>
        <v>2.0616091241469663</v>
      </c>
      <c r="BH179" s="235">
        <f xml:space="preserve"> IF( InpS!BH79 &lt;&gt; "", InpS!BH79, BG179 * ( 1 + BH$6 ) )</f>
        <v>2.1028347200525697</v>
      </c>
      <c r="BI179" s="235">
        <f xml:space="preserve"> IF( InpS!BI79 &lt;&gt; "", InpS!BI79, BH179 * ( 1 + BI$6 ) )</f>
        <v>2.1448846961657817</v>
      </c>
      <c r="BJ179" s="235">
        <f xml:space="preserve"> IF( InpS!BJ79 &lt;&gt; "", InpS!BJ79, BI179 * ( 1 + BJ$6 ) )</f>
        <v>2.1877755374569654</v>
      </c>
      <c r="BK179" s="235">
        <f xml:space="preserve"> IF( InpS!BK79 &lt;&gt; "", InpS!BK79, BJ179 * ( 1 + BK$6 ) )</f>
        <v>2.2315240585432234</v>
      </c>
      <c r="BL179" s="235">
        <f xml:space="preserve"> IF( InpS!BL79 &lt;&gt; "", InpS!BL79, BK179 * ( 1 + BL$6 ) )</f>
        <v>2.2761474102802799</v>
      </c>
      <c r="BM179" s="235">
        <f xml:space="preserve"> IF( InpS!BM79 &lt;&gt; "", InpS!BM79, BL179 * ( 1 + BM$6 ) )</f>
        <v>2.3216630864861791</v>
      </c>
      <c r="BN179" s="235">
        <f xml:space="preserve"> IF( InpS!BN79 &lt;&gt; "", InpS!BN79, BM179 * ( 1 + BN$6 ) )</f>
        <v>2.3680889307994355</v>
      </c>
      <c r="BO179" s="235">
        <f xml:space="preserve"> IF( InpS!BO79 &lt;&gt; "", InpS!BO79, BN179 * ( 1 + BO$6 ) )</f>
        <v>2.4154431436743251</v>
      </c>
      <c r="BP179" s="235">
        <f xml:space="preserve"> IF( InpS!BP79 &lt;&gt; "", InpS!BP79, BO179 * ( 1 + BP$6 ) )</f>
        <v>2.4637442895160619</v>
      </c>
      <c r="BQ179" s="235">
        <f xml:space="preserve"> IF( InpS!BQ79 &lt;&gt; "", InpS!BQ79, BP179 * ( 1 + BQ$6 ) )</f>
        <v>2.5130113039586535</v>
      </c>
      <c r="BR179" s="235">
        <f xml:space="preserve"> IF( InpS!BR79 &lt;&gt; "", InpS!BR79, BQ179 * ( 1 + BR$6 ) )</f>
        <v>2.5632635012882905</v>
      </c>
      <c r="BS179" s="235">
        <f xml:space="preserve"> IF( InpS!BS79 &lt;&gt; "", InpS!BS79, BR179 * ( 1 + BS$6 ) )</f>
        <v>2.6145205820151802</v>
      </c>
      <c r="BT179" s="235">
        <f xml:space="preserve"> IF( InpS!BT79 &lt;&gt; "", InpS!BT79, BS179 * ( 1 + BT$6 ) )</f>
        <v>2.6668026405967939</v>
      </c>
      <c r="BU179" s="235">
        <f xml:space="preserve"> IF( InpS!BU79 &lt;&gt; "", InpS!BU79, BT179 * ( 1 + BU$6 ) )</f>
        <v>2.7201301733155532</v>
      </c>
      <c r="BV179" s="235">
        <f xml:space="preserve"> IF( InpS!BV79 &lt;&gt; "", InpS!BV79, BU179 * ( 1 + BV$6 ) )</f>
        <v>2.7745240863140448</v>
      </c>
      <c r="BW179" s="235">
        <f xml:space="preserve"> IF( InpS!BW79 &lt;&gt; "", InpS!BW79, BV179 * ( 1 + BW$6 ) )</f>
        <v>2.8300057037909148</v>
      </c>
      <c r="BX179" s="235">
        <f xml:space="preserve"> IF( InpS!BX79 &lt;&gt; "", InpS!BX79, BW179 * ( 1 + BX$6 ) )</f>
        <v>2.8865967763606539</v>
      </c>
      <c r="BY179" s="235">
        <f xml:space="preserve"> IF( InpS!BY79 &lt;&gt; "", InpS!BY79, BX179 * ( 1 + BY$6 ) )</f>
        <v>2.9443194895805527</v>
      </c>
      <c r="BZ179" s="235">
        <f xml:space="preserve"> IF( InpS!BZ79 &lt;&gt; "", InpS!BZ79, BY179 * ( 1 + BZ$6 ) )</f>
        <v>3.0031964726481672</v>
      </c>
      <c r="CA179" s="235">
        <f xml:space="preserve"> IF( InpS!CA79 &lt;&gt; "", InpS!CA79, BZ179 * ( 1 + CA$6 ) )</f>
        <v>3.0632508072727074</v>
      </c>
      <c r="CB179" s="235">
        <f xml:space="preserve"> IF( InpS!CB79 &lt;&gt; "", InpS!CB79, CA179 * ( 1 + CB$6 ) )</f>
        <v>3.1245060367238242</v>
      </c>
      <c r="CC179" s="235">
        <f xml:space="preserve"> IF( InpS!CC79 &lt;&gt; "", InpS!CC79, CB179 * ( 1 + CC$6 ) )</f>
        <v>3.1869861750613437</v>
      </c>
      <c r="CD179" s="235">
        <f xml:space="preserve"> IF( InpS!CD79 &lt;&gt; "", InpS!CD79, CC179 * ( 1 + CD$6 ) )</f>
        <v>3.2507157165495673</v>
      </c>
      <c r="CE179" s="235">
        <f xml:space="preserve"> IF( InpS!CE79 &lt;&gt; "", InpS!CE79, CD179 * ( 1 + CE$6 ) )</f>
        <v>3.3157196452598252</v>
      </c>
      <c r="CF179" s="235">
        <f xml:space="preserve"> IF( InpS!CF79 &lt;&gt; "", InpS!CF79, CE179 * ( 1 + CF$6 ) )</f>
        <v>3.3820234448650544</v>
      </c>
      <c r="CG179" s="235">
        <f xml:space="preserve"> IF( InpS!CG79 &lt;&gt; "", InpS!CG79, CF179 * ( 1 + CG$6 ) )</f>
        <v>3.4496531086302329</v>
      </c>
      <c r="CH179" s="235">
        <f xml:space="preserve"> IF( InpS!CH79 &lt;&gt; "", InpS!CH79, CG179 * ( 1 + CH$6 ) )</f>
        <v>3.5186351496025936</v>
      </c>
      <c r="CI179" s="235">
        <f xml:space="preserve"> IF( InpS!CI79 &lt;&gt; "", InpS!CI79, CH179 * ( 1 + CI$6 ) )</f>
        <v>3.5889966110056082</v>
      </c>
      <c r="CJ179" s="235">
        <f xml:space="preserve"> IF( InpS!CJ79 &lt;&gt; "", InpS!CJ79, CI179 * ( 1 + CJ$6 ) )</f>
        <v>3.6607650768408178</v>
      </c>
      <c r="CK179" s="235">
        <f xml:space="preserve"> IF( InpS!CK79 &lt;&gt; "", InpS!CK79, CJ179 * ( 1 + CK$6 ) )</f>
        <v>3.7339686827016672</v>
      </c>
      <c r="CL179" s="235">
        <f xml:space="preserve"> IF( InpS!CL79 &lt;&gt; "", InpS!CL79, CK179 * ( 1 + CL$6 ) )</f>
        <v>3.8086361268035804</v>
      </c>
      <c r="CM179" s="235">
        <f xml:space="preserve"> IF( InpS!CM79 &lt;&gt; "", InpS!CM79, CL179 * ( 1 + CM$6 ) )</f>
        <v>3.8847966812346026</v>
      </c>
      <c r="CN179" s="235">
        <f xml:space="preserve"> IF( InpS!CN79 &lt;&gt; "", InpS!CN79, CM179 * ( 1 + CN$6 ) )</f>
        <v>3.9624802034310198</v>
      </c>
      <c r="CO179" s="235">
        <f xml:space="preserve"> IF( InpS!CO79 &lt;&gt; "", InpS!CO79, CN179 * ( 1 + CO$6 ) )</f>
        <v>4.0417171478824532</v>
      </c>
    </row>
    <row r="180" spans="1:211" s="316" customFormat="1" ht="2.1" customHeight="1" outlineLevel="2" x14ac:dyDescent="0.2">
      <c r="C180" s="431"/>
      <c r="E180" s="317"/>
      <c r="H180" s="318"/>
      <c r="K180" s="319"/>
      <c r="L180" s="320"/>
      <c r="M180" s="320"/>
      <c r="N180" s="320"/>
      <c r="O180" s="320"/>
      <c r="P180" s="320"/>
      <c r="Q180" s="320"/>
      <c r="R180" s="320"/>
      <c r="S180" s="320"/>
      <c r="T180" s="320"/>
      <c r="U180" s="320"/>
      <c r="V180" s="320"/>
      <c r="W180" s="320"/>
      <c r="X180" s="320"/>
      <c r="Y180" s="320"/>
      <c r="Z180" s="320"/>
      <c r="AA180" s="320"/>
      <c r="AB180" s="320"/>
      <c r="AC180" s="320"/>
      <c r="AD180" s="320"/>
      <c r="AE180" s="320"/>
      <c r="AF180" s="320"/>
      <c r="AG180" s="320"/>
      <c r="AH180" s="320"/>
      <c r="AI180" s="320"/>
      <c r="AJ180" s="320"/>
      <c r="AK180" s="320"/>
      <c r="AL180" s="320"/>
      <c r="AM180" s="320"/>
      <c r="AN180" s="320"/>
      <c r="AO180" s="320"/>
      <c r="AP180" s="320"/>
      <c r="AQ180" s="320"/>
      <c r="AR180" s="320"/>
      <c r="AS180" s="320"/>
      <c r="AT180" s="320"/>
      <c r="AU180" s="320"/>
      <c r="AV180" s="320"/>
      <c r="AW180" s="320"/>
      <c r="AX180" s="320"/>
      <c r="AY180" s="320"/>
      <c r="AZ180" s="320"/>
      <c r="BA180" s="320"/>
      <c r="BB180" s="320"/>
      <c r="BC180" s="320"/>
      <c r="BD180" s="320"/>
      <c r="BE180" s="320"/>
      <c r="BF180" s="320"/>
      <c r="BG180" s="320"/>
      <c r="BH180" s="320"/>
      <c r="BI180" s="320"/>
      <c r="BJ180" s="320"/>
      <c r="BK180" s="320"/>
      <c r="BL180" s="320"/>
      <c r="BM180" s="320"/>
      <c r="BN180" s="320"/>
      <c r="BO180" s="320"/>
      <c r="BP180" s="320"/>
      <c r="BQ180" s="320"/>
      <c r="BR180" s="320"/>
      <c r="BS180" s="320"/>
      <c r="BT180" s="320"/>
      <c r="BU180" s="320"/>
      <c r="BV180" s="320"/>
      <c r="BW180" s="320"/>
      <c r="BX180" s="320"/>
      <c r="BY180" s="320"/>
      <c r="BZ180" s="320"/>
      <c r="CA180" s="320"/>
      <c r="CB180" s="320"/>
      <c r="CC180" s="320"/>
      <c r="CD180" s="320"/>
      <c r="CE180" s="320"/>
      <c r="CF180" s="320"/>
      <c r="CG180" s="320"/>
      <c r="CH180" s="320"/>
      <c r="CI180" s="320"/>
      <c r="CJ180" s="320"/>
      <c r="CK180" s="320"/>
      <c r="CL180" s="320"/>
      <c r="CM180" s="320"/>
      <c r="CN180" s="320"/>
      <c r="CO180" s="320"/>
      <c r="CP180" s="321"/>
      <c r="CQ180" s="321"/>
      <c r="CR180" s="321"/>
      <c r="CS180" s="321"/>
      <c r="CT180" s="321"/>
      <c r="CU180" s="321"/>
      <c r="CV180" s="321"/>
      <c r="CW180" s="321"/>
      <c r="CX180" s="321"/>
      <c r="CY180" s="321"/>
      <c r="CZ180" s="321"/>
      <c r="DA180" s="321"/>
      <c r="DB180" s="321"/>
      <c r="DC180" s="321"/>
      <c r="DD180" s="321"/>
      <c r="DE180" s="321"/>
      <c r="DF180" s="321"/>
      <c r="DG180" s="321"/>
      <c r="DH180" s="321"/>
      <c r="DI180" s="321"/>
      <c r="DJ180" s="321"/>
      <c r="DK180" s="321"/>
      <c r="DL180" s="321"/>
      <c r="DM180" s="321"/>
      <c r="DN180" s="321"/>
      <c r="DO180" s="321"/>
      <c r="DP180" s="321"/>
      <c r="DQ180" s="321"/>
      <c r="DR180" s="321"/>
      <c r="DS180" s="321"/>
      <c r="DT180" s="321"/>
      <c r="DU180" s="321"/>
      <c r="DV180" s="321"/>
      <c r="DW180" s="321"/>
      <c r="DX180" s="321"/>
      <c r="DY180" s="321"/>
      <c r="DZ180" s="321"/>
      <c r="EA180" s="321"/>
      <c r="EB180" s="321"/>
      <c r="EC180" s="321"/>
      <c r="ED180" s="321"/>
      <c r="EE180" s="321"/>
      <c r="EF180" s="321"/>
      <c r="EG180" s="321"/>
      <c r="EH180" s="321"/>
      <c r="EI180" s="321"/>
      <c r="EJ180" s="321"/>
      <c r="EK180" s="321"/>
      <c r="EL180" s="321"/>
      <c r="EM180" s="321"/>
      <c r="EN180" s="321"/>
      <c r="EO180" s="321"/>
      <c r="EP180" s="321"/>
      <c r="EQ180" s="321"/>
      <c r="ER180" s="321"/>
      <c r="ES180" s="321"/>
      <c r="ET180" s="321"/>
      <c r="EU180" s="321"/>
      <c r="EV180" s="321"/>
      <c r="EW180" s="321"/>
      <c r="EX180" s="321"/>
      <c r="EY180" s="321"/>
      <c r="EZ180" s="321"/>
      <c r="FA180" s="321"/>
      <c r="FB180" s="321"/>
      <c r="FC180" s="321"/>
      <c r="FD180" s="321"/>
      <c r="FE180" s="321"/>
      <c r="FF180" s="321"/>
      <c r="FG180" s="321"/>
      <c r="FH180" s="321"/>
      <c r="FI180" s="321"/>
      <c r="FJ180" s="321"/>
      <c r="FK180" s="321"/>
      <c r="FL180" s="321"/>
      <c r="FM180" s="321"/>
      <c r="FN180" s="321"/>
      <c r="FO180" s="321"/>
      <c r="FP180" s="321"/>
      <c r="FQ180" s="321"/>
      <c r="FR180" s="321"/>
      <c r="FS180" s="321"/>
      <c r="FT180" s="321"/>
      <c r="FU180" s="321"/>
      <c r="FV180" s="321"/>
      <c r="FW180" s="321"/>
      <c r="FX180" s="321"/>
      <c r="FY180" s="321"/>
      <c r="FZ180" s="321"/>
      <c r="GA180" s="321"/>
      <c r="GB180" s="321"/>
      <c r="GC180" s="321"/>
      <c r="GD180" s="321"/>
      <c r="GE180" s="321"/>
      <c r="GF180" s="321"/>
      <c r="GG180" s="321"/>
      <c r="GH180" s="321"/>
      <c r="GI180" s="321"/>
      <c r="GJ180" s="321"/>
      <c r="GK180" s="321"/>
      <c r="GL180" s="321"/>
      <c r="GM180" s="321"/>
      <c r="GN180" s="321"/>
      <c r="GO180" s="321"/>
      <c r="GP180" s="321"/>
      <c r="GQ180" s="321"/>
      <c r="GR180" s="321"/>
      <c r="GS180" s="321"/>
      <c r="GT180" s="321"/>
      <c r="GU180" s="321"/>
      <c r="GV180" s="321"/>
      <c r="GW180" s="321"/>
      <c r="GX180" s="321"/>
      <c r="GY180" s="321"/>
      <c r="GZ180" s="321"/>
      <c r="HA180" s="321"/>
      <c r="HB180" s="321"/>
      <c r="HC180" s="321"/>
    </row>
    <row r="181" spans="1:211" outlineLevel="2" x14ac:dyDescent="0.2">
      <c r="B181" s="59"/>
      <c r="D181" s="39"/>
      <c r="E181" t="s">
        <v>439</v>
      </c>
      <c r="H181" s="151" t="s">
        <v>125</v>
      </c>
      <c r="I181" s="86"/>
      <c r="K181" s="54">
        <f xml:space="preserve"> K167 + K177+ SUMPRODUCT( K$164:K$166, K178:K180 )</f>
        <v>36612.540822803647</v>
      </c>
      <c r="L181" s="54">
        <f t="shared" ref="L181:BW181" si="157" xml:space="preserve"> L167 + L177+ SUMPRODUCT( L$164:L$166, L178:L180 )</f>
        <v>70880.990572491399</v>
      </c>
      <c r="M181" s="54">
        <f t="shared" si="157"/>
        <v>78671.614319752523</v>
      </c>
      <c r="N181" s="54">
        <f t="shared" si="157"/>
        <v>74200.737016477971</v>
      </c>
      <c r="O181" s="54">
        <f t="shared" si="157"/>
        <v>70924.107238332115</v>
      </c>
      <c r="P181" s="54">
        <f t="shared" si="157"/>
        <v>72801.213429012554</v>
      </c>
      <c r="Q181" s="54">
        <f t="shared" si="157"/>
        <v>74910.687282506711</v>
      </c>
      <c r="R181" s="54">
        <f t="shared" si="157"/>
        <v>76722.489186769701</v>
      </c>
      <c r="S181" s="54">
        <f t="shared" si="157"/>
        <v>78995.270502173691</v>
      </c>
      <c r="T181" s="54">
        <f t="shared" si="157"/>
        <v>80920.851494831441</v>
      </c>
      <c r="U181" s="54">
        <f t="shared" si="157"/>
        <v>83048.539590950983</v>
      </c>
      <c r="V181" s="54">
        <f t="shared" si="157"/>
        <v>84912.515236681647</v>
      </c>
      <c r="W181" s="54">
        <f t="shared" si="157"/>
        <v>86980.857474761477</v>
      </c>
      <c r="X181" s="54">
        <f t="shared" si="157"/>
        <v>89099.091678815661</v>
      </c>
      <c r="Y181" s="54">
        <f t="shared" si="157"/>
        <v>91441.119092902634</v>
      </c>
      <c r="Z181" s="54">
        <f t="shared" si="157"/>
        <v>91442.800174035408</v>
      </c>
      <c r="AA181" s="54">
        <f t="shared" si="157"/>
        <v>93666.610551686172</v>
      </c>
      <c r="AB181" s="54">
        <f t="shared" si="157"/>
        <v>95943.966171909327</v>
      </c>
      <c r="AC181" s="54">
        <f t="shared" si="157"/>
        <v>98461.677680872119</v>
      </c>
      <c r="AD181" s="54">
        <f t="shared" si="157"/>
        <v>100664.47945003482</v>
      </c>
      <c r="AE181" s="54">
        <f t="shared" si="157"/>
        <v>103110.29803208797</v>
      </c>
      <c r="AF181" s="54">
        <f t="shared" si="157"/>
        <v>105484.86473693812</v>
      </c>
      <c r="AG181" s="54">
        <f t="shared" si="157"/>
        <v>108118.98348392989</v>
      </c>
      <c r="AH181" s="54">
        <f t="shared" si="157"/>
        <v>110398.81269654559</v>
      </c>
      <c r="AI181" s="54">
        <f t="shared" si="157"/>
        <v>112940.7279653718</v>
      </c>
      <c r="AJ181" s="54">
        <f t="shared" si="157"/>
        <v>115541.00894873016</v>
      </c>
      <c r="AK181" s="54">
        <f t="shared" si="157"/>
        <v>118426.74296507439</v>
      </c>
      <c r="AL181" s="54">
        <f t="shared" si="157"/>
        <v>120922.06423329283</v>
      </c>
      <c r="AM181" s="54">
        <f t="shared" si="157"/>
        <v>123705.61476943319</v>
      </c>
      <c r="AN181" s="54">
        <f t="shared" si="157"/>
        <v>126553.08495044564</v>
      </c>
      <c r="AO181" s="54">
        <f t="shared" si="157"/>
        <v>126951.70716864339</v>
      </c>
      <c r="AP181" s="54">
        <f t="shared" si="157"/>
        <v>129621.29743996719</v>
      </c>
      <c r="AQ181" s="54">
        <f t="shared" si="157"/>
        <v>132598.52085284737</v>
      </c>
      <c r="AR181" s="54">
        <f t="shared" si="157"/>
        <v>135643.92899208426</v>
      </c>
      <c r="AS181" s="54">
        <f t="shared" si="157"/>
        <v>139024.3182651297</v>
      </c>
      <c r="AT181" s="54">
        <f t="shared" si="157"/>
        <v>141945.58521267498</v>
      </c>
      <c r="AU181" s="54">
        <f t="shared" si="157"/>
        <v>145205.06690018967</v>
      </c>
      <c r="AV181" s="54">
        <f t="shared" si="157"/>
        <v>148539.20221500273</v>
      </c>
      <c r="AW181" s="54">
        <f t="shared" si="157"/>
        <v>152241.60295677875</v>
      </c>
      <c r="AX181" s="54">
        <f t="shared" si="157"/>
        <v>155438.31858801015</v>
      </c>
      <c r="AY181" s="54">
        <f t="shared" si="157"/>
        <v>159006.84152715461</v>
      </c>
      <c r="AZ181" s="54">
        <f t="shared" si="157"/>
        <v>162657.10370888142</v>
      </c>
      <c r="BA181" s="54">
        <f t="shared" si="157"/>
        <v>166712.19242976821</v>
      </c>
      <c r="BB181" s="54">
        <f t="shared" si="157"/>
        <v>170210.38740539228</v>
      </c>
      <c r="BC181" s="54">
        <f t="shared" si="157"/>
        <v>173888.87859190683</v>
      </c>
      <c r="BD181" s="54">
        <f t="shared" si="157"/>
        <v>173914.1027314096</v>
      </c>
      <c r="BE181" s="54">
        <f t="shared" si="157"/>
        <v>177976.21952242084</v>
      </c>
      <c r="BF181" s="54">
        <f t="shared" si="157"/>
        <v>181436.99792330954</v>
      </c>
      <c r="BG181" s="54">
        <f t="shared" si="157"/>
        <v>185320.96669049357</v>
      </c>
      <c r="BH181" s="54">
        <f t="shared" si="157"/>
        <v>189289.00938999734</v>
      </c>
      <c r="BI181" s="54">
        <f t="shared" si="157"/>
        <v>193714.91425740853</v>
      </c>
      <c r="BJ181" s="54">
        <f t="shared" si="157"/>
        <v>197484.73761654747</v>
      </c>
      <c r="BK181" s="54">
        <f t="shared" si="157"/>
        <v>201716.23753756983</v>
      </c>
      <c r="BL181" s="54">
        <f t="shared" si="157"/>
        <v>206039.44207752775</v>
      </c>
      <c r="BM181" s="54">
        <f t="shared" si="157"/>
        <v>210862.19326406979</v>
      </c>
      <c r="BN181" s="54">
        <f t="shared" si="157"/>
        <v>214969.0716239918</v>
      </c>
      <c r="BO181" s="54">
        <f t="shared" si="157"/>
        <v>219579.66362313199</v>
      </c>
      <c r="BP181" s="54">
        <f t="shared" si="157"/>
        <v>224290.29630934395</v>
      </c>
      <c r="BQ181" s="54">
        <f t="shared" si="157"/>
        <v>229546.01106770604</v>
      </c>
      <c r="BR181" s="54">
        <f t="shared" si="157"/>
        <v>234020.54072447491</v>
      </c>
      <c r="BS181" s="54">
        <f t="shared" si="157"/>
        <v>234054.4875002178</v>
      </c>
      <c r="BT181" s="54">
        <f t="shared" si="157"/>
        <v>239062.49161076685</v>
      </c>
      <c r="BU181" s="54">
        <f t="shared" si="157"/>
        <v>244647.74664027031</v>
      </c>
      <c r="BV181" s="54">
        <f t="shared" si="157"/>
        <v>249405.90326235042</v>
      </c>
      <c r="BW181" s="54">
        <f t="shared" si="157"/>
        <v>254746.11538905563</v>
      </c>
      <c r="BX181" s="54">
        <f t="shared" ref="BX181:CO181" si="158" xml:space="preserve"> BX167 + BX177+ SUMPRODUCT( BX$164:BX$166, BX178:BX180 )</f>
        <v>260201.9576046289</v>
      </c>
      <c r="BY181" s="54">
        <f t="shared" si="158"/>
        <v>266287.55700226745</v>
      </c>
      <c r="BZ181" s="54">
        <f t="shared" si="158"/>
        <v>271470.7424862638</v>
      </c>
      <c r="CA181" s="54">
        <f t="shared" si="158"/>
        <v>277288.93323138799</v>
      </c>
      <c r="CB181" s="54">
        <f t="shared" si="158"/>
        <v>283233.2528385109</v>
      </c>
      <c r="CC181" s="54">
        <f t="shared" si="158"/>
        <v>289864.68117556738</v>
      </c>
      <c r="CD181" s="54">
        <f t="shared" si="158"/>
        <v>295511.43252686021</v>
      </c>
      <c r="CE181" s="54">
        <f t="shared" si="158"/>
        <v>301851.02604950784</v>
      </c>
      <c r="CF181" s="54">
        <f t="shared" si="158"/>
        <v>308328.21818590077</v>
      </c>
      <c r="CG181" s="54">
        <f t="shared" si="158"/>
        <v>315555.17091579176</v>
      </c>
      <c r="CH181" s="54">
        <f t="shared" si="158"/>
        <v>314991.72441232891</v>
      </c>
      <c r="CI181" s="54">
        <f t="shared" si="158"/>
        <v>321731.5219162943</v>
      </c>
      <c r="CJ181" s="54">
        <f t="shared" si="158"/>
        <v>328617.12736616196</v>
      </c>
      <c r="CK181" s="54">
        <f t="shared" si="158"/>
        <v>335651.73813276761</v>
      </c>
      <c r="CL181" s="54">
        <f t="shared" si="158"/>
        <v>342838.62288120441</v>
      </c>
      <c r="CM181" s="54">
        <f t="shared" si="158"/>
        <v>350181.12319367286</v>
      </c>
      <c r="CN181" s="54">
        <f t="shared" si="158"/>
        <v>357682.65523022437</v>
      </c>
      <c r="CO181" s="54">
        <f t="shared" si="158"/>
        <v>366050.37940547487</v>
      </c>
    </row>
    <row r="182" spans="1:211" outlineLevel="2" x14ac:dyDescent="0.2">
      <c r="B182" s="59"/>
      <c r="D182" s="39"/>
      <c r="E182" t="s">
        <v>437</v>
      </c>
      <c r="H182" s="151" t="s">
        <v>275</v>
      </c>
      <c r="I182" s="86"/>
      <c r="K182" s="104">
        <f xml:space="preserve"> K181 / MAX( 1, K$165 + K$164 )</f>
        <v>2.2785505551643315</v>
      </c>
      <c r="L182" s="104">
        <f t="shared" ref="L182" si="159" xml:space="preserve"> L181 / MAX( 1, L$165 + L$164 )</f>
        <v>1.3827007760570413</v>
      </c>
      <c r="M182" s="104">
        <f t="shared" ref="M182" si="160" xml:space="preserve"> M181 / MAX( 1, M$165 + M$164 )</f>
        <v>1.502356744331742</v>
      </c>
      <c r="N182" s="104">
        <f t="shared" ref="N182" si="161" xml:space="preserve"> N181 / MAX( 1, N$165 + N$164 )</f>
        <v>1.3963182558562273</v>
      </c>
      <c r="O182" s="104">
        <f t="shared" ref="O182" si="162" xml:space="preserve"> O181 / MAX( 1, O$165 + O$164 )</f>
        <v>1.3119661453975708</v>
      </c>
      <c r="P182" s="104">
        <f t="shared" ref="P182" si="163" xml:space="preserve"> P181 / MAX( 1, P$165 + P$164 )</f>
        <v>1.3241451375796196</v>
      </c>
      <c r="Q182" s="104">
        <f t="shared" ref="Q182" si="164" xml:space="preserve"> Q181 / MAX( 1, Q$165 + Q$164 )</f>
        <v>1.3363883805250727</v>
      </c>
      <c r="R182" s="104">
        <f t="shared" ref="R182" si="165" xml:space="preserve"> R181 / MAX( 1, R$165 + R$164 )</f>
        <v>1.35016969191217</v>
      </c>
      <c r="S182" s="104">
        <f t="shared" ref="S182" si="166" xml:space="preserve"> S181 / MAX( 1, S$165 + S$164 )</f>
        <v>1.3679187180994874</v>
      </c>
      <c r="T182" s="104">
        <f t="shared" ref="T182" si="167" xml:space="preserve"> T181 / MAX( 1, T$165 + T$164 )</f>
        <v>1.3925052916472711</v>
      </c>
      <c r="U182" s="104">
        <f t="shared" ref="U182" si="168" xml:space="preserve"> U181 / MAX( 1, U$165 + U$164 )</f>
        <v>1.4163364095479276</v>
      </c>
      <c r="V182" s="104">
        <f t="shared" ref="V182" si="169" xml:space="preserve"> V181 / MAX( 1, V$165 + V$164 )</f>
        <v>1.4430769229195233</v>
      </c>
      <c r="W182" s="104">
        <f t="shared" ref="W182" si="170" xml:space="preserve"> W181 / MAX( 1, W$165 + W$164 )</f>
        <v>1.4690797931191435</v>
      </c>
      <c r="X182" s="104">
        <f t="shared" ref="X182" si="171" xml:space="preserve"> X181 / MAX( 1, X$165 + X$164 )</f>
        <v>1.4955728614842869</v>
      </c>
      <c r="Y182" s="104">
        <f t="shared" ref="Y182" si="172" xml:space="preserve"> Y181 / MAX( 1, Y$165 + Y$164 )</f>
        <v>1.5212786531562361</v>
      </c>
      <c r="Z182" s="104">
        <f t="shared" ref="Z182" si="173" xml:space="preserve"> Z181 / MAX( 1, Z$165 + Z$164 )</f>
        <v>1.5656699988541503</v>
      </c>
      <c r="AA182" s="104">
        <f t="shared" ref="AA182" si="174" xml:space="preserve"> AA181 / MAX( 1, AA$165 + AA$164 )</f>
        <v>1.5938867712772304</v>
      </c>
      <c r="AB182" s="104">
        <f t="shared" ref="AB182" si="175" xml:space="preserve"> AB181 / MAX( 1, AB$165 + AB$164 )</f>
        <v>1.6226354974085471</v>
      </c>
      <c r="AC182" s="104">
        <f t="shared" ref="AC182" si="176" xml:space="preserve"> AC181 / MAX( 1, AC$165 + AC$164 )</f>
        <v>1.6505228594633821</v>
      </c>
      <c r="AD182" s="104">
        <f t="shared" ref="AD182" si="177" xml:space="preserve"> AD181 / MAX( 1, AD$165 + AD$164 )</f>
        <v>1.6817695601344436</v>
      </c>
      <c r="AE182" s="104">
        <f t="shared" ref="AE182" si="178" xml:space="preserve"> AE181 / MAX( 1, AE$165 + AE$164 )</f>
        <v>1.7121757640813244</v>
      </c>
      <c r="AF182" s="104">
        <f t="shared" ref="AF182" si="179" xml:space="preserve"> AF181 / MAX( 1, AF$165 + AF$164 )</f>
        <v>1.7441089763203828</v>
      </c>
      <c r="AG182" s="104">
        <f t="shared" ref="AG182" si="180" xml:space="preserve"> AG181 / MAX( 1, AG$165 + AG$164 )</f>
        <v>1.7751610879645423</v>
      </c>
      <c r="AH182" s="104">
        <f t="shared" ref="AH182" si="181" xml:space="preserve"> AH181 / MAX( 1, AH$165 + AH$164 )</f>
        <v>1.8098074493788754</v>
      </c>
      <c r="AI182" s="104">
        <f t="shared" ref="AI182" si="182" xml:space="preserve"> AI181 / MAX( 1, AI$165 + AI$164 )</f>
        <v>1.8435961964580272</v>
      </c>
      <c r="AJ182" s="104">
        <f t="shared" ref="AJ182" si="183" xml:space="preserve"> AJ181 / MAX( 1, AJ$165 + AJ$164 )</f>
        <v>1.8780273192918484</v>
      </c>
      <c r="AK182" s="104">
        <f t="shared" ref="AK182" si="184" xml:space="preserve"> AK181 / MAX( 1, AK$165 + AK$164 )</f>
        <v>1.9115298229898234</v>
      </c>
      <c r="AL182" s="104">
        <f t="shared" ref="AL182" si="185" xml:space="preserve"> AL181 / MAX( 1, AL$165 + AL$164 )</f>
        <v>1.9488661957224434</v>
      </c>
      <c r="AM182" s="104">
        <f t="shared" ref="AM182" si="186" xml:space="preserve"> AM181 / MAX( 1, AM$165 + AM$164 )</f>
        <v>1.9852992990902367</v>
      </c>
      <c r="AN182" s="104">
        <f t="shared" ref="AN182" si="187" xml:space="preserve"> AN181 / MAX( 1, AN$165 + AN$164 )</f>
        <v>2.0224254870158567</v>
      </c>
      <c r="AO182" s="104">
        <f t="shared" ref="AO182" si="188" xml:space="preserve"> AO181 / MAX( 1, AO$165 + AO$164 )</f>
        <v>2.0778389533258323</v>
      </c>
      <c r="AP182" s="104">
        <f t="shared" ref="AP182" si="189" xml:space="preserve"> AP181 / MAX( 1, AP$165 + AP$164 )</f>
        <v>2.1184486027877205</v>
      </c>
      <c r="AQ182" s="104">
        <f t="shared" ref="AQ182" si="190" xml:space="preserve"> AQ181 / MAX( 1, AQ$165 + AQ$164 )</f>
        <v>2.1580599929312028</v>
      </c>
      <c r="AR182" s="104">
        <f t="shared" ref="AR182" si="191" xml:space="preserve"> AR181 / MAX( 1, AR$165 + AR$164 )</f>
        <v>2.1984251281836338</v>
      </c>
      <c r="AS182" s="104">
        <f t="shared" ref="AS182" si="192" xml:space="preserve"> AS181 / MAX( 1, AS$165 + AS$164 )</f>
        <v>2.2377086136085791</v>
      </c>
      <c r="AT182" s="104">
        <f t="shared" ref="AT182" si="193" xml:space="preserve"> AT181 / MAX( 1, AT$165 + AT$164 )</f>
        <v>2.2814747636758681</v>
      </c>
      <c r="AU182" s="104">
        <f t="shared" ref="AU182" si="194" xml:space="preserve"> AU181 / MAX( 1, AU$165 + AU$164 )</f>
        <v>2.3241890314514877</v>
      </c>
      <c r="AV182" s="104">
        <f t="shared" ref="AV182" si="195" xml:space="preserve"> AV181 / MAX( 1, AV$165 + AV$164 )</f>
        <v>2.3677165902977979</v>
      </c>
      <c r="AW182" s="104">
        <f t="shared" ref="AW182" si="196" xml:space="preserve"> AW181 / MAX( 1, AW$165 + AW$164 )</f>
        <v>2.4101037001814971</v>
      </c>
      <c r="AX182" s="104">
        <f t="shared" ref="AX182" si="197" xml:space="preserve"> AX181 / MAX( 1, AX$165 + AX$164 )</f>
        <v>2.4572743269766413</v>
      </c>
      <c r="AY182" s="104">
        <f t="shared" ref="AY182" si="198" xml:space="preserve"> AY181 / MAX( 1, AY$165 + AY$164 )</f>
        <v>2.503336636345797</v>
      </c>
      <c r="AZ182" s="104">
        <f t="shared" ref="AZ182" si="199" xml:space="preserve"> AZ181 / MAX( 1, AZ$165 + AZ$164 )</f>
        <v>2.5502765116166364</v>
      </c>
      <c r="BA182" s="104">
        <f t="shared" ref="BA182" si="200" xml:space="preserve"> BA181 / MAX( 1, BA$165 + BA$164 )</f>
        <v>2.596014010156579</v>
      </c>
      <c r="BB182" s="104">
        <f t="shared" ref="BB182" si="201" xml:space="preserve"> BB181 / MAX( 1, BB$165 + BB$164 )</f>
        <v>2.6468566892574681</v>
      </c>
      <c r="BC182" s="104">
        <f t="shared" ref="BC182" si="202" xml:space="preserve"> BC181 / MAX( 1, BC$165 + BC$164 )</f>
        <v>2.6980051594804917</v>
      </c>
      <c r="BD182" s="104">
        <f t="shared" ref="BD182" si="203" xml:space="preserve"> BD181 / MAX( 1, BD$165 + BD$164 )</f>
        <v>2.7748996005638933</v>
      </c>
      <c r="BE182" s="104">
        <f t="shared" ref="BE182" si="204" xml:space="preserve"> BE181 / MAX( 1, BE$165 + BE$164 )</f>
        <v>2.8264132921496667</v>
      </c>
      <c r="BF182" s="104">
        <f t="shared" ref="BF182" si="205" xml:space="preserve"> BF181 / MAX( 1, BF$165 + BF$164 )</f>
        <v>2.8835977848712071</v>
      </c>
      <c r="BG182" s="104">
        <f t="shared" ref="BG182" si="206" xml:space="preserve"> BG181 / MAX( 1, BG$165 + BG$164 )</f>
        <v>2.9395292274412133</v>
      </c>
      <c r="BH182" s="104">
        <f t="shared" ref="BH182" si="207" xml:space="preserve"> BH181 / MAX( 1, BH$165 + BH$164 )</f>
        <v>2.9965427472378159</v>
      </c>
      <c r="BI182" s="104">
        <f t="shared" ref="BI182" si="208" xml:space="preserve"> BI181 / MAX( 1, BI$165 + BI$164 )</f>
        <v>3.052173494565086</v>
      </c>
      <c r="BJ182" s="104">
        <f t="shared" ref="BJ182" si="209" xml:space="preserve"> BJ181 / MAX( 1, BJ$165 + BJ$164 )</f>
        <v>3.1138999119514263</v>
      </c>
      <c r="BK182" s="104">
        <f t="shared" ref="BK182" si="210" xml:space="preserve"> BK181 / MAX( 1, BK$165 + BK$164 )</f>
        <v>3.1742865144808197</v>
      </c>
      <c r="BL182" s="104">
        <f t="shared" ref="BL182" si="211" xml:space="preserve"> BL181 / MAX( 1, BL$165 + BL$164 )</f>
        <v>3.2358411249773997</v>
      </c>
      <c r="BM182" s="104">
        <f t="shared" ref="BM182" si="212" xml:space="preserve"> BM181 / MAX( 1, BM$165 + BM$164 )</f>
        <v>3.2959170792878005</v>
      </c>
      <c r="BN182" s="104">
        <f t="shared" ref="BN182" si="213" xml:space="preserve"> BN181 / MAX( 1, BN$165 + BN$164 )</f>
        <v>3.3625449022559089</v>
      </c>
      <c r="BO182" s="104">
        <f t="shared" ref="BO182" si="214" xml:space="preserve"> BO181 / MAX( 1, BO$165 + BO$164 )</f>
        <v>3.4277404257966442</v>
      </c>
      <c r="BP182" s="104">
        <f t="shared" ref="BP182" si="215" xml:space="preserve"> BP181 / MAX( 1, BP$165 + BP$164 )</f>
        <v>3.4941966875551458</v>
      </c>
      <c r="BQ182" s="104">
        <f t="shared" ref="BQ182" si="216" xml:space="preserve"> BQ181 / MAX( 1, BQ$165 + BQ$164 )</f>
        <v>3.559072074487021</v>
      </c>
      <c r="BR182" s="104">
        <f t="shared" ref="BR182" si="217" xml:space="preserve"> BR181 / MAX( 1, BR$165 + BR$164 )</f>
        <v>3.6309891202463249</v>
      </c>
      <c r="BS182" s="104">
        <f t="shared" ref="BS182" si="218" xml:space="preserve"> BS181 / MAX( 1, BS$165 + BS$164 )</f>
        <v>3.734474051696572</v>
      </c>
      <c r="BT182" s="104">
        <f t="shared" ref="BT182" si="219" xml:space="preserve"> BT181 / MAX( 1, BT$165 + BT$164 )</f>
        <v>3.8069165060793688</v>
      </c>
      <c r="BU182" s="104">
        <f t="shared" ref="BU182" si="220" xml:space="preserve"> BU181 / MAX( 1, BU$165 + BU$164 )</f>
        <v>3.8775895017268818</v>
      </c>
      <c r="BV182" s="104">
        <f t="shared" ref="BV182" si="221" xml:space="preserve"> BV181 / MAX( 1, BV$165 + BV$164 )</f>
        <v>3.9560334441837481</v>
      </c>
      <c r="BW182" s="104">
        <f t="shared" ref="BW182" si="222" xml:space="preserve"> BW181 / MAX( 1, BW$165 + BW$164 )</f>
        <v>4.0327625302497925</v>
      </c>
      <c r="BX182" s="104">
        <f t="shared" ref="BX182" si="223" xml:space="preserve"> BX181 / MAX( 1, BX$165 + BX$164 )</f>
        <v>4.1109759724157433</v>
      </c>
      <c r="BY182" s="104">
        <f t="shared" ref="BY182" si="224" xml:space="preserve"> BY181 / MAX( 1, BY$165 + BY$164 )</f>
        <v>4.1872969839804117</v>
      </c>
      <c r="BZ182" s="104">
        <f t="shared" ref="BZ182" si="225" xml:space="preserve"> BZ181 / MAX( 1, BZ$165 + BZ$164 )</f>
        <v>4.2719709998048385</v>
      </c>
      <c r="CA182" s="104">
        <f t="shared" ref="CA182" si="226" xml:space="preserve"> CA181 / MAX( 1, CA$165 + CA$164 )</f>
        <v>4.3548115089227375</v>
      </c>
      <c r="CB182" s="104">
        <f t="shared" ref="CB182" si="227" xml:space="preserve"> CB181 / MAX( 1, CB$165 + CB$164 )</f>
        <v>4.4392542432093682</v>
      </c>
      <c r="CC182" s="104">
        <f t="shared" ref="CC182" si="228" xml:space="preserve"> CC181 / MAX( 1, CC$165 + CC$164 )</f>
        <v>4.5216734219731665</v>
      </c>
      <c r="CD182" s="104">
        <f t="shared" ref="CD182" si="229" xml:space="preserve"> CD181 / MAX( 1, CD$165 + CD$164 )</f>
        <v>4.6130705678460044</v>
      </c>
      <c r="CE182" s="104">
        <f t="shared" ref="CE182" si="230" xml:space="preserve"> CE181 / MAX( 1, CE$165 + CE$164 )</f>
        <v>4.7025077442611254</v>
      </c>
      <c r="CF182" s="104">
        <f t="shared" ref="CF182" si="231" xml:space="preserve"> CF181 / MAX( 1, CF$165 + CF$164 )</f>
        <v>4.7936743409236335</v>
      </c>
      <c r="CG182" s="104">
        <f t="shared" ref="CG182" si="232" xml:space="preserve"> CG181 / MAX( 1, CG$165 + CG$164 )</f>
        <v>4.8826776041613504</v>
      </c>
      <c r="CH182" s="104">
        <f t="shared" ref="CH182" si="233" xml:space="preserve"> CH181 / MAX( 1, CH$165 + CH$164 )</f>
        <v>5.0258742478325926</v>
      </c>
      <c r="CI182" s="104">
        <f t="shared" ref="CI182" si="234" xml:space="preserve"> CI181 / MAX( 1, CI$165 + CI$164 )</f>
        <v>5.1233676728483255</v>
      </c>
      <c r="CJ182" s="104">
        <f t="shared" ref="CJ182" si="235" xml:space="preserve"> CJ181 / MAX( 1, CJ$165 + CJ$164 )</f>
        <v>5.222747462699636</v>
      </c>
      <c r="CK182" s="104">
        <f t="shared" ref="CK182" si="236" xml:space="preserve"> CK181 / MAX( 1, CK$165 + CK$164 )</f>
        <v>5.3240500095736198</v>
      </c>
      <c r="CL182" s="104">
        <f t="shared" ref="CL182" si="237" xml:space="preserve"> CL181 / MAX( 1, CL$165 + CL$164 )</f>
        <v>5.4273124053971689</v>
      </c>
      <c r="CM182" s="104">
        <f t="shared" ref="CM182" si="238" xml:space="preserve"> CM181 / MAX( 1, CM$165 + CM$164 )</f>
        <v>5.5325724552394249</v>
      </c>
      <c r="CN182" s="104">
        <f t="shared" ref="CN182" si="239" xml:space="preserve"> CN181 / MAX( 1, CN$165 + CN$164 )</f>
        <v>5.6398686909697799</v>
      </c>
      <c r="CO182" s="104">
        <f t="shared" ref="CO182" si="240" xml:space="preserve"> CO181 / MAX( 1, CO$165 + CO$164 )</f>
        <v>5.7445750211399478</v>
      </c>
    </row>
    <row r="183" spans="1:211" s="79" customFormat="1" outlineLevel="2" x14ac:dyDescent="0.2">
      <c r="B183" s="98"/>
      <c r="C183" s="44"/>
      <c r="D183" s="44"/>
      <c r="H183" s="250"/>
      <c r="I183" s="86"/>
    </row>
    <row r="184" spans="1:211" s="79" customFormat="1" outlineLevel="2" x14ac:dyDescent="0.2">
      <c r="B184" s="98"/>
      <c r="C184" s="44"/>
      <c r="D184" s="44"/>
      <c r="E184" s="79" t="s">
        <v>440</v>
      </c>
      <c r="G184" s="103">
        <f xml:space="preserve"> IF( L$138 = 0, 0, 1 - L182 / L$138 )</f>
        <v>0.12636584567066322</v>
      </c>
      <c r="H184" s="250" t="s">
        <v>59</v>
      </c>
      <c r="I184" s="86"/>
    </row>
    <row r="185" spans="1:211" s="79" customFormat="1" outlineLevel="2" x14ac:dyDescent="0.2">
      <c r="B185" s="98"/>
      <c r="C185" s="44"/>
      <c r="D185" s="44"/>
      <c r="H185" s="250"/>
      <c r="I185" s="86"/>
    </row>
    <row r="186" spans="1:211" ht="13.5" thickBot="1" x14ac:dyDescent="0.25">
      <c r="A186" s="56" t="s">
        <v>276</v>
      </c>
      <c r="B186" s="9"/>
      <c r="C186" s="180"/>
      <c r="D186" s="69"/>
      <c r="E186" s="11"/>
      <c r="F186" s="12"/>
      <c r="G186" s="12"/>
      <c r="H186" s="146"/>
      <c r="I186" s="12"/>
      <c r="J186" s="13"/>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row>
    <row r="187" spans="1:211" ht="3" customHeight="1" outlineLevel="1" thickTop="1" x14ac:dyDescent="0.2">
      <c r="A187" s="14"/>
      <c r="B187" s="14"/>
      <c r="C187" s="181"/>
      <c r="D187" s="70"/>
      <c r="E187" s="16"/>
      <c r="F187" s="17"/>
      <c r="G187" s="16"/>
      <c r="H187" s="148"/>
      <c r="I187" s="73"/>
      <c r="J187" s="13"/>
      <c r="K187" s="16"/>
    </row>
    <row r="188" spans="1:211" outlineLevel="1" x14ac:dyDescent="0.2">
      <c r="B188" s="59" t="s">
        <v>441</v>
      </c>
      <c r="D188" s="39"/>
      <c r="H188" s="151"/>
      <c r="I188" s="75"/>
    </row>
    <row r="189" spans="1:211" outlineLevel="1" x14ac:dyDescent="0.2">
      <c r="B189" s="59"/>
      <c r="D189" s="39"/>
      <c r="H189" s="151"/>
      <c r="I189" s="75"/>
    </row>
    <row r="190" spans="1:211" outlineLevel="1" x14ac:dyDescent="0.2">
      <c r="B190" s="59"/>
      <c r="D190" s="39" t="s">
        <v>384</v>
      </c>
      <c r="H190" s="151"/>
      <c r="I190" s="75"/>
    </row>
    <row r="191" spans="1:211" outlineLevel="2" x14ac:dyDescent="0.2">
      <c r="B191" s="59"/>
      <c r="D191" s="39"/>
      <c r="E191" s="18" t="str">
        <f xml:space="preserve"> InpS!E40</f>
        <v>Waste: Household Standing charge</v>
      </c>
      <c r="G191" s="82">
        <f xml:space="preserve"> InpS!K40</f>
        <v>2.13</v>
      </c>
      <c r="H191" s="147" t="str">
        <f xml:space="preserve"> InpS!H40</f>
        <v>£</v>
      </c>
      <c r="I191" s="75"/>
      <c r="K191" s="80">
        <f xml:space="preserve"> IF( InpS!K40 &lt;&gt; "", InpS!K40, J191 * ( 1 + K$6) )</f>
        <v>2.13</v>
      </c>
      <c r="L191" s="80">
        <f xml:space="preserve"> IF( InpS!L40 &lt;&gt; "", InpS!L40, K191 * ( 1 + L$6) )</f>
        <v>0.44</v>
      </c>
      <c r="M191" s="80">
        <f xml:space="preserve"> IF( InpS!M40 &lt;&gt; "", InpS!M40, L191 * ( 1 + M$6) )</f>
        <v>0</v>
      </c>
      <c r="N191" s="80">
        <f xml:space="preserve"> IF( InpS!N40 &lt;&gt; "", InpS!N40, M191 * ( 1 + N$6) )</f>
        <v>0</v>
      </c>
      <c r="O191" s="80">
        <f xml:space="preserve"> IF( InpS!O40 &lt;&gt; "", InpS!O40, N191 * ( 1 + O$6) )</f>
        <v>0</v>
      </c>
      <c r="P191" s="80">
        <f xml:space="preserve"> IF( InpS!P40 &lt;&gt; "", InpS!P40, O191 * ( 1 + P$6) )</f>
        <v>0</v>
      </c>
      <c r="Q191" s="80">
        <f xml:space="preserve"> IF( InpS!Q40 &lt;&gt; "", InpS!Q40, P191 * ( 1 + Q$6) )</f>
        <v>0</v>
      </c>
      <c r="R191" s="80">
        <f xml:space="preserve"> IF( InpS!R40 &lt;&gt; "", InpS!R40, Q191 * ( 1 + R$6) )</f>
        <v>0</v>
      </c>
      <c r="S191" s="80">
        <f xml:space="preserve"> IF( InpS!S40 &lt;&gt; "", InpS!S40, R191 * ( 1 + S$6) )</f>
        <v>0</v>
      </c>
      <c r="T191" s="80">
        <f xml:space="preserve"> IF( InpS!T40 &lt;&gt; "", InpS!T40, S191 * ( 1 + T$6) )</f>
        <v>0</v>
      </c>
      <c r="U191" s="80">
        <f xml:space="preserve"> IF( InpS!U40 &lt;&gt; "", InpS!U40, T191 * ( 1 + U$6) )</f>
        <v>0</v>
      </c>
      <c r="V191" s="80">
        <f xml:space="preserve"> IF( InpS!V40 &lt;&gt; "", InpS!V40, U191 * ( 1 + V$6) )</f>
        <v>0</v>
      </c>
      <c r="W191" s="80">
        <f xml:space="preserve"> IF( InpS!W40 &lt;&gt; "", InpS!W40, V191 * ( 1 + W$6) )</f>
        <v>0</v>
      </c>
      <c r="X191" s="80">
        <f xml:space="preserve"> IF( InpS!X40 &lt;&gt; "", InpS!X40, W191 * ( 1 + X$6) )</f>
        <v>0</v>
      </c>
      <c r="Y191" s="80">
        <f xml:space="preserve"> IF( InpS!Y40 &lt;&gt; "", InpS!Y40, X191 * ( 1 + Y$6) )</f>
        <v>0</v>
      </c>
      <c r="Z191" s="80">
        <f xml:space="preserve"> IF( InpS!Z40 &lt;&gt; "", InpS!Z40, Y191 * ( 1 + Z$6) )</f>
        <v>0</v>
      </c>
      <c r="AA191" s="80">
        <f xml:space="preserve"> IF( InpS!AA40 &lt;&gt; "", InpS!AA40, Z191 * ( 1 + AA$6) )</f>
        <v>0</v>
      </c>
      <c r="AB191" s="80">
        <f xml:space="preserve"> IF( InpS!AB40 &lt;&gt; "", InpS!AB40, AA191 * ( 1 + AB$6) )</f>
        <v>0</v>
      </c>
      <c r="AC191" s="80">
        <f xml:space="preserve"> IF( InpS!AC40 &lt;&gt; "", InpS!AC40, AB191 * ( 1 + AC$6) )</f>
        <v>0</v>
      </c>
      <c r="AD191" s="80">
        <f xml:space="preserve"> IF( InpS!AD40 &lt;&gt; "", InpS!AD40, AC191 * ( 1 + AD$6) )</f>
        <v>0</v>
      </c>
      <c r="AE191" s="80">
        <f xml:space="preserve"> IF( InpS!AE40 &lt;&gt; "", InpS!AE40, AD191 * ( 1 + AE$6) )</f>
        <v>0</v>
      </c>
      <c r="AF191" s="80">
        <f xml:space="preserve"> IF( InpS!AF40 &lt;&gt; "", InpS!AF40, AE191 * ( 1 + AF$6) )</f>
        <v>0</v>
      </c>
      <c r="AG191" s="80">
        <f xml:space="preserve"> IF( InpS!AG40 &lt;&gt; "", InpS!AG40, AF191 * ( 1 + AG$6) )</f>
        <v>0</v>
      </c>
      <c r="AH191" s="80">
        <f xml:space="preserve"> IF( InpS!AH40 &lt;&gt; "", InpS!AH40, AG191 * ( 1 + AH$6) )</f>
        <v>0</v>
      </c>
      <c r="AI191" s="80">
        <f xml:space="preserve"> IF( InpS!AI40 &lt;&gt; "", InpS!AI40, AH191 * ( 1 + AI$6) )</f>
        <v>0</v>
      </c>
      <c r="AJ191" s="80">
        <f xml:space="preserve"> IF( InpS!AJ40 &lt;&gt; "", InpS!AJ40, AI191 * ( 1 + AJ$6) )</f>
        <v>0</v>
      </c>
      <c r="AK191" s="80">
        <f xml:space="preserve"> IF( InpS!AK40 &lt;&gt; "", InpS!AK40, AJ191 * ( 1 + AK$6) )</f>
        <v>0</v>
      </c>
      <c r="AL191" s="80">
        <f xml:space="preserve"> IF( InpS!AL40 &lt;&gt; "", InpS!AL40, AK191 * ( 1 + AL$6) )</f>
        <v>0</v>
      </c>
      <c r="AM191" s="80">
        <f xml:space="preserve"> IF( InpS!AM40 &lt;&gt; "", InpS!AM40, AL191 * ( 1 + AM$6) )</f>
        <v>0</v>
      </c>
      <c r="AN191" s="80">
        <f xml:space="preserve"> IF( InpS!AN40 &lt;&gt; "", InpS!AN40, AM191 * ( 1 + AN$6) )</f>
        <v>0</v>
      </c>
      <c r="AO191" s="80">
        <f xml:space="preserve"> IF( InpS!AO40 &lt;&gt; "", InpS!AO40, AN191 * ( 1 + AO$6) )</f>
        <v>0</v>
      </c>
      <c r="AP191" s="80">
        <f xml:space="preserve"> IF( InpS!AP40 &lt;&gt; "", InpS!AP40, AO191 * ( 1 + AP$6) )</f>
        <v>0</v>
      </c>
      <c r="AQ191" s="80">
        <f xml:space="preserve"> IF( InpS!AQ40 &lt;&gt; "", InpS!AQ40, AP191 * ( 1 + AQ$6) )</f>
        <v>0</v>
      </c>
      <c r="AR191" s="80">
        <f xml:space="preserve"> IF( InpS!AR40 &lt;&gt; "", InpS!AR40, AQ191 * ( 1 + AR$6) )</f>
        <v>0</v>
      </c>
      <c r="AS191" s="80">
        <f xml:space="preserve"> IF( InpS!AS40 &lt;&gt; "", InpS!AS40, AR191 * ( 1 + AS$6) )</f>
        <v>0</v>
      </c>
      <c r="AT191" s="80">
        <f xml:space="preserve"> IF( InpS!AT40 &lt;&gt; "", InpS!AT40, AS191 * ( 1 + AT$6) )</f>
        <v>0</v>
      </c>
      <c r="AU191" s="80">
        <f xml:space="preserve"> IF( InpS!AU40 &lt;&gt; "", InpS!AU40, AT191 * ( 1 + AU$6) )</f>
        <v>0</v>
      </c>
      <c r="AV191" s="80">
        <f xml:space="preserve"> IF( InpS!AV40 &lt;&gt; "", InpS!AV40, AU191 * ( 1 + AV$6) )</f>
        <v>0</v>
      </c>
      <c r="AW191" s="80">
        <f xml:space="preserve"> IF( InpS!AW40 &lt;&gt; "", InpS!AW40, AV191 * ( 1 + AW$6) )</f>
        <v>0</v>
      </c>
      <c r="AX191" s="80">
        <f xml:space="preserve"> IF( InpS!AX40 &lt;&gt; "", InpS!AX40, AW191 * ( 1 + AX$6) )</f>
        <v>0</v>
      </c>
      <c r="AY191" s="80">
        <f xml:space="preserve"> IF( InpS!AY40 &lt;&gt; "", InpS!AY40, AX191 * ( 1 + AY$6) )</f>
        <v>0</v>
      </c>
      <c r="AZ191" s="80">
        <f xml:space="preserve"> IF( InpS!AZ40 &lt;&gt; "", InpS!AZ40, AY191 * ( 1 + AZ$6) )</f>
        <v>0</v>
      </c>
      <c r="BA191" s="80">
        <f xml:space="preserve"> IF( InpS!BA40 &lt;&gt; "", InpS!BA40, AZ191 * ( 1 + BA$6) )</f>
        <v>0</v>
      </c>
      <c r="BB191" s="80">
        <f xml:space="preserve"> IF( InpS!BB40 &lt;&gt; "", InpS!BB40, BA191 * ( 1 + BB$6) )</f>
        <v>0</v>
      </c>
      <c r="BC191" s="80">
        <f xml:space="preserve"> IF( InpS!BC40 &lt;&gt; "", InpS!BC40, BB191 * ( 1 + BC$6) )</f>
        <v>0</v>
      </c>
      <c r="BD191" s="80">
        <f xml:space="preserve"> IF( InpS!BD40 &lt;&gt; "", InpS!BD40, BC191 * ( 1 + BD$6) )</f>
        <v>0</v>
      </c>
      <c r="BE191" s="80">
        <f xml:space="preserve"> IF( InpS!BE40 &lt;&gt; "", InpS!BE40, BD191 * ( 1 + BE$6) )</f>
        <v>0</v>
      </c>
      <c r="BF191" s="80">
        <f xml:space="preserve"> IF( InpS!BF40 &lt;&gt; "", InpS!BF40, BE191 * ( 1 + BF$6) )</f>
        <v>0</v>
      </c>
      <c r="BG191" s="80">
        <f xml:space="preserve"> IF( InpS!BG40 &lt;&gt; "", InpS!BG40, BF191 * ( 1 + BG$6) )</f>
        <v>0</v>
      </c>
      <c r="BH191" s="80">
        <f xml:space="preserve"> IF( InpS!BH40 &lt;&gt; "", InpS!BH40, BG191 * ( 1 + BH$6) )</f>
        <v>0</v>
      </c>
      <c r="BI191" s="80">
        <f xml:space="preserve"> IF( InpS!BI40 &lt;&gt; "", InpS!BI40, BH191 * ( 1 + BI$6) )</f>
        <v>0</v>
      </c>
      <c r="BJ191" s="80">
        <f xml:space="preserve"> IF( InpS!BJ40 &lt;&gt; "", InpS!BJ40, BI191 * ( 1 + BJ$6) )</f>
        <v>0</v>
      </c>
      <c r="BK191" s="80">
        <f xml:space="preserve"> IF( InpS!BK40 &lt;&gt; "", InpS!BK40, BJ191 * ( 1 + BK$6) )</f>
        <v>0</v>
      </c>
      <c r="BL191" s="80">
        <f xml:space="preserve"> IF( InpS!BL40 &lt;&gt; "", InpS!BL40, BK191 * ( 1 + BL$6) )</f>
        <v>0</v>
      </c>
      <c r="BM191" s="80">
        <f xml:space="preserve"> IF( InpS!BM40 &lt;&gt; "", InpS!BM40, BL191 * ( 1 + BM$6) )</f>
        <v>0</v>
      </c>
      <c r="BN191" s="80">
        <f xml:space="preserve"> IF( InpS!BN40 &lt;&gt; "", InpS!BN40, BM191 * ( 1 + BN$6) )</f>
        <v>0</v>
      </c>
      <c r="BO191" s="80">
        <f xml:space="preserve"> IF( InpS!BO40 &lt;&gt; "", InpS!BO40, BN191 * ( 1 + BO$6) )</f>
        <v>0</v>
      </c>
      <c r="BP191" s="80">
        <f xml:space="preserve"> IF( InpS!BP40 &lt;&gt; "", InpS!BP40, BO191 * ( 1 + BP$6) )</f>
        <v>0</v>
      </c>
      <c r="BQ191" s="80">
        <f xml:space="preserve"> IF( InpS!BQ40 &lt;&gt; "", InpS!BQ40, BP191 * ( 1 + BQ$6) )</f>
        <v>0</v>
      </c>
      <c r="BR191" s="80">
        <f xml:space="preserve"> IF( InpS!BR40 &lt;&gt; "", InpS!BR40, BQ191 * ( 1 + BR$6) )</f>
        <v>0</v>
      </c>
      <c r="BS191" s="80">
        <f xml:space="preserve"> IF( InpS!BS40 &lt;&gt; "", InpS!BS40, BR191 * ( 1 + BS$6) )</f>
        <v>0</v>
      </c>
      <c r="BT191" s="80">
        <f xml:space="preserve"> IF( InpS!BT40 &lt;&gt; "", InpS!BT40, BS191 * ( 1 + BT$6) )</f>
        <v>0</v>
      </c>
      <c r="BU191" s="80">
        <f xml:space="preserve"> IF( InpS!BU40 &lt;&gt; "", InpS!BU40, BT191 * ( 1 + BU$6) )</f>
        <v>0</v>
      </c>
      <c r="BV191" s="80">
        <f xml:space="preserve"> IF( InpS!BV40 &lt;&gt; "", InpS!BV40, BU191 * ( 1 + BV$6) )</f>
        <v>0</v>
      </c>
      <c r="BW191" s="80">
        <f xml:space="preserve"> IF( InpS!BW40 &lt;&gt; "", InpS!BW40, BV191 * ( 1 + BW$6) )</f>
        <v>0</v>
      </c>
      <c r="BX191" s="80">
        <f xml:space="preserve"> IF( InpS!BX40 &lt;&gt; "", InpS!BX40, BW191 * ( 1 + BX$6) )</f>
        <v>0</v>
      </c>
      <c r="BY191" s="80">
        <f xml:space="preserve"> IF( InpS!BY40 &lt;&gt; "", InpS!BY40, BX191 * ( 1 + BY$6) )</f>
        <v>0</v>
      </c>
      <c r="BZ191" s="80">
        <f xml:space="preserve"> IF( InpS!BZ40 &lt;&gt; "", InpS!BZ40, BY191 * ( 1 + BZ$6) )</f>
        <v>0</v>
      </c>
      <c r="CA191" s="80">
        <f xml:space="preserve"> IF( InpS!CA40 &lt;&gt; "", InpS!CA40, BZ191 * ( 1 + CA$6) )</f>
        <v>0</v>
      </c>
      <c r="CB191" s="80">
        <f xml:space="preserve"> IF( InpS!CB40 &lt;&gt; "", InpS!CB40, CA191 * ( 1 + CB$6) )</f>
        <v>0</v>
      </c>
      <c r="CC191" s="80">
        <f xml:space="preserve"> IF( InpS!CC40 &lt;&gt; "", InpS!CC40, CB191 * ( 1 + CC$6) )</f>
        <v>0</v>
      </c>
      <c r="CD191" s="80">
        <f xml:space="preserve"> IF( InpS!CD40 &lt;&gt; "", InpS!CD40, CC191 * ( 1 + CD$6) )</f>
        <v>0</v>
      </c>
      <c r="CE191" s="80">
        <f xml:space="preserve"> IF( InpS!CE40 &lt;&gt; "", InpS!CE40, CD191 * ( 1 + CE$6) )</f>
        <v>0</v>
      </c>
      <c r="CF191" s="80">
        <f xml:space="preserve"> IF( InpS!CF40 &lt;&gt; "", InpS!CF40, CE191 * ( 1 + CF$6) )</f>
        <v>0</v>
      </c>
      <c r="CG191" s="80">
        <f xml:space="preserve"> IF( InpS!CG40 &lt;&gt; "", InpS!CG40, CF191 * ( 1 + CG$6) )</f>
        <v>0</v>
      </c>
      <c r="CH191" s="80">
        <f xml:space="preserve"> IF( InpS!CH40 &lt;&gt; "", InpS!CH40, CG191 * ( 1 + CH$6) )</f>
        <v>0</v>
      </c>
      <c r="CI191" s="80">
        <f xml:space="preserve"> IF( InpS!CI40 &lt;&gt; "", InpS!CI40, CH191 * ( 1 + CI$6) )</f>
        <v>0</v>
      </c>
      <c r="CJ191" s="80">
        <f xml:space="preserve"> IF( InpS!CJ40 &lt;&gt; "", InpS!CJ40, CI191 * ( 1 + CJ$6) )</f>
        <v>0</v>
      </c>
      <c r="CK191" s="80">
        <f xml:space="preserve"> IF( InpS!CK40 &lt;&gt; "", InpS!CK40, CJ191 * ( 1 + CK$6) )</f>
        <v>0</v>
      </c>
      <c r="CL191" s="80">
        <f xml:space="preserve"> IF( InpS!CL40 &lt;&gt; "", InpS!CL40, CK191 * ( 1 + CL$6) )</f>
        <v>0</v>
      </c>
      <c r="CM191" s="80">
        <f xml:space="preserve"> IF( InpS!CM40 &lt;&gt; "", InpS!CM40, CL191 * ( 1 + CM$6) )</f>
        <v>0</v>
      </c>
      <c r="CN191" s="80">
        <f xml:space="preserve"> IF( InpS!CN40 &lt;&gt; "", InpS!CN40, CM191 * ( 1 + CN$6) )</f>
        <v>0</v>
      </c>
      <c r="CO191" s="80">
        <f xml:space="preserve"> IF( InpS!CO40 &lt;&gt; "", InpS!CO40, CN191 * ( 1 + CO$6) )</f>
        <v>0</v>
      </c>
    </row>
    <row r="192" spans="1:211" outlineLevel="2" x14ac:dyDescent="0.2">
      <c r="B192" s="59"/>
      <c r="D192" s="39"/>
      <c r="E192" s="18" t="str">
        <f xml:space="preserve"> InpS!E41</f>
        <v>Waste: Highway drainage charge</v>
      </c>
      <c r="G192" s="82">
        <f xml:space="preserve"> InpS!K41</f>
        <v>10</v>
      </c>
      <c r="H192" s="147" t="str">
        <f xml:space="preserve"> InpS!H41</f>
        <v>£</v>
      </c>
      <c r="I192" s="75"/>
      <c r="K192" s="80">
        <f xml:space="preserve"> IF( InpS!K41 &lt;&gt; "", InpS!K41, J192 * ( 1 + K$6) )</f>
        <v>10</v>
      </c>
      <c r="L192" s="80">
        <f xml:space="preserve"> IF( InpS!L41 &lt;&gt; "", InpS!L41, K192 * ( 1 + L$6) )</f>
        <v>15</v>
      </c>
      <c r="M192" s="80">
        <f xml:space="preserve"> IF( InpS!M41 &lt;&gt; "", InpS!M41, L192 * ( 1 + M$6) )</f>
        <v>15.04</v>
      </c>
      <c r="N192" s="80">
        <f xml:space="preserve"> IF( InpS!N41 &lt;&gt; "", InpS!N41, M192 * ( 1 + N$6) )</f>
        <v>15.32</v>
      </c>
      <c r="O192" s="80">
        <f xml:space="preserve"> IF( InpS!O41 &lt;&gt; "", InpS!O41, N192 * ( 1 + O$6) )</f>
        <v>15.61</v>
      </c>
      <c r="P192" s="80">
        <f xml:space="preserve"> IF( InpS!P41 &lt;&gt; "", InpS!P41, O192 * ( 1 + P$6) )</f>
        <v>15.9</v>
      </c>
      <c r="Q192" s="80">
        <f xml:space="preserve"> IF( InpS!Q41 &lt;&gt; "", InpS!Q41, P192 * ( 1 + Q$6) )</f>
        <v>16.2</v>
      </c>
      <c r="R192" s="80">
        <f xml:space="preserve"> IF( InpS!R41 &lt;&gt; "", InpS!R41, Q192 * ( 1 + R$6) )</f>
        <v>16.52</v>
      </c>
      <c r="S192" s="80">
        <f xml:space="preserve"> IF( InpS!S41 &lt;&gt; "", InpS!S41, R192 * ( 1 + S$6) )</f>
        <v>16.850000000000001</v>
      </c>
      <c r="T192" s="80">
        <f xml:space="preserve"> IF( InpS!T41 &lt;&gt; "", InpS!T41, S192 * ( 1 + T$6) )</f>
        <v>17.186946166406226</v>
      </c>
      <c r="U192" s="80">
        <f xml:space="preserve"> IF( InpS!U41 &lt;&gt; "", InpS!U41, T192 * ( 1 + U$6) )</f>
        <v>17.530630179640692</v>
      </c>
      <c r="V192" s="80">
        <f xml:space="preserve"> IF( InpS!V41 &lt;&gt; "", InpS!V41, U192 * ( 1 + V$6) )</f>
        <v>17.881186775113406</v>
      </c>
      <c r="W192" s="80">
        <f xml:space="preserve"> IF( InpS!W41 &lt;&gt; "", InpS!W41, V192 * ( 1 + W$6) )</f>
        <v>18.238753382512112</v>
      </c>
      <c r="X192" s="80">
        <f xml:space="preserve"> IF( InpS!X41 &lt;&gt; "", InpS!X41, W192 * ( 1 + X$6) )</f>
        <v>18.603470179679238</v>
      </c>
      <c r="Y192" s="80">
        <f xml:space="preserve"> IF( InpS!Y41 &lt;&gt; "", InpS!Y41, X192 * ( 1 + Y$6) )</f>
        <v>18.975480147566209</v>
      </c>
      <c r="Z192" s="80">
        <f xml:space="preserve"> IF( InpS!Z41 &lt;&gt; "", InpS!Z41, Y192 * ( 1 + Z$6) )</f>
        <v>19.354929126286677</v>
      </c>
      <c r="AA192" s="80">
        <f xml:space="preserve"> IF( InpS!AA41 &lt;&gt; "", InpS!AA41, Z192 * ( 1 + AA$6) )</f>
        <v>19.741965872290624</v>
      </c>
      <c r="AB192" s="80">
        <f xml:space="preserve"> IF( InpS!AB41 &lt;&gt; "", InpS!AB41, AA192 * ( 1 + AB$6) )</f>
        <v>20.136742116681773</v>
      </c>
      <c r="AC192" s="80">
        <f xml:space="preserve"> IF( InpS!AC41 &lt;&gt; "", InpS!AC41, AB192 * ( 1 + AC$6) )</f>
        <v>20.539412624701164</v>
      </c>
      <c r="AD192" s="80">
        <f xml:space="preserve"> IF( InpS!AD41 &lt;&gt; "", InpS!AD41, AC192 * ( 1 + AD$6) )</f>
        <v>20.950135256400198</v>
      </c>
      <c r="AE192" s="80">
        <f xml:space="preserve"> IF( InpS!AE41 &lt;&gt; "", InpS!AE41, AD192 * ( 1 + AE$6) )</f>
        <v>21.369071028526964</v>
      </c>
      <c r="AF192" s="80">
        <f xml:space="preserve"> IF( InpS!AF41 &lt;&gt; "", InpS!AF41, AE192 * ( 1 + AF$6) )</f>
        <v>21.796384177650079</v>
      </c>
      <c r="AG192" s="80">
        <f xml:space="preserve"> IF( InpS!AG41 &lt;&gt; "", InpS!AG41, AF192 * ( 1 + AG$6) )</f>
        <v>22.23224222454483</v>
      </c>
      <c r="AH192" s="80">
        <f xml:space="preserve"> IF( InpS!AH41 &lt;&gt; "", InpS!AH41, AG192 * ( 1 + AH$6) )</f>
        <v>22.67681603986679</v>
      </c>
      <c r="AI192" s="80">
        <f xml:space="preserve"> IF( InpS!AI41 &lt;&gt; "", InpS!AI41, AH192 * ( 1 + AI$6) )</f>
        <v>23.130279911138739</v>
      </c>
      <c r="AJ192" s="80">
        <f xml:space="preserve"> IF( InpS!AJ41 &lt;&gt; "", InpS!AJ41, AI192 * ( 1 + AJ$6) )</f>
        <v>23.592811611077089</v>
      </c>
      <c r="AK192" s="80">
        <f xml:space="preserve"> IF( InpS!AK41 &lt;&gt; "", InpS!AK41, AJ192 * ( 1 + AK$6) )</f>
        <v>24.064592467284609</v>
      </c>
      <c r="AL192" s="80">
        <f xml:space="preserve"> IF( InpS!AL41 &lt;&gt; "", InpS!AL41, AK192 * ( 1 + AL$6) )</f>
        <v>24.545807433336815</v>
      </c>
      <c r="AM192" s="80">
        <f xml:space="preserve"> IF( InpS!AM41 &lt;&gt; "", InpS!AM41, AL192 * ( 1 + AM$6) )</f>
        <v>25.03664516128983</v>
      </c>
      <c r="AN192" s="80">
        <f xml:space="preserve"> IF( InpS!AN41 &lt;&gt; "", InpS!AN41, AM192 * ( 1 + AN$6) )</f>
        <v>25.537298075638173</v>
      </c>
      <c r="AO192" s="80">
        <f xml:space="preserve"> IF( InpS!AO41 &lt;&gt; "", InpS!AO41, AN192 * ( 1 + AO$6) )</f>
        <v>26.047962448751491</v>
      </c>
      <c r="AP192" s="80">
        <f xml:space="preserve"> IF( InpS!AP41 &lt;&gt; "", InpS!AP41, AO192 * ( 1 + AP$6) )</f>
        <v>26.568838477819749</v>
      </c>
      <c r="AQ192" s="80">
        <f xml:space="preserve"> IF( InpS!AQ41 &lt;&gt; "", InpS!AQ41, AP192 * ( 1 + AQ$6) )</f>
        <v>27.100130363337115</v>
      </c>
      <c r="AR192" s="80">
        <f xml:space="preserve"> IF( InpS!AR41 &lt;&gt; "", InpS!AR41, AQ192 * ( 1 + AR$6) )</f>
        <v>27.64204638915524</v>
      </c>
      <c r="AS192" s="80">
        <f xml:space="preserve"> IF( InpS!AS41 &lt;&gt; "", InpS!AS41, AR192 * ( 1 + AS$6) )</f>
        <v>28.194799004137373</v>
      </c>
      <c r="AT192" s="80">
        <f xml:space="preserve"> IF( InpS!AT41 &lt;&gt; "", InpS!AT41, AS192 * ( 1 + AT$6) )</f>
        <v>28.758604905445278</v>
      </c>
      <c r="AU192" s="80">
        <f xml:space="preserve"> IF( InpS!AU41 &lt;&gt; "", InpS!AU41, AT192 * ( 1 + AU$6) )</f>
        <v>29.333685123491634</v>
      </c>
      <c r="AV192" s="80">
        <f xml:space="preserve"> IF( InpS!AV41 &lt;&gt; "", InpS!AV41, AU192 * ( 1 + AV$6) )</f>
        <v>29.920265108591209</v>
      </c>
      <c r="AW192" s="80">
        <f xml:space="preserve"> IF( InpS!AW41 &lt;&gt; "", InpS!AW41, AV192 * ( 1 + AW$6) )</f>
        <v>30.518574819344789</v>
      </c>
      <c r="AX192" s="80">
        <f xml:space="preserve"> IF( InpS!AX41 &lt;&gt; "", InpS!AX41, AW192 * ( 1 + AX$6) )</f>
        <v>31.128848812790476</v>
      </c>
      <c r="AY192" s="80">
        <f xml:space="preserve"> IF( InpS!AY41 &lt;&gt; "", InpS!AY41, AX192 * ( 1 + AY$6) )</f>
        <v>31.751326336357764</v>
      </c>
      <c r="AZ192" s="80">
        <f xml:space="preserve"> IF( InpS!AZ41 &lt;&gt; "", InpS!AZ41, AY192 * ( 1 + AZ$6) )</f>
        <v>32.386251421660361</v>
      </c>
      <c r="BA192" s="80">
        <f xml:space="preserve"> IF( InpS!BA41 &lt;&gt; "", InpS!BA41, AZ192 * ( 1 + BA$6) )</f>
        <v>33.033872980164617</v>
      </c>
      <c r="BB192" s="80">
        <f xml:space="preserve"> IF( InpS!BB41 &lt;&gt; "", InpS!BB41, BA192 * ( 1 + BB$6) )</f>
        <v>33.694444900770947</v>
      </c>
      <c r="BC192" s="80">
        <f xml:space="preserve"> IF( InpS!BC41 &lt;&gt; "", InpS!BC41, BB192 * ( 1 + BC$6) )</f>
        <v>34.368226149346647</v>
      </c>
      <c r="BD192" s="80">
        <f xml:space="preserve"> IF( InpS!BD41 &lt;&gt; "", InpS!BD41, BC192 * ( 1 + BD$6) )</f>
        <v>35.055480870248999</v>
      </c>
      <c r="BE192" s="80">
        <f xml:space="preserve"> IF( InpS!BE41 &lt;&gt; "", InpS!BE41, BD192 * ( 1 + BE$6) )</f>
        <v>35.756478489878511</v>
      </c>
      <c r="BF192" s="80">
        <f xml:space="preserve"> IF( InpS!BF41 &lt;&gt; "", InpS!BF41, BE192 * ( 1 + BF$6) )</f>
        <v>36.471493822302918</v>
      </c>
      <c r="BG192" s="80">
        <f xml:space="preserve"> IF( InpS!BG41 &lt;&gt; "", InpS!BG41, BF192 * ( 1 + BG$6) )</f>
        <v>37.200807176993322</v>
      </c>
      <c r="BH192" s="80">
        <f xml:space="preserve"> IF( InpS!BH41 &lt;&gt; "", InpS!BH41, BG192 * ( 1 + BH$6) )</f>
        <v>37.944704468714697</v>
      </c>
      <c r="BI192" s="80">
        <f xml:space="preserve"> IF( InpS!BI41 &lt;&gt; "", InpS!BI41, BH192 * ( 1 + BI$6) )</f>
        <v>38.703477329613847</v>
      </c>
      <c r="BJ192" s="80">
        <f xml:space="preserve"> IF( InpS!BJ41 &lt;&gt; "", InpS!BJ41, BI192 * ( 1 + BJ$6) )</f>
        <v>39.477423223548783</v>
      </c>
      <c r="BK192" s="80">
        <f xml:space="preserve"> IF( InpS!BK41 &lt;&gt; "", InpS!BK41, BJ192 * ( 1 + BK$6) )</f>
        <v>40.266845562704326</v>
      </c>
      <c r="BL192" s="80">
        <f xml:space="preserve"> IF( InpS!BL41 &lt;&gt; "", InpS!BL41, BK192 * ( 1 + BL$6) )</f>
        <v>41.072053826539623</v>
      </c>
      <c r="BM192" s="80">
        <f xml:space="preserve"> IF( InpS!BM41 &lt;&gt; "", InpS!BM41, BL192 * ( 1 + BM$6) )</f>
        <v>41.893363683114266</v>
      </c>
      <c r="BN192" s="80">
        <f xml:space="preserve"> IF( InpS!BN41 &lt;&gt; "", InpS!BN41, BM192 * ( 1 + BN$6) )</f>
        <v>42.731097112840509</v>
      </c>
      <c r="BO192" s="80">
        <f xml:space="preserve"> IF( InpS!BO41 &lt;&gt; "", InpS!BO41, BN192 * ( 1 + BO$6) )</f>
        <v>43.58558253471017</v>
      </c>
      <c r="BP192" s="80">
        <f xml:space="preserve"> IF( InpS!BP41 &lt;&gt; "", InpS!BP41, BO192 * ( 1 + BP$6) )</f>
        <v>44.457154935045644</v>
      </c>
      <c r="BQ192" s="80">
        <f xml:space="preserve"> IF( InpS!BQ41 &lt;&gt; "", InpS!BQ41, BP192 * ( 1 + BQ$6) )</f>
        <v>45.346155998825544</v>
      </c>
      <c r="BR192" s="80">
        <f xml:space="preserve"> IF( InpS!BR41 &lt;&gt; "", InpS!BR41, BQ192 * ( 1 + BR$6) )</f>
        <v>46.252934243636403</v>
      </c>
      <c r="BS192" s="80">
        <f xml:space="preserve"> IF( InpS!BS41 &lt;&gt; "", InpS!BS41, BR192 * ( 1 + BS$6) )</f>
        <v>47.177845156303022</v>
      </c>
      <c r="BT192" s="80">
        <f xml:space="preserve"> IF( InpS!BT41 &lt;&gt; "", InpS!BT41, BS192 * ( 1 + BT$6) )</f>
        <v>48.121251332250964</v>
      </c>
      <c r="BU192" s="80">
        <f xml:space="preserve"> IF( InpS!BU41 &lt;&gt; "", InpS!BU41, BT192 * ( 1 + BU$6) )</f>
        <v>49.083522617655859</v>
      </c>
      <c r="BV192" s="80">
        <f xml:space="preserve"> IF( InpS!BV41 &lt;&gt; "", InpS!BV41, BU192 * ( 1 + BV$6) )</f>
        <v>50.065036254435235</v>
      </c>
      <c r="BW192" s="80">
        <f xml:space="preserve"> IF( InpS!BW41 &lt;&gt; "", InpS!BW41, BV192 * ( 1 + BW$6) )</f>
        <v>51.066177028139727</v>
      </c>
      <c r="BX192" s="80">
        <f xml:space="preserve"> IF( InpS!BX41 &lt;&gt; "", InpS!BX41, BW192 * ( 1 + BX$6) )</f>
        <v>52.087337418801653</v>
      </c>
      <c r="BY192" s="80">
        <f xml:space="preserve"> IF( InpS!BY41 &lt;&gt; "", InpS!BY41, BX192 * ( 1 + BY$6) )</f>
        <v>53.128917754800042</v>
      </c>
      <c r="BZ192" s="80">
        <f xml:space="preserve"> IF( InpS!BZ41 &lt;&gt; "", InpS!BZ41, BY192 * ( 1 + BZ$6) )</f>
        <v>54.19132636980251</v>
      </c>
      <c r="CA192" s="80">
        <f xml:space="preserve"> IF( InpS!CA41 &lt;&gt; "", InpS!CA41, BZ192 * ( 1 + CA$6) )</f>
        <v>55.274979762845454</v>
      </c>
      <c r="CB192" s="80">
        <f xml:space="preserve"> IF( InpS!CB41 &lt;&gt; "", InpS!CB41, CA192 * ( 1 + CB$6) )</f>
        <v>56.38030276161534</v>
      </c>
      <c r="CC192" s="80">
        <f xml:space="preserve"> IF( InpS!CC41 &lt;&gt; "", InpS!CC41, CB192 * ( 1 + CC$6) )</f>
        <v>57.507728688995087</v>
      </c>
      <c r="CD192" s="80">
        <f xml:space="preserve"> IF( InpS!CD41 &lt;&gt; "", InpS!CD41, CC192 * ( 1 + CD$6) )</f>
        <v>58.65769953294086</v>
      </c>
      <c r="CE192" s="80">
        <f xml:space="preserve"> IF( InpS!CE41 &lt;&gt; "", InpS!CE41, CD192 * ( 1 + CE$6) )</f>
        <v>59.830666119755861</v>
      </c>
      <c r="CF192" s="80">
        <f xml:space="preserve"> IF( InpS!CF41 &lt;&gt; "", InpS!CF41, CE192 * ( 1 + CF$6) )</f>
        <v>61.027088290829013</v>
      </c>
      <c r="CG192" s="80">
        <f xml:space="preserve"> IF( InpS!CG41 &lt;&gt; "", InpS!CG41, CF192 * ( 1 + CG$6) )</f>
        <v>62.247435082907899</v>
      </c>
      <c r="CH192" s="80">
        <f xml:space="preserve"> IF( InpS!CH41 &lt;&gt; "", InpS!CH41, CG192 * ( 1 + CH$6) )</f>
        <v>63.492184911976523</v>
      </c>
      <c r="CI192" s="80">
        <f xml:space="preserve"> IF( InpS!CI41 &lt;&gt; "", InpS!CI41, CH192 * ( 1 + CI$6) )</f>
        <v>64.761825760810098</v>
      </c>
      <c r="CJ192" s="80">
        <f xml:space="preserve"> IF( InpS!CJ41 &lt;&gt; "", InpS!CJ41, CI192 * ( 1 + CJ$6) )</f>
        <v>66.056855370280303</v>
      </c>
      <c r="CK192" s="80">
        <f xml:space="preserve"> IF( InpS!CK41 &lt;&gt; "", InpS!CK41, CJ192 * ( 1 + CK$6) )</f>
        <v>67.377781434486025</v>
      </c>
      <c r="CL192" s="80">
        <f xml:space="preserve"> IF( InpS!CL41 &lt;&gt; "", InpS!CL41, CK192 * ( 1 + CL$6) )</f>
        <v>68.725121799786123</v>
      </c>
      <c r="CM192" s="80">
        <f xml:space="preserve"> IF( InpS!CM41 &lt;&gt; "", InpS!CM41, CL192 * ( 1 + CM$6) )</f>
        <v>70.099404667812166</v>
      </c>
      <c r="CN192" s="80">
        <f xml:space="preserve"> IF( InpS!CN41 &lt;&gt; "", InpS!CN41, CM192 * ( 1 + CN$6) )</f>
        <v>71.501168802540832</v>
      </c>
      <c r="CO192" s="80">
        <f xml:space="preserve"> IF( InpS!CO41 &lt;&gt; "", InpS!CO41, CN192 * ( 1 + CO$6) )</f>
        <v>72.930963741507043</v>
      </c>
    </row>
    <row r="193" spans="2:93" outlineLevel="2" x14ac:dyDescent="0.2">
      <c r="B193" s="59"/>
      <c r="D193" s="39"/>
      <c r="E193" s="18" t="str">
        <f xml:space="preserve"> InpS!E42</f>
        <v>Waste: standard volumetric rate</v>
      </c>
      <c r="G193" s="143">
        <f xml:space="preserve"> InpS!K42</f>
        <v>1.0023</v>
      </c>
      <c r="H193" s="147" t="str">
        <f xml:space="preserve"> InpS!H42</f>
        <v>£/m3</v>
      </c>
      <c r="I193" s="75"/>
      <c r="K193" s="80">
        <f xml:space="preserve"> IF( InpS!K42 &lt;&gt; "", InpS!K42, J193 * ( 1 + K$6) )</f>
        <v>1.0023</v>
      </c>
      <c r="L193" s="80">
        <f xml:space="preserve"> IF( InpS!L42 &lt;&gt; "", InpS!L42, K193 * ( 1 + L$6) )</f>
        <v>1.0779000000000001</v>
      </c>
      <c r="M193" s="80">
        <f xml:space="preserve"> IF( InpS!M42 &lt;&gt; "", InpS!M42, L193 * ( 1 + M$6) )</f>
        <v>0.91850000000000009</v>
      </c>
      <c r="N193" s="80">
        <f xml:space="preserve"> IF( InpS!N42 &lt;&gt; "", InpS!N42, M193 * ( 1 + N$6) )</f>
        <v>0.87259999999999993</v>
      </c>
      <c r="O193" s="80">
        <f xml:space="preserve"> IF( InpS!O42 &lt;&gt; "", InpS!O42, N193 * ( 1 + O$6) )</f>
        <v>0.82610000000000006</v>
      </c>
      <c r="P193" s="80">
        <f xml:space="preserve"> IF( InpS!P42 &lt;&gt; "", InpS!P42, O193 * ( 1 + P$6) )</f>
        <v>0.87719999999999998</v>
      </c>
      <c r="Q193" s="80">
        <f xml:space="preserve"> IF( InpS!Q42 &lt;&gt; "", InpS!Q42, P193 * ( 1 + Q$6) )</f>
        <v>0.95169999999999999</v>
      </c>
      <c r="R193" s="80">
        <f xml:space="preserve"> IF( InpS!R42 &lt;&gt; "", InpS!R42, Q193 * ( 1 + R$6) )</f>
        <v>1.0306</v>
      </c>
      <c r="S193" s="80">
        <f xml:space="preserve"> IF( InpS!S42 &lt;&gt; "", InpS!S42, R193 * ( 1 + S$6) )</f>
        <v>1.1611</v>
      </c>
      <c r="T193" s="80">
        <f xml:space="preserve"> IF( InpS!T42 &lt;&gt; "", InpS!T42, S193 * ( 1 + T$6) )</f>
        <v>1.1843182904340812</v>
      </c>
      <c r="U193" s="80">
        <f xml:space="preserve"> IF( InpS!U42 &lt;&gt; "", InpS!U42, T193 * ( 1 + U$6) )</f>
        <v>1.2080008724973774</v>
      </c>
      <c r="V193" s="80">
        <f xml:space="preserve"> IF( InpS!V42 &lt;&gt; "", InpS!V42, U193 * ( 1 + V$6) )</f>
        <v>1.2321570305391203</v>
      </c>
      <c r="W193" s="80">
        <f xml:space="preserve"> IF( InpS!W42 &lt;&gt; "", InpS!W42, V193 * ( 1 + W$6) )</f>
        <v>1.2567962345658643</v>
      </c>
      <c r="X193" s="80">
        <f xml:space="preserve"> IF( InpS!X42 &lt;&gt; "", InpS!X42, W193 * ( 1 + X$6) )</f>
        <v>1.2819281439540393</v>
      </c>
      <c r="Y193" s="80">
        <f xml:space="preserve"> IF( InpS!Y42 &lt;&gt; "", InpS!Y42, X193 * ( 1 + Y$6) )</f>
        <v>1.3075626112367433</v>
      </c>
      <c r="Z193" s="80">
        <f xml:space="preserve"> IF( InpS!Z42 &lt;&gt; "", InpS!Z42, Y193 * ( 1 + Z$6) )</f>
        <v>1.3337096859662587</v>
      </c>
      <c r="AA193" s="80">
        <f xml:space="preserve"> IF( InpS!AA42 &lt;&gt; "", InpS!AA42, Z193 * ( 1 + AA$6) )</f>
        <v>1.3603796186538066</v>
      </c>
      <c r="AB193" s="80">
        <f xml:space="preserve"> IF( InpS!AB42 &lt;&gt; "", InpS!AB42, AA193 * ( 1 + AB$6) )</f>
        <v>1.3875828647880835</v>
      </c>
      <c r="AC193" s="80">
        <f xml:space="preserve"> IF( InpS!AC42 &lt;&gt; "", InpS!AC42, AB193 * ( 1 + AC$6) )</f>
        <v>1.4153300889341556</v>
      </c>
      <c r="AD193" s="80">
        <f xml:space="preserve"> IF( InpS!AD42 &lt;&gt; "", InpS!AD42, AC193 * ( 1 + AD$6) )</f>
        <v>1.4436321689143186</v>
      </c>
      <c r="AE193" s="80">
        <f xml:space="preserve"> IF( InpS!AE42 &lt;&gt; "", InpS!AE42, AD193 * ( 1 + AE$6) )</f>
        <v>1.4725002000725611</v>
      </c>
      <c r="AF193" s="80">
        <f xml:space="preserve"> IF( InpS!AF42 &lt;&gt; "", InpS!AF42, AE193 * ( 1 + AF$6) )</f>
        <v>1.5019454996243031</v>
      </c>
      <c r="AG193" s="80">
        <f xml:space="preserve"> IF( InpS!AG42 &lt;&gt; "", InpS!AG42, AF193 * ( 1 + AG$6) )</f>
        <v>1.5319796110931159</v>
      </c>
      <c r="AH193" s="80">
        <f xml:space="preserve"> IF( InpS!AH42 &lt;&gt; "", InpS!AH42, AG193 * ( 1 + AH$6) )</f>
        <v>1.5626143088361619</v>
      </c>
      <c r="AI193" s="80">
        <f xml:space="preserve"> IF( InpS!AI42 &lt;&gt; "", InpS!AI42, AH193 * ( 1 + AI$6) )</f>
        <v>1.59386160266013</v>
      </c>
      <c r="AJ193" s="80">
        <f xml:space="preserve"> IF( InpS!AJ42 &lt;&gt; "", InpS!AJ42, AI193 * ( 1 + AJ$6) )</f>
        <v>1.6257337425294722</v>
      </c>
      <c r="AK193" s="80">
        <f xml:space="preserve"> IF( InpS!AK42 &lt;&gt; "", InpS!AK42, AJ193 * ( 1 + AK$6) )</f>
        <v>1.6582432233687929</v>
      </c>
      <c r="AL193" s="80">
        <f xml:space="preserve"> IF( InpS!AL42 &lt;&gt; "", InpS!AL42, AK193 * ( 1 + AL$6) )</f>
        <v>1.6914027899612689</v>
      </c>
      <c r="AM193" s="80">
        <f xml:space="preserve"> IF( InpS!AM42 &lt;&gt; "", InpS!AM42, AL193 * ( 1 + AM$6) )</f>
        <v>1.7252254419450224</v>
      </c>
      <c r="AN193" s="80">
        <f xml:space="preserve"> IF( InpS!AN42 &lt;&gt; "", InpS!AN42, AM193 * ( 1 + AN$6) )</f>
        <v>1.759724438909406</v>
      </c>
      <c r="AO193" s="80">
        <f xml:space="preserve"> IF( InpS!AO42 &lt;&gt; "", InpS!AO42, AN193 * ( 1 + AO$6) )</f>
        <v>1.7949133055931967</v>
      </c>
      <c r="AP193" s="80">
        <f xml:space="preserve"> IF( InpS!AP42 &lt;&gt; "", InpS!AP42, AO193 * ( 1 + AP$6) )</f>
        <v>1.8308058371867371</v>
      </c>
      <c r="AQ193" s="80">
        <f xml:space="preserve"> IF( InpS!AQ42 &lt;&gt; "", InpS!AQ42, AP193 * ( 1 + AQ$6) )</f>
        <v>1.8674161047401028</v>
      </c>
      <c r="AR193" s="80">
        <f xml:space="preserve"> IF( InpS!AR42 &lt;&gt; "", InpS!AR42, AQ193 * ( 1 + AR$6) )</f>
        <v>1.9047584606794159</v>
      </c>
      <c r="AS193" s="80">
        <f xml:space="preserve"> IF( InpS!AS42 &lt;&gt; "", InpS!AS42, AR193 * ( 1 + AS$6) )</f>
        <v>1.9428475444334665</v>
      </c>
      <c r="AT193" s="80">
        <f xml:space="preserve"> IF( InpS!AT42 &lt;&gt; "", InpS!AT42, AS193 * ( 1 + AT$6) )</f>
        <v>1.9816982881728498</v>
      </c>
      <c r="AU193" s="80">
        <f xml:space="preserve"> IF( InpS!AU42 &lt;&gt; "", InpS!AU42, AT193 * ( 1 + AU$6) )</f>
        <v>2.0213259226638658</v>
      </c>
      <c r="AV193" s="80">
        <f xml:space="preserve"> IF( InpS!AV42 &lt;&gt; "", InpS!AV42, AU193 * ( 1 + AV$6) )</f>
        <v>2.0617459832394811</v>
      </c>
      <c r="AW193" s="80">
        <f xml:space="preserve"> IF( InpS!AW42 &lt;&gt; "", InpS!AW42, AV193 * ( 1 + AW$6) )</f>
        <v>2.1029743158896874</v>
      </c>
      <c r="AX193" s="80">
        <f xml:space="preserve"> IF( InpS!AX42 &lt;&gt; "", InpS!AX42, AW193 * ( 1 + AX$6) )</f>
        <v>2.1450270834736509</v>
      </c>
      <c r="AY193" s="80">
        <f xml:space="preserve"> IF( InpS!AY42 &lt;&gt; "", InpS!AY42, AX193 * ( 1 + AY$6) )</f>
        <v>2.1879207720560827</v>
      </c>
      <c r="AZ193" s="80">
        <f xml:space="preserve"> IF( InpS!AZ42 &lt;&gt; "", InpS!AZ42, AY193 * ( 1 + AZ$6) )</f>
        <v>2.2316721973703171</v>
      </c>
      <c r="BA193" s="80">
        <f xml:space="preserve"> IF( InpS!BA42 &lt;&gt; "", InpS!BA42, AZ193 * ( 1 + BA$6) )</f>
        <v>2.2762985114106309</v>
      </c>
      <c r="BB193" s="80">
        <f xml:space="preserve"> IF( InpS!BB42 &lt;&gt; "", InpS!BB42, BA193 * ( 1 + BB$6) )</f>
        <v>2.3218172091563885</v>
      </c>
      <c r="BC193" s="80">
        <f xml:space="preserve"> IF( InpS!BC42 &lt;&gt; "", InpS!BC42, BB193 * ( 1 + BC$6) )</f>
        <v>2.3682461354306468</v>
      </c>
      <c r="BD193" s="80">
        <f xml:space="preserve"> IF( InpS!BD42 &lt;&gt; "", InpS!BD42, BC193 * ( 1 + BD$6) )</f>
        <v>2.4156034918959119</v>
      </c>
      <c r="BE193" s="80">
        <f xml:space="preserve"> IF( InpS!BE42 &lt;&gt; "", InpS!BE42, BD193 * ( 1 + BE$6) )</f>
        <v>2.4639078441897886</v>
      </c>
      <c r="BF193" s="80">
        <f xml:space="preserve"> IF( InpS!BF42 &lt;&gt; "", InpS!BF42, BE193 * ( 1 + BF$6) )</f>
        <v>2.5131781292033186</v>
      </c>
      <c r="BG193" s="80">
        <f xml:space="preserve"> IF( InpS!BG42 &lt;&gt; "", InpS!BG42, BF193 * ( 1 + BG$6) )</f>
        <v>2.5634336625048637</v>
      </c>
      <c r="BH193" s="80">
        <f xml:space="preserve"> IF( InpS!BH42 &lt;&gt; "", InpS!BH42, BG193 * ( 1 + BH$6) )</f>
        <v>2.6146941459124418</v>
      </c>
      <c r="BI193" s="80">
        <f xml:space="preserve"> IF( InpS!BI42 &lt;&gt; "", InpS!BI42, BH193 * ( 1 + BI$6) )</f>
        <v>2.6669796752174864</v>
      </c>
      <c r="BJ193" s="80">
        <f xml:space="preserve"> IF( InpS!BJ42 &lt;&gt; "", InpS!BJ42, BI193 * ( 1 + BJ$6) )</f>
        <v>2.7203107480630564</v>
      </c>
      <c r="BK193" s="80">
        <f xml:space="preserve"> IF( InpS!BK42 &lt;&gt; "", InpS!BK42, BJ193 * ( 1 + BK$6) )</f>
        <v>2.7747082719795846</v>
      </c>
      <c r="BL193" s="80">
        <f xml:space="preserve"> IF( InpS!BL42 &lt;&gt; "", InpS!BL42, BK193 * ( 1 + BL$6) )</f>
        <v>2.8301935725813157</v>
      </c>
      <c r="BM193" s="80">
        <f xml:space="preserve"> IF( InpS!BM42 &lt;&gt; "", InpS!BM42, BL193 * ( 1 + BM$6) )</f>
        <v>2.8867884019266459</v>
      </c>
      <c r="BN193" s="80">
        <f xml:space="preserve"> IF( InpS!BN42 &lt;&gt; "", InpS!BN42, BM193 * ( 1 + BN$6) )</f>
        <v>2.9445149470456453</v>
      </c>
      <c r="BO193" s="80">
        <f xml:space="preserve"> IF( InpS!BO42 &lt;&gt; "", InpS!BO42, BN193 * ( 1 + BO$6) )</f>
        <v>3.0033958386381001</v>
      </c>
      <c r="BP193" s="80">
        <f xml:space="preserve"> IF( InpS!BP42 &lt;&gt; "", InpS!BP42, BO193 * ( 1 + BP$6) )</f>
        <v>3.0634541599454903</v>
      </c>
      <c r="BQ193" s="80">
        <f xml:space="preserve"> IF( InpS!BQ42 &lt;&gt; "", InpS!BQ42, BP193 * ( 1 + BQ$6) )</f>
        <v>3.1247134558003768</v>
      </c>
      <c r="BR193" s="80">
        <f xml:space="preserve"> IF( InpS!BR42 &lt;&gt; "", InpS!BR42, BQ193 * ( 1 + BR$6) )</f>
        <v>3.1871977418567501</v>
      </c>
      <c r="BS193" s="80">
        <f xml:space="preserve"> IF( InpS!BS42 &lt;&gt; "", InpS!BS42, BR193 * ( 1 + BS$6) )</f>
        <v>3.2509315140049528</v>
      </c>
      <c r="BT193" s="80">
        <f xml:space="preserve"> IF( InpS!BT42 &lt;&gt; "", InpS!BT42, BS193 * ( 1 + BT$6) )</f>
        <v>3.3159397579748733</v>
      </c>
      <c r="BU193" s="80">
        <f xml:space="preserve"> IF( InpS!BU42 &lt;&gt; "", InpS!BU42, BT193 * ( 1 + BU$6) )</f>
        <v>3.3822479591311714</v>
      </c>
      <c r="BV193" s="80">
        <f xml:space="preserve"> IF( InpS!BV42 &lt;&gt; "", InpS!BV42, BU193 * ( 1 + BV$6) )</f>
        <v>3.4498821124643779</v>
      </c>
      <c r="BW193" s="80">
        <f xml:space="preserve"> IF( InpS!BW42 &lt;&gt; "", InpS!BW42, BV193 * ( 1 + BW$6) )</f>
        <v>3.5188687327817836</v>
      </c>
      <c r="BX193" s="80">
        <f xml:space="preserve"> IF( InpS!BX42 &lt;&gt; "", InpS!BX42, BW193 * ( 1 + BX$6) )</f>
        <v>3.5892348651021133</v>
      </c>
      <c r="BY193" s="80">
        <f xml:space="preserve"> IF( InpS!BY42 &lt;&gt; "", InpS!BY42, BX193 * ( 1 + BY$6) )</f>
        <v>3.6610080952580617</v>
      </c>
      <c r="BZ193" s="80">
        <f xml:space="preserve"> IF( InpS!BZ42 &lt;&gt; "", InpS!BZ42, BY193 * ( 1 + BZ$6) )</f>
        <v>3.7342165607108431</v>
      </c>
      <c r="CA193" s="80">
        <f xml:space="preserve"> IF( InpS!CA42 &lt;&gt; "", InpS!CA42, BZ193 * ( 1 + CA$6) )</f>
        <v>3.8088889615810011</v>
      </c>
      <c r="CB193" s="80">
        <f xml:space="preserve"> IF( InpS!CB42 &lt;&gt; "", InpS!CB42, CA193 * ( 1 + CB$6) )</f>
        <v>3.8850545718997971</v>
      </c>
      <c r="CC193" s="80">
        <f xml:space="preserve"> IF( InpS!CC42 &lt;&gt; "", InpS!CC42, CB193 * ( 1 + CC$6) )</f>
        <v>3.9627432510855907</v>
      </c>
      <c r="CD193" s="80">
        <f xml:space="preserve"> IF( InpS!CD42 &lt;&gt; "", InpS!CD42, CC193 * ( 1 + CD$6) )</f>
        <v>4.0419854556497112</v>
      </c>
      <c r="CE193" s="80">
        <f xml:space="preserve"> IF( InpS!CE42 &lt;&gt; "", InpS!CE42, CD193 * ( 1 + CE$6) )</f>
        <v>4.1228122511364109</v>
      </c>
      <c r="CF193" s="80">
        <f xml:space="preserve"> IF( InpS!CF42 &lt;&gt; "", InpS!CF42, CE193 * ( 1 + CF$6) )</f>
        <v>4.2052553243015769</v>
      </c>
      <c r="CG193" s="80">
        <f xml:space="preserve"> IF( InpS!CG42 &lt;&gt; "", InpS!CG42, CF193 * ( 1 + CG$6) )</f>
        <v>4.2893469955349772</v>
      </c>
      <c r="CH193" s="80">
        <f xml:space="preserve"> IF( InpS!CH42 &lt;&gt; "", InpS!CH42, CG193 * ( 1 + CH$6) )</f>
        <v>4.3751202315309161</v>
      </c>
      <c r="CI193" s="80">
        <f xml:space="preserve"> IF( InpS!CI42 &lt;&gt; "", InpS!CI42, CH193 * ( 1 + CI$6) )</f>
        <v>4.462608658212261</v>
      </c>
      <c r="CJ193" s="80">
        <f xml:space="preserve"> IF( InpS!CJ42 &lt;&gt; "", InpS!CJ42, CI193 * ( 1 + CJ$6) )</f>
        <v>4.551846573912905</v>
      </c>
      <c r="CK193" s="80">
        <f xml:space="preserve"> IF( InpS!CK42 &lt;&gt; "", InpS!CK42, CJ193 * ( 1 + CK$6) )</f>
        <v>4.6428689628238411</v>
      </c>
      <c r="CL193" s="80">
        <f xml:space="preserve"> IF( InpS!CL42 &lt;&gt; "", InpS!CL42, CK193 * ( 1 + CL$6) )</f>
        <v>4.7357115087081105</v>
      </c>
      <c r="CM193" s="80">
        <f xml:space="preserve"> IF( InpS!CM42 &lt;&gt; "", InpS!CM42, CL193 * ( 1 + CM$6) )</f>
        <v>4.8304106088900127</v>
      </c>
      <c r="CN193" s="80">
        <f xml:space="preserve"> IF( InpS!CN42 &lt;&gt; "", InpS!CN42, CM193 * ( 1 + CN$6) )</f>
        <v>4.9270033885240458</v>
      </c>
      <c r="CO193" s="80">
        <f xml:space="preserve"> IF( InpS!CO42 &lt;&gt; "", InpS!CO42, CN193 * ( 1 + CO$6) )</f>
        <v>5.0255277151491891</v>
      </c>
    </row>
    <row r="194" spans="2:93" outlineLevel="2" x14ac:dyDescent="0.2">
      <c r="B194" s="59"/>
      <c r="D194" s="39"/>
      <c r="E194" s="18" t="str">
        <f xml:space="preserve"> InpS!E43</f>
        <v>Surface water - other</v>
      </c>
      <c r="G194" s="63">
        <f xml:space="preserve"> InpS!K43</f>
        <v>19.55</v>
      </c>
      <c r="H194" s="155" t="str">
        <f xml:space="preserve"> InpS!H43</f>
        <v>£</v>
      </c>
      <c r="I194" s="75"/>
      <c r="K194" s="80">
        <f xml:space="preserve"> IF( InpS!K43 &lt;&gt; "", InpS!K43, J194 * ( 1 + K$6) )</f>
        <v>19.55</v>
      </c>
      <c r="L194" s="80">
        <f xml:space="preserve"> IF( InpS!L43 &lt;&gt; "", InpS!L43, K194 * ( 1 + L$6) )</f>
        <v>19.14</v>
      </c>
      <c r="M194" s="80">
        <f xml:space="preserve"> IF( InpS!M43 &lt;&gt; "", InpS!M43, L194 * ( 1 + M$6) )</f>
        <v>17.91</v>
      </c>
      <c r="N194" s="80">
        <f xml:space="preserve"> IF( InpS!N43 &lt;&gt; "", InpS!N43, M194 * ( 1 + N$6) )</f>
        <v>17.04</v>
      </c>
      <c r="O194" s="80">
        <f xml:space="preserve"> IF( InpS!O43 &lt;&gt; "", InpS!O43, N194 * ( 1 + O$6) )</f>
        <v>16.21</v>
      </c>
      <c r="P194" s="80">
        <f xml:space="preserve"> IF( InpS!P43 &lt;&gt; "", InpS!P43, O194 * ( 1 + P$6) )</f>
        <v>15.43</v>
      </c>
      <c r="Q194" s="80">
        <f xml:space="preserve"> IF( InpS!Q43 &lt;&gt; "", InpS!Q43, P194 * ( 1 + Q$6) )</f>
        <v>14.69</v>
      </c>
      <c r="R194" s="80">
        <f xml:space="preserve"> IF( InpS!R43 &lt;&gt; "", InpS!R43, Q194 * ( 1 + R$6) )</f>
        <v>13.99</v>
      </c>
      <c r="S194" s="80">
        <f xml:space="preserve"> IF( InpS!S43 &lt;&gt; "", InpS!S43, R194 * ( 1 + S$6) )</f>
        <v>13.33</v>
      </c>
      <c r="T194" s="80">
        <f xml:space="preserve"> IF( InpS!T43 &lt;&gt; "", InpS!T43, S194 * ( 1 + T$6) )</f>
        <v>13.596557412355786</v>
      </c>
      <c r="U194" s="80">
        <f xml:space="preserve"> IF( InpS!U43 &lt;&gt; "", InpS!U43, T194 * ( 1 + U$6) )</f>
        <v>13.868445121341866</v>
      </c>
      <c r="V194" s="80">
        <f xml:space="preserve"> IF( InpS!V43 &lt;&gt; "", InpS!V43, U194 * ( 1 + V$6) )</f>
        <v>14.145769715861229</v>
      </c>
      <c r="W194" s="80">
        <f xml:space="preserve"> IF( InpS!W43 &lt;&gt; "", InpS!W43, V194 * ( 1 + W$6) )</f>
        <v>14.428639916254388</v>
      </c>
      <c r="X194" s="80">
        <f xml:space="preserve"> IF( InpS!X43 &lt;&gt; "", InpS!X43, W194 * ( 1 + X$6) )</f>
        <v>14.717166616921318</v>
      </c>
      <c r="Y194" s="80">
        <f xml:space="preserve"> IF( InpS!Y43 &lt;&gt; "", InpS!Y43, X194 * ( 1 + Y$6) )</f>
        <v>15.0114629297957</v>
      </c>
      <c r="Z194" s="80">
        <f xml:space="preserve"> IF( InpS!Z43 &lt;&gt; "", InpS!Z43, Y194 * ( 1 + Z$6) )</f>
        <v>15.311644228688509</v>
      </c>
      <c r="AA194" s="80">
        <f xml:space="preserve"> IF( InpS!AA43 &lt;&gt; "", InpS!AA43, Z194 * ( 1 + AA$6) )</f>
        <v>15.617828194518339</v>
      </c>
      <c r="AB194" s="80">
        <f xml:space="preserve"> IF( InpS!AB43 &lt;&gt; "", InpS!AB43, AA194 * ( 1 + AB$6) )</f>
        <v>15.930134861446174</v>
      </c>
      <c r="AC194" s="80">
        <f xml:space="preserve"> IF( InpS!AC43 &lt;&gt; "", InpS!AC43, AB194 * ( 1 + AC$6) )</f>
        <v>16.24868666393273</v>
      </c>
      <c r="AD194" s="80">
        <f xml:space="preserve"> IF( InpS!AD43 &lt;&gt; "", InpS!AD43, AC194 * ( 1 + AD$6) )</f>
        <v>16.573608484736774</v>
      </c>
      <c r="AE194" s="80">
        <f xml:space="preserve"> IF( InpS!AE43 &lt;&gt; "", InpS!AE43, AD194 * ( 1 + AE$6) )</f>
        <v>16.905027703873259</v>
      </c>
      <c r="AF194" s="80">
        <f xml:space="preserve"> IF( InpS!AF43 &lt;&gt; "", InpS!AF43, AE194 * ( 1 + AF$6) )</f>
        <v>17.243074248550478</v>
      </c>
      <c r="AG194" s="80">
        <f xml:space="preserve"> IF( InpS!AG43 &lt;&gt; "", InpS!AG43, AF194 * ( 1 + AG$6) )</f>
        <v>17.587880644105791</v>
      </c>
      <c r="AH194" s="80">
        <f xml:space="preserve"> IF( InpS!AH43 &lt;&gt; "", InpS!AH43, AG194 * ( 1 + AH$6) )</f>
        <v>17.9395820659599</v>
      </c>
      <c r="AI194" s="80">
        <f xml:space="preserve"> IF( InpS!AI43 &lt;&gt; "", InpS!AI43, AH194 * ( 1 + AI$6) )</f>
        <v>18.298316392610054</v>
      </c>
      <c r="AJ194" s="80">
        <f xml:space="preserve"> IF( InpS!AJ43 &lt;&gt; "", InpS!AJ43, AI194 * ( 1 + AJ$6) )</f>
        <v>18.664224259682943</v>
      </c>
      <c r="AK194" s="80">
        <f xml:space="preserve"> IF( InpS!AK43 &lt;&gt; "", InpS!AK43, AJ194 * ( 1 + AK$6) )</f>
        <v>19.037449115068476</v>
      </c>
      <c r="AL194" s="80">
        <f xml:space="preserve"> IF( InpS!AL43 &lt;&gt; "", InpS!AL43, AK194 * ( 1 + AL$6) )</f>
        <v>19.41813727515607</v>
      </c>
      <c r="AM194" s="80">
        <f xml:space="preserve"> IF( InpS!AM43 &lt;&gt; "", InpS!AM43, AL194 * ( 1 + AM$6) )</f>
        <v>19.806437982195458</v>
      </c>
      <c r="AN194" s="80">
        <f xml:space="preserve"> IF( InpS!AN43 &lt;&gt; "", InpS!AN43, AM194 * ( 1 + AN$6) )</f>
        <v>20.202503462804565</v>
      </c>
      <c r="AO194" s="80">
        <f xml:space="preserve"> IF( InpS!AO43 &lt;&gt; "", InpS!AO43, AN194 * ( 1 + AO$6) )</f>
        <v>20.606488987647325</v>
      </c>
      <c r="AP194" s="80">
        <f xml:space="preserve"> IF( InpS!AP43 &lt;&gt; "", InpS!AP43, AO194 * ( 1 + AP$6) )</f>
        <v>21.018552932304885</v>
      </c>
      <c r="AQ194" s="80">
        <f xml:space="preserve"> IF( InpS!AQ43 &lt;&gt; "", InpS!AQ43, AP194 * ( 1 + AQ$6) )</f>
        <v>21.438856839364025</v>
      </c>
      <c r="AR194" s="80">
        <f xml:space="preserve"> IF( InpS!AR43 &lt;&gt; "", InpS!AR43, AQ194 * ( 1 + AR$6) )</f>
        <v>21.867565481747146</v>
      </c>
      <c r="AS194" s="80">
        <f xml:space="preserve"> IF( InpS!AS43 &lt;&gt; "", InpS!AS43, AR194 * ( 1 + AS$6) )</f>
        <v>22.304846927308681</v>
      </c>
      <c r="AT194" s="80">
        <f xml:space="preserve"> IF( InpS!AT43 &lt;&gt; "", InpS!AT43, AS194 * ( 1 + AT$6) )</f>
        <v>22.750872604723185</v>
      </c>
      <c r="AU194" s="80">
        <f xml:space="preserve"> IF( InpS!AU43 &lt;&gt; "", InpS!AU43, AT194 * ( 1 + AU$6) )</f>
        <v>23.205817370691015</v>
      </c>
      <c r="AV194" s="80">
        <f xml:space="preserve"> IF( InpS!AV43 &lt;&gt; "", InpS!AV43, AU194 * ( 1 + AV$6) )</f>
        <v>23.669859578487891</v>
      </c>
      <c r="AW194" s="80">
        <f xml:space="preserve"> IF( InpS!AW43 &lt;&gt; "", InpS!AW43, AV194 * ( 1 + AW$6) )</f>
        <v>24.143181147885233</v>
      </c>
      <c r="AX194" s="80">
        <f xml:space="preserve"> IF( InpS!AX43 &lt;&gt; "", InpS!AX43, AW194 * ( 1 + AX$6) )</f>
        <v>24.625967636468676</v>
      </c>
      <c r="AY194" s="80">
        <f xml:space="preserve"> IF( InpS!AY43 &lt;&gt; "", InpS!AY43, AX194 * ( 1 + AY$6) )</f>
        <v>25.118408312382737</v>
      </c>
      <c r="AZ194" s="80">
        <f xml:space="preserve"> IF( InpS!AZ43 &lt;&gt; "", InpS!AZ43, AY194 * ( 1 + AZ$6) )</f>
        <v>25.620696228530136</v>
      </c>
      <c r="BA194" s="80">
        <f xml:space="preserve"> IF( InpS!BA43 &lt;&gt; "", InpS!BA43, AZ194 * ( 1 + BA$6) )</f>
        <v>26.133028298254867</v>
      </c>
      <c r="BB194" s="80">
        <f xml:space="preserve"> IF( InpS!BB43 &lt;&gt; "", InpS!BB43, BA194 * ( 1 + BB$6) )</f>
        <v>26.655605372538691</v>
      </c>
      <c r="BC194" s="80">
        <f xml:space="preserve"> IF( InpS!BC43 &lt;&gt; "", InpS!BC43, BB194 * ( 1 + BC$6) )</f>
        <v>27.188632318741309</v>
      </c>
      <c r="BD194" s="80">
        <f xml:space="preserve"> IF( InpS!BD43 &lt;&gt; "", InpS!BD43, BC194 * ( 1 + BD$6) )</f>
        <v>27.732318100915098</v>
      </c>
      <c r="BE194" s="80">
        <f xml:space="preserve"> IF( InpS!BE43 &lt;&gt; "", InpS!BE43, BD194 * ( 1 + BE$6) )</f>
        <v>28.286875861725861</v>
      </c>
      <c r="BF194" s="80">
        <f xml:space="preserve"> IF( InpS!BF43 &lt;&gt; "", InpS!BF43, BE194 * ( 1 + BF$6) )</f>
        <v>28.852523006011758</v>
      </c>
      <c r="BG194" s="80">
        <f xml:space="preserve"> IF( InpS!BG43 &lt;&gt; "", InpS!BG43, BF194 * ( 1 + BG$6) )</f>
        <v>29.429481286013129</v>
      </c>
      <c r="BH194" s="80">
        <f xml:space="preserve"> IF( InpS!BH43 &lt;&gt; "", InpS!BH43, BG194 * ( 1 + BH$6) )</f>
        <v>30.017976888306656</v>
      </c>
      <c r="BI194" s="80">
        <f xml:space="preserve"> IF( InpS!BI43 &lt;&gt; "", InpS!BI43, BH194 * ( 1 + BI$6) )</f>
        <v>30.618240522477912</v>
      </c>
      <c r="BJ194" s="80">
        <f xml:space="preserve"> IF( InpS!BJ43 &lt;&gt; "", InpS!BJ43, BI194 * ( 1 + BJ$6) )</f>
        <v>31.230507511567094</v>
      </c>
      <c r="BK194" s="80">
        <f xml:space="preserve"> IF( InpS!BK43 &lt;&gt; "", InpS!BK43, BJ194 * ( 1 + BK$6) )</f>
        <v>31.855017884323377</v>
      </c>
      <c r="BL194" s="80">
        <f xml:space="preserve"> IF( InpS!BL43 &lt;&gt; "", InpS!BL43, BK194 * ( 1 + BL$6) )</f>
        <v>32.492016469304062</v>
      </c>
      <c r="BM194" s="80">
        <f xml:space="preserve"> IF( InpS!BM43 &lt;&gt; "", InpS!BM43, BL194 * ( 1 + BM$6) )</f>
        <v>33.141752990855395</v>
      </c>
      <c r="BN194" s="80">
        <f xml:space="preserve"> IF( InpS!BN43 &lt;&gt; "", InpS!BN43, BM194 * ( 1 + BN$6) )</f>
        <v>33.804482167012715</v>
      </c>
      <c r="BO194" s="80">
        <f xml:space="preserve"> IF( InpS!BO43 &lt;&gt; "", InpS!BO43, BN194 * ( 1 + BO$6) )</f>
        <v>34.48046380935827</v>
      </c>
      <c r="BP194" s="80">
        <f xml:space="preserve"> IF( InpS!BP43 &lt;&gt; "", InpS!BP43, BO194 * ( 1 + BP$6) )</f>
        <v>35.16996292487589</v>
      </c>
      <c r="BQ194" s="80">
        <f xml:space="preserve"> IF( InpS!BQ43 &lt;&gt; "", InpS!BQ43, BP194 * ( 1 + BQ$6) )</f>
        <v>35.873249819842421</v>
      </c>
      <c r="BR194" s="80">
        <f xml:space="preserve"> IF( InpS!BR43 &lt;&gt; "", InpS!BR43, BQ194 * ( 1 + BR$6) )</f>
        <v>36.590600205796648</v>
      </c>
      <c r="BS194" s="80">
        <f xml:space="preserve"> IF( InpS!BS43 &lt;&gt; "", InpS!BS43, BR194 * ( 1 + BS$6) )</f>
        <v>37.322295307627272</v>
      </c>
      <c r="BT194" s="80">
        <f xml:space="preserve"> IF( InpS!BT43 &lt;&gt; "", InpS!BT43, BS194 * ( 1 + BT$6) )</f>
        <v>38.068621973822296</v>
      </c>
      <c r="BU194" s="80">
        <f xml:space="preserve"> IF( InpS!BU43 &lt;&gt; "", InpS!BU43, BT194 * ( 1 + BU$6) )</f>
        <v>38.829872788923026</v>
      </c>
      <c r="BV194" s="80">
        <f xml:space="preserve"> IF( InpS!BV43 &lt;&gt; "", InpS!BV43, BU194 * ( 1 + BV$6) )</f>
        <v>39.60634618822683</v>
      </c>
      <c r="BW194" s="80">
        <f xml:space="preserve"> IF( InpS!BW43 &lt;&gt; "", InpS!BW43, BV194 * ( 1 + BW$6) )</f>
        <v>40.39834657478356</v>
      </c>
      <c r="BX194" s="80">
        <f xml:space="preserve"> IF( InpS!BX43 &lt;&gt; "", InpS!BX43, BW194 * ( 1 + BX$6) )</f>
        <v>41.20618443873154</v>
      </c>
      <c r="BY194" s="80">
        <f xml:space="preserve"> IF( InpS!BY43 &lt;&gt; "", InpS!BY43, BX194 * ( 1 + BY$6) )</f>
        <v>42.030176479019879</v>
      </c>
      <c r="BZ194" s="80">
        <f xml:space="preserve"> IF( InpS!BZ43 &lt;&gt; "", InpS!BZ43, BY194 * ( 1 + BZ$6) )</f>
        <v>42.870645727564856</v>
      </c>
      <c r="CA194" s="80">
        <f xml:space="preserve"> IF( InpS!CA43 &lt;&gt; "", InpS!CA43, BZ194 * ( 1 + CA$6) )</f>
        <v>43.727921675889036</v>
      </c>
      <c r="CB194" s="80">
        <f xml:space="preserve"> IF( InpS!CB43 &lt;&gt; "", InpS!CB43, CA194 * ( 1 + CB$6) )</f>
        <v>44.602340404292747</v>
      </c>
      <c r="CC194" s="80">
        <f xml:space="preserve"> IF( InpS!CC43 &lt;&gt; "", InpS!CC43, CB194 * ( 1 + CC$6) )</f>
        <v>45.494244713608595</v>
      </c>
      <c r="CD194" s="80">
        <f xml:space="preserve"> IF( InpS!CD43 &lt;&gt; "", InpS!CD43, CC194 * ( 1 + CD$6) )</f>
        <v>46.403984259590622</v>
      </c>
      <c r="CE194" s="80">
        <f xml:space="preserve"> IF( InpS!CE43 &lt;&gt; "", InpS!CE43, CD194 * ( 1 + CE$6) )</f>
        <v>47.331915689990858</v>
      </c>
      <c r="CF194" s="80">
        <f xml:space="preserve"> IF( InpS!CF43 &lt;&gt; "", InpS!CF43, CE194 * ( 1 + CF$6) )</f>
        <v>48.278402784376922</v>
      </c>
      <c r="CG194" s="80">
        <f xml:space="preserve"> IF( InpS!CG43 &lt;&gt; "", InpS!CG43, CF194 * ( 1 + CG$6) )</f>
        <v>49.24381659674556</v>
      </c>
      <c r="CH194" s="80">
        <f xml:space="preserve"> IF( InpS!CH43 &lt;&gt; "", InpS!CH43, CG194 * ( 1 + CH$6) )</f>
        <v>50.228535600987975</v>
      </c>
      <c r="CI194" s="80">
        <f xml:space="preserve"> IF( InpS!CI43 &lt;&gt; "", InpS!CI43, CH194 * ( 1 + CI$6) )</f>
        <v>51.232945839264033</v>
      </c>
      <c r="CJ194" s="80">
        <f xml:space="preserve"> IF( InpS!CJ43 &lt;&gt; "", InpS!CJ43, CI194 * ( 1 + CJ$6) )</f>
        <v>52.257441073343429</v>
      </c>
      <c r="CK194" s="80">
        <f xml:space="preserve"> IF( InpS!CK43 &lt;&gt; "", InpS!CK43, CJ194 * ( 1 + CK$6) )</f>
        <v>53.302422938973244</v>
      </c>
      <c r="CL194" s="80">
        <f xml:space="preserve"> IF( InpS!CL43 &lt;&gt; "", InpS!CL43, CK194 * ( 1 + CL$6) )</f>
        <v>54.368301103332314</v>
      </c>
      <c r="CM194" s="80">
        <f xml:space="preserve"> IF( InpS!CM43 &lt;&gt; "", InpS!CM43, CL194 * ( 1 + CM$6) )</f>
        <v>55.455493425634231</v>
      </c>
      <c r="CN194" s="80">
        <f xml:space="preserve"> IF( InpS!CN43 &lt;&gt; "", InpS!CN43, CM194 * ( 1 + CN$6) )</f>
        <v>56.564426120941839</v>
      </c>
      <c r="CO194" s="80">
        <f xml:space="preserve"> IF( InpS!CO43 &lt;&gt; "", InpS!CO43, CN194 * ( 1 + CO$6) )</f>
        <v>57.695533927257543</v>
      </c>
    </row>
    <row r="195" spans="2:93" outlineLevel="2" x14ac:dyDescent="0.2">
      <c r="B195" s="59"/>
      <c r="D195" s="39"/>
      <c r="E195" s="18" t="str">
        <f xml:space="preserve"> InpS!E44</f>
        <v>Surface water - semi detached</v>
      </c>
      <c r="G195" s="63">
        <f xml:space="preserve"> InpS!K44</f>
        <v>39.1</v>
      </c>
      <c r="H195" s="155" t="str">
        <f xml:space="preserve"> InpS!H44</f>
        <v>£</v>
      </c>
      <c r="I195" s="75"/>
      <c r="K195" s="80">
        <f xml:space="preserve"> IF( InpS!K44 &lt;&gt; "", InpS!K44, J195 * ( 1 + K$6) )</f>
        <v>39.1</v>
      </c>
      <c r="L195" s="80">
        <f xml:space="preserve"> IF( InpS!L44 &lt;&gt; "", InpS!L44, K195 * ( 1 + L$6) )</f>
        <v>38.270000000000003</v>
      </c>
      <c r="M195" s="80">
        <f xml:space="preserve"> IF( InpS!M44 &lt;&gt; "", InpS!M44, L195 * ( 1 + M$6) )</f>
        <v>35.81</v>
      </c>
      <c r="N195" s="80">
        <f xml:space="preserve"> IF( InpS!N44 &lt;&gt; "", InpS!N44, M195 * ( 1 + N$6) )</f>
        <v>34.07</v>
      </c>
      <c r="O195" s="80">
        <f xml:space="preserve"> IF( InpS!O44 &lt;&gt; "", InpS!O44, N195 * ( 1 + O$6) )</f>
        <v>32.42</v>
      </c>
      <c r="P195" s="80">
        <f xml:space="preserve"> IF( InpS!P44 &lt;&gt; "", InpS!P44, O195 * ( 1 + P$6) )</f>
        <v>30.85</v>
      </c>
      <c r="Q195" s="80">
        <f xml:space="preserve"> IF( InpS!Q44 &lt;&gt; "", InpS!Q44, P195 * ( 1 + Q$6) )</f>
        <v>29.37</v>
      </c>
      <c r="R195" s="80">
        <f xml:space="preserve"> IF( InpS!R44 &lt;&gt; "", InpS!R44, Q195 * ( 1 + R$6) )</f>
        <v>27.97</v>
      </c>
      <c r="S195" s="80">
        <f xml:space="preserve"> IF( InpS!S44 &lt;&gt; "", InpS!S44, R195 * ( 1 + S$6) )</f>
        <v>26.65</v>
      </c>
      <c r="T195" s="80">
        <f xml:space="preserve"> IF( InpS!T44 &lt;&gt; "", InpS!T44, S195 * ( 1 + T$6) )</f>
        <v>27.182914856660293</v>
      </c>
      <c r="U195" s="80">
        <f xml:space="preserve"> IF( InpS!U44 &lt;&gt; "", InpS!U44, T195 * ( 1 + U$6) )</f>
        <v>27.72648630785902</v>
      </c>
      <c r="V195" s="80">
        <f xml:space="preserve"> IF( InpS!V44 &lt;&gt; "", InpS!V44, U195 * ( 1 + V$6) )</f>
        <v>28.280927451440494</v>
      </c>
      <c r="W195" s="80">
        <f xml:space="preserve"> IF( InpS!W44 &lt;&gt; "", InpS!W44, V195 * ( 1 + W$6) )</f>
        <v>28.846455646525094</v>
      </c>
      <c r="X195" s="80">
        <f xml:space="preserve"> IF( InpS!X44 &lt;&gt; "", InpS!X44, W195 * ( 1 + X$6) )</f>
        <v>29.423292598721169</v>
      </c>
      <c r="Y195" s="80">
        <f xml:space="preserve"> IF( InpS!Y44 &lt;&gt; "", InpS!Y44, X195 * ( 1 + Y$6) )</f>
        <v>30.011664447040918</v>
      </c>
      <c r="Z195" s="80">
        <f xml:space="preserve"> IF( InpS!Z44 &lt;&gt; "", InpS!Z44, Y195 * ( 1 + Z$6) )</f>
        <v>30.611801852554301</v>
      </c>
      <c r="AA195" s="80">
        <f xml:space="preserve"> IF( InpS!AA44 &lt;&gt; "", InpS!AA44, Z195 * ( 1 + AA$6) )</f>
        <v>31.223940088815738</v>
      </c>
      <c r="AB195" s="80">
        <f xml:space="preserve"> IF( InpS!AB44 &lt;&gt; "", InpS!AB44, AA195 * ( 1 + AB$6) )</f>
        <v>31.848319134099071</v>
      </c>
      <c r="AC195" s="80">
        <f xml:space="preserve"> IF( InpS!AC44 &lt;&gt; "", InpS!AC44, AB195 * ( 1 + AC$6) )</f>
        <v>32.485183765476918</v>
      </c>
      <c r="AD195" s="80">
        <f xml:space="preserve"> IF( InpS!AD44 &lt;&gt; "", InpS!AD44, AC195 * ( 1 + AD$6) )</f>
        <v>33.134783654781323</v>
      </c>
      <c r="AE195" s="80">
        <f xml:space="preserve"> IF( InpS!AE44 &lt;&gt; "", InpS!AE44, AD195 * ( 1 + AE$6) )</f>
        <v>33.7973734664833</v>
      </c>
      <c r="AF195" s="80">
        <f xml:space="preserve"> IF( InpS!AF44 &lt;&gt; "", InpS!AF44, AE195 * ( 1 + AF$6) )</f>
        <v>34.473212957529654</v>
      </c>
      <c r="AG195" s="80">
        <f xml:space="preserve"> IF( InpS!AG44 &lt;&gt; "", InpS!AG44, AF195 * ( 1 + AG$6) )</f>
        <v>35.162567079176249</v>
      </c>
      <c r="AH195" s="80">
        <f xml:space="preserve"> IF( InpS!AH44 &lt;&gt; "", InpS!AH44, AG195 * ( 1 + AH$6) )</f>
        <v>35.865706080857571</v>
      </c>
      <c r="AI195" s="80">
        <f xml:space="preserve"> IF( InpS!AI44 &lt;&gt; "", InpS!AI44, AH195 * ( 1 + AI$6) )</f>
        <v>36.582905616133381</v>
      </c>
      <c r="AJ195" s="80">
        <f xml:space="preserve"> IF( InpS!AJ44 &lt;&gt; "", InpS!AJ44, AI195 * ( 1 + AJ$6) )</f>
        <v>37.314446850753974</v>
      </c>
      <c r="AK195" s="80">
        <f xml:space="preserve"> IF( InpS!AK44 &lt;&gt; "", InpS!AK44, AJ195 * ( 1 + AK$6) )</f>
        <v>38.060616572886346</v>
      </c>
      <c r="AL195" s="80">
        <f xml:space="preserve"> IF( InpS!AL44 &lt;&gt; "", InpS!AL44, AK195 * ( 1 + AL$6) )</f>
        <v>38.821707305544585</v>
      </c>
      <c r="AM195" s="80">
        <f xml:space="preserve"> IF( InpS!AM44 &lt;&gt; "", InpS!AM44, AL195 * ( 1 + AM$6) )</f>
        <v>39.598017421268494</v>
      </c>
      <c r="AN195" s="80">
        <f xml:space="preserve"> IF( InpS!AN44 &lt;&gt; "", InpS!AN44, AM195 * ( 1 + AN$6) )</f>
        <v>40.389851259095401</v>
      </c>
      <c r="AO195" s="80">
        <f xml:space="preserve"> IF( InpS!AO44 &lt;&gt; "", InpS!AO44, AN195 * ( 1 + AO$6) )</f>
        <v>41.197519243871064</v>
      </c>
      <c r="AP195" s="80">
        <f xml:space="preserve"> IF( InpS!AP44 &lt;&gt; "", InpS!AP44, AO195 * ( 1 + AP$6) )</f>
        <v>42.021338007946383</v>
      </c>
      <c r="AQ195" s="80">
        <f xml:space="preserve"> IF( InpS!AQ44 &lt;&gt; "", InpS!AQ44, AP195 * ( 1 + AQ$6) )</f>
        <v>42.861630515307674</v>
      </c>
      <c r="AR195" s="80">
        <f xml:space="preserve"> IF( InpS!AR44 &lt;&gt; "", InpS!AR44, AQ195 * ( 1 + AR$6) )</f>
        <v>43.718726188189159</v>
      </c>
      <c r="AS195" s="80">
        <f xml:space="preserve"> IF( InpS!AS44 &lt;&gt; "", InpS!AS44, AR195 * ( 1 + AS$6) )</f>
        <v>44.592961036217282</v>
      </c>
      <c r="AT195" s="80">
        <f xml:space="preserve"> IF( InpS!AT44 &lt;&gt; "", InpS!AT44, AS195 * ( 1 + AT$6) )</f>
        <v>45.484677788137496</v>
      </c>
      <c r="AU195" s="80">
        <f xml:space="preserve"> IF( InpS!AU44 &lt;&gt; "", InpS!AU44, AT195 * ( 1 + AU$6) )</f>
        <v>46.394226026175204</v>
      </c>
      <c r="AV195" s="80">
        <f xml:space="preserve"> IF( InpS!AV44 &lt;&gt; "", InpS!AV44, AU195 * ( 1 + AV$6) )</f>
        <v>47.32196232308344</v>
      </c>
      <c r="AW195" s="80">
        <f xml:space="preserve"> IF( InpS!AW44 &lt;&gt; "", InpS!AW44, AV195 * ( 1 + AW$6) )</f>
        <v>48.26825038193109</v>
      </c>
      <c r="AX195" s="80">
        <f xml:space="preserve"> IF( InpS!AX44 &lt;&gt; "", InpS!AX44, AW195 * ( 1 + AX$6) )</f>
        <v>49.233461178686433</v>
      </c>
      <c r="AY195" s="80">
        <f xml:space="preserve"> IF( InpS!AY44 &lt;&gt; "", InpS!AY44, AX195 * ( 1 + AY$6) )</f>
        <v>50.2179731076519</v>
      </c>
      <c r="AZ195" s="80">
        <f xml:space="preserve"> IF( InpS!AZ44 &lt;&gt; "", InpS!AZ44, AY195 * ( 1 + AZ$6) )</f>
        <v>51.222172129807049</v>
      </c>
      <c r="BA195" s="80">
        <f xml:space="preserve"> IF( InpS!BA44 &lt;&gt; "", InpS!BA44, AZ195 * ( 1 + BA$6) )</f>
        <v>52.246451924117927</v>
      </c>
      <c r="BB195" s="80">
        <f xml:space="preserve"> IF( InpS!BB44 &lt;&gt; "", InpS!BB44, BA195 * ( 1 + BB$6) )</f>
        <v>53.291214041872159</v>
      </c>
      <c r="BC195" s="80">
        <f xml:space="preserve"> IF( InpS!BC44 &lt;&gt; "", InpS!BC44, BB195 * ( 1 + BC$6) )</f>
        <v>54.356868064100198</v>
      </c>
      <c r="BD195" s="80">
        <f xml:space="preserve"> IF( InpS!BD44 &lt;&gt; "", InpS!BD44, BC195 * ( 1 + BD$6) )</f>
        <v>55.443831762144569</v>
      </c>
      <c r="BE195" s="80">
        <f xml:space="preserve"> IF( InpS!BE44 &lt;&gt; "", InpS!BE44, BD195 * ( 1 + BE$6) )</f>
        <v>56.552531261439903</v>
      </c>
      <c r="BF195" s="80">
        <f xml:space="preserve"> IF( InpS!BF44 &lt;&gt; "", InpS!BF44, BE195 * ( 1 + BF$6) )</f>
        <v>57.683401208568121</v>
      </c>
      <c r="BG195" s="80">
        <f xml:space="preserve"> IF( InpS!BG44 &lt;&gt; "", InpS!BG44, BF195 * ( 1 + BG$6) )</f>
        <v>58.836884941654134</v>
      </c>
      <c r="BH195" s="80">
        <f xml:space="preserve"> IF( InpS!BH44 &lt;&gt; "", InpS!BH44, BG195 * ( 1 + BH$6) )</f>
        <v>60.013434664168948</v>
      </c>
      <c r="BI195" s="80">
        <f xml:space="preserve"> IF( InpS!BI44 &lt;&gt; "", InpS!BI44, BH195 * ( 1 + BI$6) )</f>
        <v>61.213511622208252</v>
      </c>
      <c r="BJ195" s="80">
        <f xml:space="preserve"> IF( InpS!BJ44 &lt;&gt; "", InpS!BJ44, BI195 * ( 1 + BJ$6) )</f>
        <v>62.43758628531603</v>
      </c>
      <c r="BK195" s="80">
        <f xml:space="preserve"> IF( InpS!BK44 &lt;&gt; "", InpS!BK44, BJ195 * ( 1 + BK$6) )</f>
        <v>63.686138530924055</v>
      </c>
      <c r="BL195" s="80">
        <f xml:space="preserve"> IF( InpS!BL44 &lt;&gt; "", InpS!BL44, BK195 * ( 1 + BL$6) )</f>
        <v>64.959657832479593</v>
      </c>
      <c r="BM195" s="80">
        <f xml:space="preserve"> IF( InpS!BM44 &lt;&gt; "", InpS!BM44, BL195 * ( 1 + BM$6) )</f>
        <v>66.258643451335033</v>
      </c>
      <c r="BN195" s="80">
        <f xml:space="preserve"> IF( InpS!BN44 &lt;&gt; "", InpS!BN44, BM195 * ( 1 + BN$6) )</f>
        <v>67.58360463247476</v>
      </c>
      <c r="BO195" s="80">
        <f xml:space="preserve"> IF( InpS!BO44 &lt;&gt; "", InpS!BO44, BN195 * ( 1 + BO$6) )</f>
        <v>68.935060804155853</v>
      </c>
      <c r="BP195" s="80">
        <f xml:space="preserve"> IF( InpS!BP44 &lt;&gt; "", InpS!BP44, BO195 * ( 1 + BP$6) )</f>
        <v>70.313541781541048</v>
      </c>
      <c r="BQ195" s="80">
        <f xml:space="preserve"> IF( InpS!BQ44 &lt;&gt; "", InpS!BQ44, BP195 * ( 1 + BQ$6) )</f>
        <v>71.719587974403623</v>
      </c>
      <c r="BR195" s="80">
        <f xml:space="preserve"> IF( InpS!BR44 &lt;&gt; "", InpS!BR44, BQ195 * ( 1 + BR$6) )</f>
        <v>73.153750598985781</v>
      </c>
      <c r="BS195" s="80">
        <f xml:space="preserve"> IF( InpS!BS44 &lt;&gt; "", InpS!BS44, BR195 * ( 1 + BS$6) )</f>
        <v>74.616591894093517</v>
      </c>
      <c r="BT195" s="80">
        <f xml:space="preserve"> IF( InpS!BT44 &lt;&gt; "", InpS!BT44, BS195 * ( 1 + BT$6) )</f>
        <v>76.108685341512668</v>
      </c>
      <c r="BU195" s="80">
        <f xml:space="preserve"> IF( InpS!BU44 &lt;&gt; "", InpS!BU44, BT195 * ( 1 + BU$6) )</f>
        <v>77.630615890832573</v>
      </c>
      <c r="BV195" s="80">
        <f xml:space="preserve"> IF( InpS!BV44 &lt;&gt; "", InpS!BV44, BU195 * ( 1 + BV$6) )</f>
        <v>79.182980188765526</v>
      </c>
      <c r="BW195" s="80">
        <f xml:space="preserve"> IF( InpS!BW44 &lt;&gt; "", InpS!BW44, BV195 * ( 1 + BW$6) )</f>
        <v>80.766386813051867</v>
      </c>
      <c r="BX195" s="80">
        <f xml:space="preserve"> IF( InpS!BX44 &lt;&gt; "", InpS!BX44, BW195 * ( 1 + BX$6) )</f>
        <v>82.381456511042387</v>
      </c>
      <c r="BY195" s="80">
        <f xml:space="preserve"> IF( InpS!BY44 &lt;&gt; "", InpS!BY44, BX195 * ( 1 + BY$6) )</f>
        <v>84.028822443051709</v>
      </c>
      <c r="BZ195" s="80">
        <f xml:space="preserve"> IF( InpS!BZ44 &lt;&gt; "", InpS!BZ44, BY195 * ( 1 + BZ$6) )</f>
        <v>85.709130430577872</v>
      </c>
      <c r="CA195" s="80">
        <f xml:space="preserve"> IF( InpS!CA44 &lt;&gt; "", InpS!CA44, BZ195 * ( 1 + CA$6) )</f>
        <v>87.423039209485552</v>
      </c>
      <c r="CB195" s="80">
        <f xml:space="preserve"> IF( InpS!CB44 &lt;&gt; "", InpS!CB44, CA195 * ( 1 + CB$6) )</f>
        <v>89.171220688252163</v>
      </c>
      <c r="CC195" s="80">
        <f xml:space="preserve"> IF( InpS!CC44 &lt;&gt; "", InpS!CC44, CB195 * ( 1 + CC$6) )</f>
        <v>90.954360211377988</v>
      </c>
      <c r="CD195" s="80">
        <f xml:space="preserve"> IF( InpS!CD44 &lt;&gt; "", InpS!CD44, CC195 * ( 1 + CD$6) )</f>
        <v>92.773156828063733</v>
      </c>
      <c r="CE195" s="80">
        <f xml:space="preserve"> IF( InpS!CE44 &lt;&gt; "", InpS!CE44, CD195 * ( 1 + CE$6) )</f>
        <v>94.628323566260747</v>
      </c>
      <c r="CF195" s="80">
        <f xml:space="preserve"> IF( InpS!CF44 &lt;&gt; "", InpS!CF44, CE195 * ( 1 + CF$6) )</f>
        <v>96.520587712201376</v>
      </c>
      <c r="CG195" s="80">
        <f xml:space="preserve"> IF( InpS!CG44 &lt;&gt; "", InpS!CG44, CF195 * ( 1 + CG$6) )</f>
        <v>98.450691095519019</v>
      </c>
      <c r="CH195" s="80">
        <f xml:space="preserve"> IF( InpS!CH44 &lt;&gt; "", InpS!CH44, CG195 * ( 1 + CH$6) )</f>
        <v>100.41939038006969</v>
      </c>
      <c r="CI195" s="80">
        <f xml:space="preserve"> IF( InpS!CI44 &lt;&gt; "", InpS!CI44, CH195 * ( 1 + CI$6) )</f>
        <v>102.42745736056908</v>
      </c>
      <c r="CJ195" s="80">
        <f xml:space="preserve"> IF( InpS!CJ44 &lt;&gt; "", InpS!CJ44, CI195 * ( 1 + CJ$6) )</f>
        <v>104.47567926516142</v>
      </c>
      <c r="CK195" s="80">
        <f xml:space="preserve"> IF( InpS!CK44 &lt;&gt; "", InpS!CK44, CJ195 * ( 1 + CK$6) )</f>
        <v>106.56485906403873</v>
      </c>
      <c r="CL195" s="80">
        <f xml:space="preserve"> IF( InpS!CL44 &lt;&gt; "", InpS!CL44, CK195 * ( 1 + CL$6) )</f>
        <v>108.69581578423147</v>
      </c>
      <c r="CM195" s="80">
        <f xml:space="preserve"> IF( InpS!CM44 &lt;&gt; "", InpS!CM44, CL195 * ( 1 + CM$6) )</f>
        <v>110.86938483069403</v>
      </c>
      <c r="CN195" s="80">
        <f xml:space="preserve"> IF( InpS!CN44 &lt;&gt; "", InpS!CN44, CM195 * ( 1 + CN$6) )</f>
        <v>113.08641831381088</v>
      </c>
      <c r="CO195" s="80">
        <f xml:space="preserve"> IF( InpS!CO44 &lt;&gt; "", InpS!CO44, CN195 * ( 1 + CO$6) )</f>
        <v>115.34778538345181</v>
      </c>
    </row>
    <row r="196" spans="2:93" outlineLevel="2" x14ac:dyDescent="0.2">
      <c r="B196" s="59"/>
      <c r="D196" s="39"/>
      <c r="E196" s="18" t="str">
        <f xml:space="preserve"> InpS!E45</f>
        <v>Surface water - detached</v>
      </c>
      <c r="G196" s="63">
        <f xml:space="preserve"> InpS!K45</f>
        <v>58.64</v>
      </c>
      <c r="H196" s="155" t="str">
        <f xml:space="preserve"> InpS!H45</f>
        <v>£</v>
      </c>
      <c r="I196" s="75"/>
      <c r="K196" s="80">
        <f xml:space="preserve"> IF( InpS!K45 &lt;&gt; "", InpS!K45, J196 * ( 1 + K$6) )</f>
        <v>58.64</v>
      </c>
      <c r="L196" s="80">
        <f xml:space="preserve"> IF( InpS!L45 &lt;&gt; "", InpS!L45, K196 * ( 1 + L$6) )</f>
        <v>57.41</v>
      </c>
      <c r="M196" s="80">
        <f xml:space="preserve"> IF( InpS!M45 &lt;&gt; "", InpS!M45, L196 * ( 1 + M$6) )</f>
        <v>53.72</v>
      </c>
      <c r="N196" s="80">
        <f xml:space="preserve"> IF( InpS!N45 &lt;&gt; "", InpS!N45, M196 * ( 1 + N$6) )</f>
        <v>51.11</v>
      </c>
      <c r="O196" s="80">
        <f xml:space="preserve"> IF( InpS!O45 &lt;&gt; "", InpS!O45, N196 * ( 1 + O$6) )</f>
        <v>48.63</v>
      </c>
      <c r="P196" s="80">
        <f xml:space="preserve"> IF( InpS!P45 &lt;&gt; "", InpS!P45, O196 * ( 1 + P$6) )</f>
        <v>46.28</v>
      </c>
      <c r="Q196" s="80">
        <f xml:space="preserve"> IF( InpS!Q45 &lt;&gt; "", InpS!Q45, P196 * ( 1 + Q$6) )</f>
        <v>44.06</v>
      </c>
      <c r="R196" s="80">
        <f xml:space="preserve"> IF( InpS!R45 &lt;&gt; "", InpS!R45, Q196 * ( 1 + R$6) )</f>
        <v>41.96</v>
      </c>
      <c r="S196" s="80">
        <f xml:space="preserve"> IF( InpS!S45 &lt;&gt; "", InpS!S45, R196 * ( 1 + S$6) )</f>
        <v>39.979999999999997</v>
      </c>
      <c r="T196" s="80">
        <f xml:space="preserve"> IF( InpS!T45 &lt;&gt; "", InpS!T45, S196 * ( 1 + T$6) )</f>
        <v>40.779472269016075</v>
      </c>
      <c r="U196" s="80">
        <f xml:space="preserve"> IF( InpS!U45 &lt;&gt; "", InpS!U45, T196 * ( 1 + U$6) )</f>
        <v>41.594931429200884</v>
      </c>
      <c r="V196" s="80">
        <f xml:space="preserve"> IF( InpS!V45 &lt;&gt; "", InpS!V45, U196 * ( 1 + V$6) )</f>
        <v>42.426697167301718</v>
      </c>
      <c r="W196" s="80">
        <f xml:space="preserve"> IF( InpS!W45 &lt;&gt; "", InpS!W45, V196 * ( 1 + W$6) )</f>
        <v>43.275095562779477</v>
      </c>
      <c r="X196" s="80">
        <f xml:space="preserve"> IF( InpS!X45 &lt;&gt; "", InpS!X45, W196 * ( 1 + X$6) )</f>
        <v>44.14045921564248</v>
      </c>
      <c r="Y196" s="80">
        <f xml:space="preserve"> IF( InpS!Y45 &lt;&gt; "", InpS!Y45, X196 * ( 1 + Y$6) )</f>
        <v>45.023127376836612</v>
      </c>
      <c r="Z196" s="80">
        <f xml:space="preserve"> IF( InpS!Z45 &lt;&gt; "", InpS!Z45, Y196 * ( 1 + Z$6) )</f>
        <v>45.923446081242801</v>
      </c>
      <c r="AA196" s="80">
        <f xml:space="preserve"> IF( InpS!AA45 &lt;&gt; "", InpS!AA45, Z196 * ( 1 + AA$6) )</f>
        <v>46.841768283334069</v>
      </c>
      <c r="AB196" s="80">
        <f xml:space="preserve"> IF( InpS!AB45 &lt;&gt; "", InpS!AB45, AA196 * ( 1 + AB$6) )</f>
        <v>47.778453995545235</v>
      </c>
      <c r="AC196" s="80">
        <f xml:space="preserve"> IF( InpS!AC45 &lt;&gt; "", InpS!AC45, AB196 * ( 1 + AC$6) )</f>
        <v>48.733870429409642</v>
      </c>
      <c r="AD196" s="80">
        <f xml:space="preserve"> IF( InpS!AD45 &lt;&gt; "", InpS!AD45, AC196 * ( 1 + AD$6) )</f>
        <v>49.708392139518089</v>
      </c>
      <c r="AE196" s="80">
        <f xml:space="preserve"> IF( InpS!AE45 &lt;&gt; "", InpS!AE45, AD196 * ( 1 + AE$6) )</f>
        <v>50.702401170356545</v>
      </c>
      <c r="AF196" s="80">
        <f xml:space="preserve"> IF( InpS!AF45 &lt;&gt; "", InpS!AF45, AE196 * ( 1 + AF$6) )</f>
        <v>51.716287206080118</v>
      </c>
      <c r="AG196" s="80">
        <f xml:space="preserve"> IF( InpS!AG45 &lt;&gt; "", InpS!AG45, AF196 * ( 1 + AG$6) )</f>
        <v>52.750447723282022</v>
      </c>
      <c r="AH196" s="80">
        <f xml:space="preserve"> IF( InpS!AH45 &lt;&gt; "", InpS!AH45, AG196 * ( 1 + AH$6) )</f>
        <v>53.805288146817446</v>
      </c>
      <c r="AI196" s="80">
        <f xml:space="preserve"> IF( InpS!AI45 &lt;&gt; "", InpS!AI45, AH196 * ( 1 + AI$6) )</f>
        <v>54.881222008743414</v>
      </c>
      <c r="AJ196" s="80">
        <f xml:space="preserve"> IF( InpS!AJ45 &lt;&gt; "", InpS!AJ45, AI196 * ( 1 + AJ$6) )</f>
        <v>55.978671110436892</v>
      </c>
      <c r="AK196" s="80">
        <f xml:space="preserve"> IF( InpS!AK45 &lt;&gt; "", InpS!AK45, AJ196 * ( 1 + AK$6) )</f>
        <v>57.098065687954801</v>
      </c>
      <c r="AL196" s="80">
        <f xml:space="preserve"> IF( InpS!AL45 &lt;&gt; "", InpS!AL45, AK196 * ( 1 + AL$6) )</f>
        <v>58.239844580700634</v>
      </c>
      <c r="AM196" s="80">
        <f xml:space="preserve"> IF( InpS!AM45 &lt;&gt; "", InpS!AM45, AL196 * ( 1 + AM$6) )</f>
        <v>59.404455403463928</v>
      </c>
      <c r="AN196" s="80">
        <f xml:space="preserve"> IF( InpS!AN45 &lt;&gt; "", InpS!AN45, AM196 * ( 1 + AN$6) )</f>
        <v>60.592354721899945</v>
      </c>
      <c r="AO196" s="80">
        <f xml:space="preserve"> IF( InpS!AO45 &lt;&gt; "", InpS!AO45, AN196 * ( 1 + AO$6) )</f>
        <v>61.804008231518367</v>
      </c>
      <c r="AP196" s="80">
        <f xml:space="preserve"> IF( InpS!AP45 &lt;&gt; "", InpS!AP45, AO196 * ( 1 + AP$6) )</f>
        <v>63.039890940251247</v>
      </c>
      <c r="AQ196" s="80">
        <f xml:space="preserve"> IF( InpS!AQ45 &lt;&gt; "", InpS!AQ45, AP196 * ( 1 + AQ$6) )</f>
        <v>64.300487354671674</v>
      </c>
      <c r="AR196" s="80">
        <f xml:space="preserve"> IF( InpS!AR45 &lt;&gt; "", InpS!AR45, AQ196 * ( 1 + AR$6) )</f>
        <v>65.586291669936287</v>
      </c>
      <c r="AS196" s="80">
        <f xml:space="preserve"> IF( InpS!AS45 &lt;&gt; "", InpS!AS45, AR196 * ( 1 + AS$6) )</f>
        <v>66.897807963525935</v>
      </c>
      <c r="AT196" s="80">
        <f xml:space="preserve"> IF( InpS!AT45 &lt;&gt; "", InpS!AT45, AS196 * ( 1 + AT$6) )</f>
        <v>68.235550392860659</v>
      </c>
      <c r="AU196" s="80">
        <f xml:space="preserve"> IF( InpS!AU45 &lt;&gt; "", InpS!AU45, AT196 * ( 1 + AU$6) )</f>
        <v>69.600043396866198</v>
      </c>
      <c r="AV196" s="80">
        <f xml:space="preserve"> IF( InpS!AV45 &lt;&gt; "", InpS!AV45, AU196 * ( 1 + AV$6) )</f>
        <v>70.991821901571313</v>
      </c>
      <c r="AW196" s="80">
        <f xml:space="preserve"> IF( InpS!AW45 &lt;&gt; "", InpS!AW45, AV196 * ( 1 + AW$6) )</f>
        <v>72.411431529816298</v>
      </c>
      <c r="AX196" s="80">
        <f xml:space="preserve"> IF( InpS!AX45 &lt;&gt; "", InpS!AX45, AW196 * ( 1 + AX$6) )</f>
        <v>73.859428815155084</v>
      </c>
      <c r="AY196" s="80">
        <f xml:space="preserve"> IF( InpS!AY45 &lt;&gt; "", InpS!AY45, AX196 * ( 1 + AY$6) )</f>
        <v>75.336381420034613</v>
      </c>
      <c r="AZ196" s="80">
        <f xml:space="preserve"> IF( InpS!AZ45 &lt;&gt; "", InpS!AZ45, AY196 * ( 1 + AZ$6) )</f>
        <v>76.842868358337157</v>
      </c>
      <c r="BA196" s="80">
        <f xml:space="preserve"> IF( InpS!BA45 &lt;&gt; "", InpS!BA45, AZ196 * ( 1 + BA$6) )</f>
        <v>78.379480222372763</v>
      </c>
      <c r="BB196" s="80">
        <f xml:space="preserve"> IF( InpS!BB45 &lt;&gt; "", InpS!BB45, BA196 * ( 1 + BB$6) )</f>
        <v>79.946819414410811</v>
      </c>
      <c r="BC196" s="80">
        <f xml:space="preserve"> IF( InpS!BC45 &lt;&gt; "", InpS!BC45, BB196 * ( 1 + BC$6) )</f>
        <v>81.545500382841468</v>
      </c>
      <c r="BD196" s="80">
        <f xml:space="preserve"> IF( InpS!BD45 &lt;&gt; "", InpS!BD45, BC196 * ( 1 + BD$6) )</f>
        <v>83.176149863059621</v>
      </c>
      <c r="BE196" s="80">
        <f xml:space="preserve"> IF( InpS!BE45 &lt;&gt; "", InpS!BE45, BD196 * ( 1 + BE$6) )</f>
        <v>84.839407123165714</v>
      </c>
      <c r="BF196" s="80">
        <f xml:space="preserve"> IF( InpS!BF45 &lt;&gt; "", InpS!BF45, BE196 * ( 1 + BF$6) )</f>
        <v>86.535924214579822</v>
      </c>
      <c r="BG196" s="80">
        <f xml:space="preserve"> IF( InpS!BG45 &lt;&gt; "", InpS!BG45, BF196 * ( 1 + BG$6) )</f>
        <v>88.266366227667206</v>
      </c>
      <c r="BH196" s="80">
        <f xml:space="preserve"> IF( InpS!BH45 &lt;&gt; "", InpS!BH45, BG196 * ( 1 + BH$6) )</f>
        <v>90.031411552475547</v>
      </c>
      <c r="BI196" s="80">
        <f xml:space="preserve"> IF( InpS!BI45 &lt;&gt; "", InpS!BI45, BH196 * ( 1 + BI$6) )</f>
        <v>91.831752144686106</v>
      </c>
      <c r="BJ196" s="80">
        <f xml:space="preserve"> IF( InpS!BJ45 &lt;&gt; "", InpS!BJ45, BI196 * ( 1 + BJ$6) )</f>
        <v>93.66809379688307</v>
      </c>
      <c r="BK196" s="80">
        <f xml:space="preserve"> IF( InpS!BK45 &lt;&gt; "", InpS!BK45, BJ196 * ( 1 + BK$6) )</f>
        <v>95.541156415247386</v>
      </c>
      <c r="BL196" s="80">
        <f xml:space="preserve"> IF( InpS!BL45 &lt;&gt; "", InpS!BL45, BK196 * ( 1 + BL$6) )</f>
        <v>97.451674301783598</v>
      </c>
      <c r="BM196" s="80">
        <f xml:space="preserve"> IF( InpS!BM45 &lt;&gt; "", InpS!BM45, BL196 * ( 1 + BM$6) )</f>
        <v>99.40039644219037</v>
      </c>
      <c r="BN196" s="80">
        <f xml:space="preserve"> IF( InpS!BN45 &lt;&gt; "", InpS!BN45, BM196 * ( 1 + BN$6) )</f>
        <v>101.38808679948741</v>
      </c>
      <c r="BO196" s="80">
        <f xml:space="preserve"> IF( InpS!BO45 &lt;&gt; "", InpS!BO45, BN196 * ( 1 + BO$6) )</f>
        <v>103.41552461351407</v>
      </c>
      <c r="BP196" s="80">
        <f xml:space="preserve"> IF( InpS!BP45 &lt;&gt; "", InpS!BP45, BO196 * ( 1 + BP$6) )</f>
        <v>105.48350470641688</v>
      </c>
      <c r="BQ196" s="80">
        <f xml:space="preserve"> IF( InpS!BQ45 &lt;&gt; "", InpS!BQ45, BP196 * ( 1 + BQ$6) )</f>
        <v>107.59283779424598</v>
      </c>
      <c r="BR196" s="80">
        <f xml:space="preserve"> IF( InpS!BR45 &lt;&gt; "", InpS!BR45, BQ196 * ( 1 + BR$6) )</f>
        <v>109.74435080478237</v>
      </c>
      <c r="BS196" s="80">
        <f xml:space="preserve"> IF( InpS!BS45 &lt;&gt; "", InpS!BS45, BR196 * ( 1 + BS$6) )</f>
        <v>111.93888720172075</v>
      </c>
      <c r="BT196" s="80">
        <f xml:space="preserve"> IF( InpS!BT45 &lt;&gt; "", InpS!BT45, BS196 * ( 1 + BT$6) )</f>
        <v>114.17730731533491</v>
      </c>
      <c r="BU196" s="80">
        <f xml:space="preserve"> IF( InpS!BU45 &lt;&gt; "", InpS!BU45, BT196 * ( 1 + BU$6) )</f>
        <v>116.46048867975556</v>
      </c>
      <c r="BV196" s="80">
        <f xml:space="preserve"> IF( InpS!BV45 &lt;&gt; "", InpS!BV45, BU196 * ( 1 + BV$6) )</f>
        <v>118.78932637699232</v>
      </c>
      <c r="BW196" s="80">
        <f xml:space="preserve"> IF( InpS!BW45 &lt;&gt; "", InpS!BW45, BV196 * ( 1 + BW$6) )</f>
        <v>121.16473338783538</v>
      </c>
      <c r="BX196" s="80">
        <f xml:space="preserve"> IF( InpS!BX45 &lt;&gt; "", InpS!BX45, BW196 * ( 1 + BX$6) )</f>
        <v>123.58764094977388</v>
      </c>
      <c r="BY196" s="80">
        <f xml:space="preserve"> IF( InpS!BY45 &lt;&gt; "", InpS!BY45, BX196 * ( 1 + BY$6) )</f>
        <v>126.05899892207154</v>
      </c>
      <c r="BZ196" s="80">
        <f xml:space="preserve"> IF( InpS!BZ45 &lt;&gt; "", InpS!BZ45, BY196 * ( 1 + BZ$6) )</f>
        <v>128.57977615814266</v>
      </c>
      <c r="CA196" s="80">
        <f xml:space="preserve"> IF( InpS!CA45 &lt;&gt; "", InpS!CA45, BZ196 * ( 1 + CA$6) )</f>
        <v>131.15096088537453</v>
      </c>
      <c r="CB196" s="80">
        <f xml:space="preserve"> IF( InpS!CB45 &lt;&gt; "", InpS!CB45, CA196 * ( 1 + CB$6) )</f>
        <v>133.77356109254487</v>
      </c>
      <c r="CC196" s="80">
        <f xml:space="preserve"> IF( InpS!CC45 &lt;&gt; "", InpS!CC45, CB196 * ( 1 + CC$6) )</f>
        <v>136.44860492498654</v>
      </c>
      <c r="CD196" s="80">
        <f xml:space="preserve"> IF( InpS!CD45 &lt;&gt; "", InpS!CD45, CC196 * ( 1 + CD$6) )</f>
        <v>139.17714108765432</v>
      </c>
      <c r="CE196" s="80">
        <f xml:space="preserve"> IF( InpS!CE45 &lt;&gt; "", InpS!CE45, CD196 * ( 1 + CE$6) )</f>
        <v>141.96023925625158</v>
      </c>
      <c r="CF196" s="80">
        <f xml:space="preserve"> IF( InpS!CF45 &lt;&gt; "", InpS!CF45, CE196 * ( 1 + CF$6) )</f>
        <v>144.79899049657828</v>
      </c>
      <c r="CG196" s="80">
        <f xml:space="preserve"> IF( InpS!CG45 &lt;&gt; "", InpS!CG45, CF196 * ( 1 + CG$6) )</f>
        <v>147.69450769226455</v>
      </c>
      <c r="CH196" s="80">
        <f xml:space="preserve"> IF( InpS!CH45 &lt;&gt; "", InpS!CH45, CG196 * ( 1 + CH$6) )</f>
        <v>150.64792598105763</v>
      </c>
      <c r="CI196" s="80">
        <f xml:space="preserve"> IF( InpS!CI45 &lt;&gt; "", InpS!CI45, CH196 * ( 1 + CI$6) )</f>
        <v>153.66040319983307</v>
      </c>
      <c r="CJ196" s="80">
        <f xml:space="preserve"> IF( InpS!CJ45 &lt;&gt; "", InpS!CJ45, CI196 * ( 1 + CJ$6) )</f>
        <v>156.73312033850482</v>
      </c>
      <c r="CK196" s="80">
        <f xml:space="preserve"> IF( InpS!CK45 &lt;&gt; "", InpS!CK45, CJ196 * ( 1 + CK$6) )</f>
        <v>159.86728200301195</v>
      </c>
      <c r="CL196" s="80">
        <f xml:space="preserve"> IF( InpS!CL45 &lt;&gt; "", InpS!CL45, CK196 * ( 1 + CL$6) )</f>
        <v>163.06411688756376</v>
      </c>
      <c r="CM196" s="80">
        <f xml:space="preserve"> IF( InpS!CM45 &lt;&gt; "", InpS!CM45, CL196 * ( 1 + CM$6) )</f>
        <v>166.32487825632825</v>
      </c>
      <c r="CN196" s="80">
        <f xml:space="preserve"> IF( InpS!CN45 &lt;&gt; "", InpS!CN45, CM196 * ( 1 + CN$6) )</f>
        <v>169.65084443475271</v>
      </c>
      <c r="CO196" s="80">
        <f xml:space="preserve"> IF( InpS!CO45 &lt;&gt; "", InpS!CO45, CN196 * ( 1 + CO$6) )</f>
        <v>173.04331931070934</v>
      </c>
    </row>
    <row r="197" spans="2:93" outlineLevel="2" x14ac:dyDescent="0.2">
      <c r="B197" s="59"/>
      <c r="D197" s="39"/>
      <c r="E197" s="18"/>
      <c r="H197" s="151"/>
      <c r="I197" s="75"/>
    </row>
    <row r="198" spans="2:93" outlineLevel="2" x14ac:dyDescent="0.2">
      <c r="B198" s="59"/>
      <c r="D198" s="39"/>
      <c r="E198" s="18" t="str">
        <f xml:space="preserve"> UserInput!E$22</f>
        <v>Flats</v>
      </c>
      <c r="F198" s="18">
        <f xml:space="preserve"> UserInput!F$22</f>
        <v>0</v>
      </c>
      <c r="G198" s="19">
        <f xml:space="preserve"> UserInput!G$22</f>
        <v>96</v>
      </c>
      <c r="H198" s="147" t="str">
        <f xml:space="preserve"> UserInput!H$22</f>
        <v>Properties</v>
      </c>
      <c r="I198" s="18"/>
      <c r="J198" t="s">
        <v>314</v>
      </c>
    </row>
    <row r="199" spans="2:93" outlineLevel="2" x14ac:dyDescent="0.2">
      <c r="B199" s="59"/>
      <c r="D199" s="39"/>
      <c r="E199" s="18" t="str">
        <f xml:space="preserve"> UserInput!E$23</f>
        <v>Terraced houses</v>
      </c>
      <c r="F199" s="18">
        <f xml:space="preserve"> UserInput!F$23</f>
        <v>0</v>
      </c>
      <c r="G199" s="19">
        <f xml:space="preserve"> UserInput!G$23</f>
        <v>146</v>
      </c>
      <c r="H199" s="147" t="str">
        <f xml:space="preserve"> UserInput!H$23</f>
        <v>Properties</v>
      </c>
      <c r="I199" s="18"/>
    </row>
    <row r="200" spans="2:93" outlineLevel="2" x14ac:dyDescent="0.2">
      <c r="B200" s="59"/>
      <c r="D200" s="39"/>
      <c r="E200" s="18" t="str">
        <f xml:space="preserve"> UserInput!E$24</f>
        <v>Semi-detached houses</v>
      </c>
      <c r="F200" s="18">
        <f xml:space="preserve"> UserInput!F$24</f>
        <v>0</v>
      </c>
      <c r="G200" s="19">
        <f xml:space="preserve"> UserInput!G$24</f>
        <v>139</v>
      </c>
      <c r="H200" s="147" t="str">
        <f xml:space="preserve"> UserInput!H$24</f>
        <v>Properties</v>
      </c>
      <c r="I200" s="18"/>
    </row>
    <row r="201" spans="2:93" outlineLevel="2" x14ac:dyDescent="0.2">
      <c r="B201" s="59"/>
      <c r="D201" s="39"/>
      <c r="E201" s="18" t="str">
        <f xml:space="preserve"> UserInput!E$25</f>
        <v>Detached houses</v>
      </c>
      <c r="F201" s="18">
        <f xml:space="preserve"> UserInput!F$25</f>
        <v>0</v>
      </c>
      <c r="G201" s="19">
        <f xml:space="preserve"> UserInput!G$25</f>
        <v>119</v>
      </c>
      <c r="H201" s="147" t="str">
        <f xml:space="preserve"> UserInput!H$25</f>
        <v>Properties</v>
      </c>
      <c r="I201" s="18"/>
    </row>
    <row r="202" spans="2:93" outlineLevel="2" x14ac:dyDescent="0.2">
      <c r="B202" s="59"/>
      <c r="D202" s="39"/>
      <c r="E202" s="18"/>
      <c r="H202" s="151"/>
      <c r="I202" s="75"/>
    </row>
    <row r="203" spans="2:93" outlineLevel="2" x14ac:dyDescent="0.2">
      <c r="B203" s="59"/>
      <c r="D203" s="39"/>
      <c r="E203" s="20" t="str">
        <f xml:space="preserve"> E23</f>
        <v>Consumption by households (scaled for occupancy)</v>
      </c>
      <c r="F203" s="18"/>
      <c r="G203" s="147"/>
      <c r="H203" s="94" t="str">
        <f xml:space="preserve"> H23</f>
        <v>m3</v>
      </c>
      <c r="I203" s="91">
        <f xml:space="preserve"> I23</f>
        <v>4078293.7621447188</v>
      </c>
      <c r="J203" s="20"/>
      <c r="K203" s="91">
        <f t="shared" ref="K203:AP203" si="241" xml:space="preserve"> K23</f>
        <v>15787.687005000002</v>
      </c>
      <c r="L203" s="91">
        <f t="shared" si="241"/>
        <v>49468.085949000015</v>
      </c>
      <c r="M203" s="91">
        <f t="shared" si="241"/>
        <v>49645.830794112015</v>
      </c>
      <c r="N203" s="91">
        <f t="shared" si="241"/>
        <v>49510.186447680011</v>
      </c>
      <c r="O203" s="91">
        <f t="shared" si="241"/>
        <v>49510.186447680011</v>
      </c>
      <c r="P203" s="91">
        <f t="shared" si="241"/>
        <v>49510.186447680011</v>
      </c>
      <c r="Q203" s="91">
        <f t="shared" si="241"/>
        <v>49645.830794112015</v>
      </c>
      <c r="R203" s="91">
        <f t="shared" si="241"/>
        <v>49510.186447680011</v>
      </c>
      <c r="S203" s="91">
        <f t="shared" si="241"/>
        <v>49510.186447680011</v>
      </c>
      <c r="T203" s="91">
        <f t="shared" si="241"/>
        <v>49510.186447680011</v>
      </c>
      <c r="U203" s="91">
        <f t="shared" si="241"/>
        <v>49645.830794112015</v>
      </c>
      <c r="V203" s="91">
        <f t="shared" si="241"/>
        <v>49510.186447680011</v>
      </c>
      <c r="W203" s="91">
        <f t="shared" si="241"/>
        <v>49510.186447680011</v>
      </c>
      <c r="X203" s="91">
        <f t="shared" si="241"/>
        <v>49510.186447680011</v>
      </c>
      <c r="Y203" s="91">
        <f t="shared" si="241"/>
        <v>49645.830794112015</v>
      </c>
      <c r="Z203" s="91">
        <f t="shared" si="241"/>
        <v>49510.186447680011</v>
      </c>
      <c r="AA203" s="91">
        <f t="shared" si="241"/>
        <v>49510.186447680011</v>
      </c>
      <c r="AB203" s="91">
        <f t="shared" si="241"/>
        <v>49510.186447680011</v>
      </c>
      <c r="AC203" s="91">
        <f t="shared" si="241"/>
        <v>49645.830794112015</v>
      </c>
      <c r="AD203" s="91">
        <f t="shared" si="241"/>
        <v>49510.186447680011</v>
      </c>
      <c r="AE203" s="91">
        <f t="shared" si="241"/>
        <v>49510.186447680011</v>
      </c>
      <c r="AF203" s="91">
        <f t="shared" si="241"/>
        <v>49510.186447680011</v>
      </c>
      <c r="AG203" s="91">
        <f t="shared" si="241"/>
        <v>49645.830794112015</v>
      </c>
      <c r="AH203" s="91">
        <f t="shared" si="241"/>
        <v>49510.186447680011</v>
      </c>
      <c r="AI203" s="91">
        <f t="shared" si="241"/>
        <v>49510.186447680011</v>
      </c>
      <c r="AJ203" s="91">
        <f t="shared" si="241"/>
        <v>49510.186447680011</v>
      </c>
      <c r="AK203" s="91">
        <f t="shared" si="241"/>
        <v>49645.830794112015</v>
      </c>
      <c r="AL203" s="91">
        <f t="shared" si="241"/>
        <v>49510.186447680011</v>
      </c>
      <c r="AM203" s="91">
        <f t="shared" si="241"/>
        <v>49510.186447680011</v>
      </c>
      <c r="AN203" s="91">
        <f t="shared" si="241"/>
        <v>49510.186447680011</v>
      </c>
      <c r="AO203" s="91">
        <f t="shared" si="241"/>
        <v>49645.830794112015</v>
      </c>
      <c r="AP203" s="91">
        <f t="shared" si="241"/>
        <v>49510.186447680011</v>
      </c>
      <c r="AQ203" s="91">
        <f t="shared" ref="AQ203:BV203" si="242" xml:space="preserve"> AQ23</f>
        <v>49510.186447680011</v>
      </c>
      <c r="AR203" s="91">
        <f t="shared" si="242"/>
        <v>49510.186447680011</v>
      </c>
      <c r="AS203" s="91">
        <f t="shared" si="242"/>
        <v>49645.830794112015</v>
      </c>
      <c r="AT203" s="91">
        <f t="shared" si="242"/>
        <v>49510.186447680011</v>
      </c>
      <c r="AU203" s="91">
        <f t="shared" si="242"/>
        <v>49510.186447680011</v>
      </c>
      <c r="AV203" s="91">
        <f t="shared" si="242"/>
        <v>49510.186447680011</v>
      </c>
      <c r="AW203" s="91">
        <f t="shared" si="242"/>
        <v>49645.830794112015</v>
      </c>
      <c r="AX203" s="91">
        <f t="shared" si="242"/>
        <v>49510.186447680011</v>
      </c>
      <c r="AY203" s="91">
        <f t="shared" si="242"/>
        <v>49510.186447680011</v>
      </c>
      <c r="AZ203" s="91">
        <f t="shared" si="242"/>
        <v>49510.186447680011</v>
      </c>
      <c r="BA203" s="91">
        <f t="shared" si="242"/>
        <v>49645.830794112015</v>
      </c>
      <c r="BB203" s="91">
        <f t="shared" si="242"/>
        <v>49510.186447680011</v>
      </c>
      <c r="BC203" s="91">
        <f t="shared" si="242"/>
        <v>49510.186447680011</v>
      </c>
      <c r="BD203" s="91">
        <f t="shared" si="242"/>
        <v>49510.186447680011</v>
      </c>
      <c r="BE203" s="91">
        <f t="shared" si="242"/>
        <v>49645.830794112015</v>
      </c>
      <c r="BF203" s="91">
        <f t="shared" si="242"/>
        <v>49510.186447680011</v>
      </c>
      <c r="BG203" s="91">
        <f t="shared" si="242"/>
        <v>49510.186447680011</v>
      </c>
      <c r="BH203" s="91">
        <f t="shared" si="242"/>
        <v>49510.186447680011</v>
      </c>
      <c r="BI203" s="91">
        <f t="shared" si="242"/>
        <v>49645.830794112015</v>
      </c>
      <c r="BJ203" s="91">
        <f t="shared" si="242"/>
        <v>49510.186447680011</v>
      </c>
      <c r="BK203" s="91">
        <f t="shared" si="242"/>
        <v>49510.186447680011</v>
      </c>
      <c r="BL203" s="91">
        <f t="shared" si="242"/>
        <v>49510.186447680011</v>
      </c>
      <c r="BM203" s="91">
        <f t="shared" si="242"/>
        <v>49645.830794112015</v>
      </c>
      <c r="BN203" s="91">
        <f t="shared" si="242"/>
        <v>49510.186447680011</v>
      </c>
      <c r="BO203" s="91">
        <f t="shared" si="242"/>
        <v>49510.186447680011</v>
      </c>
      <c r="BP203" s="91">
        <f t="shared" si="242"/>
        <v>49510.186447680011</v>
      </c>
      <c r="BQ203" s="91">
        <f t="shared" si="242"/>
        <v>49645.830794112015</v>
      </c>
      <c r="BR203" s="91">
        <f t="shared" si="242"/>
        <v>49510.186447680011</v>
      </c>
      <c r="BS203" s="91">
        <f t="shared" si="242"/>
        <v>49510.186447680011</v>
      </c>
      <c r="BT203" s="91">
        <f t="shared" si="242"/>
        <v>49510.186447680011</v>
      </c>
      <c r="BU203" s="91">
        <f t="shared" si="242"/>
        <v>49645.830794112015</v>
      </c>
      <c r="BV203" s="91">
        <f t="shared" si="242"/>
        <v>49510.186447680011</v>
      </c>
      <c r="BW203" s="91">
        <f t="shared" ref="BW203:CO203" si="243" xml:space="preserve"> BW23</f>
        <v>49510.186447680011</v>
      </c>
      <c r="BX203" s="91">
        <f t="shared" si="243"/>
        <v>49510.186447680011</v>
      </c>
      <c r="BY203" s="91">
        <f t="shared" si="243"/>
        <v>49645.830794112015</v>
      </c>
      <c r="BZ203" s="91">
        <f t="shared" si="243"/>
        <v>49510.186447680011</v>
      </c>
      <c r="CA203" s="91">
        <f t="shared" si="243"/>
        <v>49510.186447680011</v>
      </c>
      <c r="CB203" s="91">
        <f t="shared" si="243"/>
        <v>49510.186447680011</v>
      </c>
      <c r="CC203" s="91">
        <f t="shared" si="243"/>
        <v>49645.830794112015</v>
      </c>
      <c r="CD203" s="91">
        <f t="shared" si="243"/>
        <v>49510.186447680011</v>
      </c>
      <c r="CE203" s="91">
        <f t="shared" si="243"/>
        <v>49510.186447680011</v>
      </c>
      <c r="CF203" s="91">
        <f t="shared" si="243"/>
        <v>49510.186447680011</v>
      </c>
      <c r="CG203" s="91">
        <f t="shared" si="243"/>
        <v>49645.830794112015</v>
      </c>
      <c r="CH203" s="91">
        <f t="shared" si="243"/>
        <v>49510.186447680011</v>
      </c>
      <c r="CI203" s="91">
        <f t="shared" si="243"/>
        <v>49510.186447680011</v>
      </c>
      <c r="CJ203" s="91">
        <f t="shared" si="243"/>
        <v>49510.186447680011</v>
      </c>
      <c r="CK203" s="91">
        <f t="shared" si="243"/>
        <v>49510.186447680011</v>
      </c>
      <c r="CL203" s="91">
        <f t="shared" si="243"/>
        <v>49510.186447680011</v>
      </c>
      <c r="CM203" s="91">
        <f t="shared" si="243"/>
        <v>49510.186447680011</v>
      </c>
      <c r="CN203" s="91">
        <f t="shared" si="243"/>
        <v>49510.186447680011</v>
      </c>
      <c r="CO203" s="91">
        <f t="shared" si="243"/>
        <v>49645.830794112015</v>
      </c>
    </row>
    <row r="204" spans="2:93" outlineLevel="2" x14ac:dyDescent="0.2">
      <c r="B204" s="59"/>
      <c r="D204" s="39"/>
      <c r="E204" s="18"/>
      <c r="F204" s="18"/>
      <c r="G204" s="147"/>
      <c r="H204" s="147"/>
      <c r="I204" s="18"/>
    </row>
    <row r="205" spans="2:93" outlineLevel="2" x14ac:dyDescent="0.2">
      <c r="B205" s="59"/>
      <c r="D205" s="39"/>
      <c r="E205" s="20" t="str">
        <f xml:space="preserve"> E22</f>
        <v xml:space="preserve">Proportion of full charge </v>
      </c>
      <c r="F205" s="18"/>
      <c r="G205" s="147"/>
      <c r="H205" s="94" t="str">
        <f xml:space="preserve"> H22</f>
        <v>%</v>
      </c>
      <c r="I205" s="18"/>
      <c r="K205" s="95">
        <f t="shared" ref="K205:AP205" si="244" xml:space="preserve"> K22</f>
        <v>0.31249999999999994</v>
      </c>
      <c r="L205" s="95">
        <f t="shared" si="244"/>
        <v>0.97916666666666663</v>
      </c>
      <c r="M205" s="95">
        <f t="shared" si="244"/>
        <v>0.98</v>
      </c>
      <c r="N205" s="95">
        <f t="shared" si="244"/>
        <v>0.98</v>
      </c>
      <c r="O205" s="95">
        <f t="shared" si="244"/>
        <v>0.98</v>
      </c>
      <c r="P205" s="95">
        <f t="shared" si="244"/>
        <v>0.98</v>
      </c>
      <c r="Q205" s="95">
        <f t="shared" si="244"/>
        <v>0.98</v>
      </c>
      <c r="R205" s="95">
        <f t="shared" si="244"/>
        <v>0.98</v>
      </c>
      <c r="S205" s="95">
        <f t="shared" si="244"/>
        <v>0.98</v>
      </c>
      <c r="T205" s="95">
        <f t="shared" si="244"/>
        <v>0.98</v>
      </c>
      <c r="U205" s="95">
        <f t="shared" si="244"/>
        <v>0.98</v>
      </c>
      <c r="V205" s="95">
        <f t="shared" si="244"/>
        <v>0.98</v>
      </c>
      <c r="W205" s="95">
        <f t="shared" si="244"/>
        <v>0.98</v>
      </c>
      <c r="X205" s="95">
        <f t="shared" si="244"/>
        <v>0.98</v>
      </c>
      <c r="Y205" s="95">
        <f t="shared" si="244"/>
        <v>0.98</v>
      </c>
      <c r="Z205" s="95">
        <f t="shared" si="244"/>
        <v>0.98</v>
      </c>
      <c r="AA205" s="95">
        <f t="shared" si="244"/>
        <v>0.98</v>
      </c>
      <c r="AB205" s="95">
        <f t="shared" si="244"/>
        <v>0.98</v>
      </c>
      <c r="AC205" s="95">
        <f t="shared" si="244"/>
        <v>0.98</v>
      </c>
      <c r="AD205" s="95">
        <f t="shared" si="244"/>
        <v>0.98</v>
      </c>
      <c r="AE205" s="95">
        <f t="shared" si="244"/>
        <v>0.98</v>
      </c>
      <c r="AF205" s="95">
        <f t="shared" si="244"/>
        <v>0.98</v>
      </c>
      <c r="AG205" s="95">
        <f t="shared" si="244"/>
        <v>0.98</v>
      </c>
      <c r="AH205" s="95">
        <f t="shared" si="244"/>
        <v>0.98</v>
      </c>
      <c r="AI205" s="95">
        <f t="shared" si="244"/>
        <v>0.98</v>
      </c>
      <c r="AJ205" s="95">
        <f t="shared" si="244"/>
        <v>0.98</v>
      </c>
      <c r="AK205" s="95">
        <f t="shared" si="244"/>
        <v>0.98</v>
      </c>
      <c r="AL205" s="95">
        <f t="shared" si="244"/>
        <v>0.98</v>
      </c>
      <c r="AM205" s="95">
        <f t="shared" si="244"/>
        <v>0.98</v>
      </c>
      <c r="AN205" s="95">
        <f t="shared" si="244"/>
        <v>0.98</v>
      </c>
      <c r="AO205" s="95">
        <f t="shared" si="244"/>
        <v>0.98</v>
      </c>
      <c r="AP205" s="95">
        <f t="shared" si="244"/>
        <v>0.98</v>
      </c>
      <c r="AQ205" s="95">
        <f t="shared" ref="AQ205:BV205" si="245" xml:space="preserve"> AQ22</f>
        <v>0.98</v>
      </c>
      <c r="AR205" s="95">
        <f t="shared" si="245"/>
        <v>0.98</v>
      </c>
      <c r="AS205" s="95">
        <f t="shared" si="245"/>
        <v>0.98</v>
      </c>
      <c r="AT205" s="95">
        <f t="shared" si="245"/>
        <v>0.98</v>
      </c>
      <c r="AU205" s="95">
        <f t="shared" si="245"/>
        <v>0.98</v>
      </c>
      <c r="AV205" s="95">
        <f t="shared" si="245"/>
        <v>0.98</v>
      </c>
      <c r="AW205" s="95">
        <f t="shared" si="245"/>
        <v>0.98</v>
      </c>
      <c r="AX205" s="95">
        <f t="shared" si="245"/>
        <v>0.98</v>
      </c>
      <c r="AY205" s="95">
        <f t="shared" si="245"/>
        <v>0.98</v>
      </c>
      <c r="AZ205" s="95">
        <f t="shared" si="245"/>
        <v>0.98</v>
      </c>
      <c r="BA205" s="95">
        <f t="shared" si="245"/>
        <v>0.98</v>
      </c>
      <c r="BB205" s="95">
        <f t="shared" si="245"/>
        <v>0.98</v>
      </c>
      <c r="BC205" s="95">
        <f t="shared" si="245"/>
        <v>0.98</v>
      </c>
      <c r="BD205" s="95">
        <f t="shared" si="245"/>
        <v>0.98</v>
      </c>
      <c r="BE205" s="95">
        <f t="shared" si="245"/>
        <v>0.98</v>
      </c>
      <c r="BF205" s="95">
        <f t="shared" si="245"/>
        <v>0.98</v>
      </c>
      <c r="BG205" s="95">
        <f t="shared" si="245"/>
        <v>0.98</v>
      </c>
      <c r="BH205" s="95">
        <f t="shared" si="245"/>
        <v>0.98</v>
      </c>
      <c r="BI205" s="95">
        <f t="shared" si="245"/>
        <v>0.98</v>
      </c>
      <c r="BJ205" s="95">
        <f t="shared" si="245"/>
        <v>0.98</v>
      </c>
      <c r="BK205" s="95">
        <f t="shared" si="245"/>
        <v>0.98</v>
      </c>
      <c r="BL205" s="95">
        <f t="shared" si="245"/>
        <v>0.98</v>
      </c>
      <c r="BM205" s="95">
        <f t="shared" si="245"/>
        <v>0.98</v>
      </c>
      <c r="BN205" s="95">
        <f t="shared" si="245"/>
        <v>0.98</v>
      </c>
      <c r="BO205" s="95">
        <f t="shared" si="245"/>
        <v>0.98</v>
      </c>
      <c r="BP205" s="95">
        <f t="shared" si="245"/>
        <v>0.98</v>
      </c>
      <c r="BQ205" s="95">
        <f t="shared" si="245"/>
        <v>0.98</v>
      </c>
      <c r="BR205" s="95">
        <f t="shared" si="245"/>
        <v>0.98</v>
      </c>
      <c r="BS205" s="95">
        <f t="shared" si="245"/>
        <v>0.98</v>
      </c>
      <c r="BT205" s="95">
        <f t="shared" si="245"/>
        <v>0.98</v>
      </c>
      <c r="BU205" s="95">
        <f t="shared" si="245"/>
        <v>0.98</v>
      </c>
      <c r="BV205" s="95">
        <f t="shared" si="245"/>
        <v>0.98</v>
      </c>
      <c r="BW205" s="95">
        <f t="shared" ref="BW205:CO205" si="246" xml:space="preserve"> BW22</f>
        <v>0.98</v>
      </c>
      <c r="BX205" s="95">
        <f t="shared" si="246"/>
        <v>0.98</v>
      </c>
      <c r="BY205" s="95">
        <f t="shared" si="246"/>
        <v>0.98</v>
      </c>
      <c r="BZ205" s="95">
        <f t="shared" si="246"/>
        <v>0.98</v>
      </c>
      <c r="CA205" s="95">
        <f t="shared" si="246"/>
        <v>0.98</v>
      </c>
      <c r="CB205" s="95">
        <f t="shared" si="246"/>
        <v>0.98</v>
      </c>
      <c r="CC205" s="95">
        <f t="shared" si="246"/>
        <v>0.98</v>
      </c>
      <c r="CD205" s="95">
        <f t="shared" si="246"/>
        <v>0.98</v>
      </c>
      <c r="CE205" s="95">
        <f t="shared" si="246"/>
        <v>0.98</v>
      </c>
      <c r="CF205" s="95">
        <f t="shared" si="246"/>
        <v>0.98</v>
      </c>
      <c r="CG205" s="95">
        <f t="shared" si="246"/>
        <v>0.98</v>
      </c>
      <c r="CH205" s="95">
        <f t="shared" si="246"/>
        <v>0.98</v>
      </c>
      <c r="CI205" s="95">
        <f t="shared" si="246"/>
        <v>0.98</v>
      </c>
      <c r="CJ205" s="95">
        <f t="shared" si="246"/>
        <v>0.98</v>
      </c>
      <c r="CK205" s="95">
        <f t="shared" si="246"/>
        <v>0.98</v>
      </c>
      <c r="CL205" s="95">
        <f t="shared" si="246"/>
        <v>0.98</v>
      </c>
      <c r="CM205" s="95">
        <f t="shared" si="246"/>
        <v>0.98</v>
      </c>
      <c r="CN205" s="95">
        <f t="shared" si="246"/>
        <v>0.98</v>
      </c>
      <c r="CO205" s="95">
        <f t="shared" si="246"/>
        <v>0.98</v>
      </c>
    </row>
    <row r="206" spans="2:93" outlineLevel="2" x14ac:dyDescent="0.2">
      <c r="B206" s="59"/>
      <c r="D206" s="39"/>
      <c r="E206" s="18"/>
      <c r="F206" s="18"/>
      <c r="G206" s="147"/>
      <c r="H206" s="147"/>
      <c r="I206" s="18"/>
    </row>
    <row r="207" spans="2:93" outlineLevel="2" x14ac:dyDescent="0.2">
      <c r="B207" s="59"/>
      <c r="D207" s="39"/>
      <c r="E207" t="s">
        <v>442</v>
      </c>
      <c r="G207" s="85">
        <f xml:space="preserve"> SUM( G198:G201 )</f>
        <v>500</v>
      </c>
      <c r="H207" s="151" t="s">
        <v>125</v>
      </c>
      <c r="I207" s="54">
        <f xml:space="preserve"> SUM( K207:CO207 )</f>
        <v>548.22916666666663</v>
      </c>
      <c r="K207" s="85">
        <f xml:space="preserve"> $G207 * K191 *K$205</f>
        <v>332.81249999999994</v>
      </c>
      <c r="L207" s="85">
        <f t="shared" ref="L207:BW207" si="247" xml:space="preserve"> $G207 * L191 *L$205</f>
        <v>215.41666666666666</v>
      </c>
      <c r="M207" s="85">
        <f t="shared" si="247"/>
        <v>0</v>
      </c>
      <c r="N207" s="85">
        <f t="shared" si="247"/>
        <v>0</v>
      </c>
      <c r="O207" s="85">
        <f t="shared" si="247"/>
        <v>0</v>
      </c>
      <c r="P207" s="85">
        <f t="shared" si="247"/>
        <v>0</v>
      </c>
      <c r="Q207" s="85">
        <f t="shared" si="247"/>
        <v>0</v>
      </c>
      <c r="R207" s="85">
        <f t="shared" si="247"/>
        <v>0</v>
      </c>
      <c r="S207" s="85">
        <f t="shared" si="247"/>
        <v>0</v>
      </c>
      <c r="T207" s="85">
        <f t="shared" si="247"/>
        <v>0</v>
      </c>
      <c r="U207" s="85">
        <f t="shared" si="247"/>
        <v>0</v>
      </c>
      <c r="V207" s="85">
        <f t="shared" si="247"/>
        <v>0</v>
      </c>
      <c r="W207" s="85">
        <f t="shared" si="247"/>
        <v>0</v>
      </c>
      <c r="X207" s="85">
        <f t="shared" si="247"/>
        <v>0</v>
      </c>
      <c r="Y207" s="85">
        <f t="shared" si="247"/>
        <v>0</v>
      </c>
      <c r="Z207" s="85">
        <f t="shared" si="247"/>
        <v>0</v>
      </c>
      <c r="AA207" s="85">
        <f t="shared" si="247"/>
        <v>0</v>
      </c>
      <c r="AB207" s="85">
        <f t="shared" si="247"/>
        <v>0</v>
      </c>
      <c r="AC207" s="85">
        <f t="shared" si="247"/>
        <v>0</v>
      </c>
      <c r="AD207" s="85">
        <f t="shared" si="247"/>
        <v>0</v>
      </c>
      <c r="AE207" s="85">
        <f t="shared" si="247"/>
        <v>0</v>
      </c>
      <c r="AF207" s="85">
        <f t="shared" si="247"/>
        <v>0</v>
      </c>
      <c r="AG207" s="85">
        <f t="shared" si="247"/>
        <v>0</v>
      </c>
      <c r="AH207" s="85">
        <f t="shared" si="247"/>
        <v>0</v>
      </c>
      <c r="AI207" s="85">
        <f t="shared" si="247"/>
        <v>0</v>
      </c>
      <c r="AJ207" s="85">
        <f t="shared" si="247"/>
        <v>0</v>
      </c>
      <c r="AK207" s="85">
        <f t="shared" si="247"/>
        <v>0</v>
      </c>
      <c r="AL207" s="85">
        <f t="shared" si="247"/>
        <v>0</v>
      </c>
      <c r="AM207" s="85">
        <f t="shared" si="247"/>
        <v>0</v>
      </c>
      <c r="AN207" s="85">
        <f t="shared" si="247"/>
        <v>0</v>
      </c>
      <c r="AO207" s="85">
        <f t="shared" si="247"/>
        <v>0</v>
      </c>
      <c r="AP207" s="85">
        <f t="shared" si="247"/>
        <v>0</v>
      </c>
      <c r="AQ207" s="85">
        <f t="shared" si="247"/>
        <v>0</v>
      </c>
      <c r="AR207" s="85">
        <f t="shared" si="247"/>
        <v>0</v>
      </c>
      <c r="AS207" s="85">
        <f t="shared" si="247"/>
        <v>0</v>
      </c>
      <c r="AT207" s="85">
        <f t="shared" si="247"/>
        <v>0</v>
      </c>
      <c r="AU207" s="85">
        <f t="shared" si="247"/>
        <v>0</v>
      </c>
      <c r="AV207" s="85">
        <f t="shared" si="247"/>
        <v>0</v>
      </c>
      <c r="AW207" s="85">
        <f t="shared" si="247"/>
        <v>0</v>
      </c>
      <c r="AX207" s="85">
        <f t="shared" si="247"/>
        <v>0</v>
      </c>
      <c r="AY207" s="85">
        <f t="shared" si="247"/>
        <v>0</v>
      </c>
      <c r="AZ207" s="85">
        <f t="shared" si="247"/>
        <v>0</v>
      </c>
      <c r="BA207" s="85">
        <f t="shared" si="247"/>
        <v>0</v>
      </c>
      <c r="BB207" s="85">
        <f t="shared" si="247"/>
        <v>0</v>
      </c>
      <c r="BC207" s="85">
        <f t="shared" si="247"/>
        <v>0</v>
      </c>
      <c r="BD207" s="85">
        <f t="shared" si="247"/>
        <v>0</v>
      </c>
      <c r="BE207" s="85">
        <f t="shared" si="247"/>
        <v>0</v>
      </c>
      <c r="BF207" s="85">
        <f t="shared" si="247"/>
        <v>0</v>
      </c>
      <c r="BG207" s="85">
        <f t="shared" si="247"/>
        <v>0</v>
      </c>
      <c r="BH207" s="85">
        <f t="shared" si="247"/>
        <v>0</v>
      </c>
      <c r="BI207" s="85">
        <f t="shared" si="247"/>
        <v>0</v>
      </c>
      <c r="BJ207" s="85">
        <f t="shared" si="247"/>
        <v>0</v>
      </c>
      <c r="BK207" s="85">
        <f t="shared" si="247"/>
        <v>0</v>
      </c>
      <c r="BL207" s="85">
        <f t="shared" si="247"/>
        <v>0</v>
      </c>
      <c r="BM207" s="85">
        <f t="shared" si="247"/>
        <v>0</v>
      </c>
      <c r="BN207" s="85">
        <f t="shared" si="247"/>
        <v>0</v>
      </c>
      <c r="BO207" s="85">
        <f t="shared" si="247"/>
        <v>0</v>
      </c>
      <c r="BP207" s="85">
        <f t="shared" si="247"/>
        <v>0</v>
      </c>
      <c r="BQ207" s="85">
        <f t="shared" si="247"/>
        <v>0</v>
      </c>
      <c r="BR207" s="85">
        <f t="shared" si="247"/>
        <v>0</v>
      </c>
      <c r="BS207" s="85">
        <f t="shared" si="247"/>
        <v>0</v>
      </c>
      <c r="BT207" s="85">
        <f t="shared" si="247"/>
        <v>0</v>
      </c>
      <c r="BU207" s="85">
        <f t="shared" si="247"/>
        <v>0</v>
      </c>
      <c r="BV207" s="85">
        <f t="shared" si="247"/>
        <v>0</v>
      </c>
      <c r="BW207" s="85">
        <f t="shared" si="247"/>
        <v>0</v>
      </c>
      <c r="BX207" s="85">
        <f t="shared" ref="BX207:CO207" si="248" xml:space="preserve"> $G207 * BX191 *BX$205</f>
        <v>0</v>
      </c>
      <c r="BY207" s="85">
        <f t="shared" si="248"/>
        <v>0</v>
      </c>
      <c r="BZ207" s="85">
        <f t="shared" si="248"/>
        <v>0</v>
      </c>
      <c r="CA207" s="85">
        <f t="shared" si="248"/>
        <v>0</v>
      </c>
      <c r="CB207" s="85">
        <f t="shared" si="248"/>
        <v>0</v>
      </c>
      <c r="CC207" s="85">
        <f t="shared" si="248"/>
        <v>0</v>
      </c>
      <c r="CD207" s="85">
        <f t="shared" si="248"/>
        <v>0</v>
      </c>
      <c r="CE207" s="85">
        <f t="shared" si="248"/>
        <v>0</v>
      </c>
      <c r="CF207" s="85">
        <f t="shared" si="248"/>
        <v>0</v>
      </c>
      <c r="CG207" s="85">
        <f t="shared" si="248"/>
        <v>0</v>
      </c>
      <c r="CH207" s="85">
        <f t="shared" si="248"/>
        <v>0</v>
      </c>
      <c r="CI207" s="85">
        <f t="shared" si="248"/>
        <v>0</v>
      </c>
      <c r="CJ207" s="85">
        <f t="shared" si="248"/>
        <v>0</v>
      </c>
      <c r="CK207" s="85">
        <f t="shared" si="248"/>
        <v>0</v>
      </c>
      <c r="CL207" s="85">
        <f t="shared" si="248"/>
        <v>0</v>
      </c>
      <c r="CM207" s="85">
        <f t="shared" si="248"/>
        <v>0</v>
      </c>
      <c r="CN207" s="85">
        <f t="shared" si="248"/>
        <v>0</v>
      </c>
      <c r="CO207" s="85">
        <f t="shared" si="248"/>
        <v>0</v>
      </c>
    </row>
    <row r="208" spans="2:93" outlineLevel="2" x14ac:dyDescent="0.2">
      <c r="B208" s="59"/>
      <c r="D208" s="39"/>
      <c r="E208" t="s">
        <v>443</v>
      </c>
      <c r="G208" s="85">
        <f xml:space="preserve"> G207</f>
        <v>500</v>
      </c>
      <c r="H208" s="151" t="s">
        <v>125</v>
      </c>
      <c r="I208" s="54">
        <f xml:space="preserve"> SUM( K208:CO208 )</f>
        <v>1465194.6540580082</v>
      </c>
      <c r="K208" s="85">
        <f xml:space="preserve"> $G208 * K192 * K$205</f>
        <v>1562.4999999999998</v>
      </c>
      <c r="L208" s="85">
        <f t="shared" ref="L208:BW208" si="249" xml:space="preserve"> $G208 * L192 * L$205</f>
        <v>7343.75</v>
      </c>
      <c r="M208" s="85">
        <f t="shared" si="249"/>
        <v>7369.5999999999995</v>
      </c>
      <c r="N208" s="85">
        <f t="shared" si="249"/>
        <v>7506.8</v>
      </c>
      <c r="O208" s="85">
        <f t="shared" si="249"/>
        <v>7648.9</v>
      </c>
      <c r="P208" s="85">
        <f t="shared" si="249"/>
        <v>7791</v>
      </c>
      <c r="Q208" s="85">
        <f t="shared" si="249"/>
        <v>7938</v>
      </c>
      <c r="R208" s="85">
        <f t="shared" si="249"/>
        <v>8094.8</v>
      </c>
      <c r="S208" s="85">
        <f t="shared" si="249"/>
        <v>8256.5</v>
      </c>
      <c r="T208" s="85">
        <f t="shared" si="249"/>
        <v>8421.6036215390504</v>
      </c>
      <c r="U208" s="85">
        <f t="shared" si="249"/>
        <v>8590.0087880239389</v>
      </c>
      <c r="V208" s="85">
        <f t="shared" si="249"/>
        <v>8761.7815198055687</v>
      </c>
      <c r="W208" s="85">
        <f t="shared" si="249"/>
        <v>8936.9891574309331</v>
      </c>
      <c r="X208" s="85">
        <f t="shared" si="249"/>
        <v>9115.7003880428274</v>
      </c>
      <c r="Y208" s="85">
        <f t="shared" si="249"/>
        <v>9297.9852723074418</v>
      </c>
      <c r="Z208" s="85">
        <f t="shared" si="249"/>
        <v>9483.9152718804726</v>
      </c>
      <c r="AA208" s="85">
        <f t="shared" si="249"/>
        <v>9673.563277422405</v>
      </c>
      <c r="AB208" s="85">
        <f t="shared" si="249"/>
        <v>9867.003637174068</v>
      </c>
      <c r="AC208" s="85">
        <f t="shared" si="249"/>
        <v>10064.312186103569</v>
      </c>
      <c r="AD208" s="85">
        <f t="shared" si="249"/>
        <v>10265.566275636096</v>
      </c>
      <c r="AE208" s="85">
        <f t="shared" si="249"/>
        <v>10470.844803978212</v>
      </c>
      <c r="AF208" s="85">
        <f t="shared" si="249"/>
        <v>10680.228247048537</v>
      </c>
      <c r="AG208" s="85">
        <f t="shared" si="249"/>
        <v>10893.798690026966</v>
      </c>
      <c r="AH208" s="85">
        <f t="shared" si="249"/>
        <v>11111.639859534727</v>
      </c>
      <c r="AI208" s="85">
        <f t="shared" si="249"/>
        <v>11333.837156457983</v>
      </c>
      <c r="AJ208" s="85">
        <f t="shared" si="249"/>
        <v>11560.477689427773</v>
      </c>
      <c r="AK208" s="85">
        <f t="shared" si="249"/>
        <v>11791.650308969458</v>
      </c>
      <c r="AL208" s="85">
        <f t="shared" si="249"/>
        <v>12027.44564233504</v>
      </c>
      <c r="AM208" s="85">
        <f t="shared" si="249"/>
        <v>12267.956129032016</v>
      </c>
      <c r="AN208" s="85">
        <f t="shared" si="249"/>
        <v>12513.276057062705</v>
      </c>
      <c r="AO208" s="85">
        <f t="shared" si="249"/>
        <v>12763.50159988823</v>
      </c>
      <c r="AP208" s="85">
        <f t="shared" si="249"/>
        <v>13018.730854131678</v>
      </c>
      <c r="AQ208" s="85">
        <f t="shared" si="249"/>
        <v>13279.063878035186</v>
      </c>
      <c r="AR208" s="85">
        <f t="shared" si="249"/>
        <v>13544.602730686067</v>
      </c>
      <c r="AS208" s="85">
        <f t="shared" si="249"/>
        <v>13815.451512027314</v>
      </c>
      <c r="AT208" s="85">
        <f t="shared" si="249"/>
        <v>14091.716403668186</v>
      </c>
      <c r="AU208" s="85">
        <f t="shared" si="249"/>
        <v>14373.505710510899</v>
      </c>
      <c r="AV208" s="85">
        <f t="shared" si="249"/>
        <v>14660.929903209693</v>
      </c>
      <c r="AW208" s="85">
        <f t="shared" si="249"/>
        <v>14954.101661478946</v>
      </c>
      <c r="AX208" s="85">
        <f t="shared" si="249"/>
        <v>15253.135918267333</v>
      </c>
      <c r="AY208" s="85">
        <f t="shared" si="249"/>
        <v>15558.149904815304</v>
      </c>
      <c r="AZ208" s="85">
        <f t="shared" si="249"/>
        <v>15869.263196613578</v>
      </c>
      <c r="BA208" s="85">
        <f t="shared" si="249"/>
        <v>16186.597760280663</v>
      </c>
      <c r="BB208" s="85">
        <f t="shared" si="249"/>
        <v>16510.278001377763</v>
      </c>
      <c r="BC208" s="85">
        <f t="shared" si="249"/>
        <v>16840.430813179857</v>
      </c>
      <c r="BD208" s="85">
        <f t="shared" si="249"/>
        <v>17177.185626422008</v>
      </c>
      <c r="BE208" s="85">
        <f t="shared" si="249"/>
        <v>17520.674460040467</v>
      </c>
      <c r="BF208" s="85">
        <f t="shared" si="249"/>
        <v>17871.031972928427</v>
      </c>
      <c r="BG208" s="85">
        <f t="shared" si="249"/>
        <v>18228.395516726727</v>
      </c>
      <c r="BH208" s="85">
        <f t="shared" si="249"/>
        <v>18592.905189670204</v>
      </c>
      <c r="BI208" s="85">
        <f t="shared" si="249"/>
        <v>18964.703891510784</v>
      </c>
      <c r="BJ208" s="85">
        <f t="shared" si="249"/>
        <v>19343.9373795389</v>
      </c>
      <c r="BK208" s="85">
        <f t="shared" si="249"/>
        <v>19730.754325725116</v>
      </c>
      <c r="BL208" s="85">
        <f t="shared" si="249"/>
        <v>20125.306375004417</v>
      </c>
      <c r="BM208" s="85">
        <f t="shared" si="249"/>
        <v>20527.748204725991</v>
      </c>
      <c r="BN208" s="85">
        <f t="shared" si="249"/>
        <v>20938.237585291849</v>
      </c>
      <c r="BO208" s="85">
        <f t="shared" si="249"/>
        <v>21356.935442007984</v>
      </c>
      <c r="BP208" s="85">
        <f t="shared" si="249"/>
        <v>21784.005918172363</v>
      </c>
      <c r="BQ208" s="85">
        <f t="shared" si="249"/>
        <v>22219.616439424517</v>
      </c>
      <c r="BR208" s="85">
        <f t="shared" si="249"/>
        <v>22663.937779381838</v>
      </c>
      <c r="BS208" s="85">
        <f t="shared" si="249"/>
        <v>23117.144126588482</v>
      </c>
      <c r="BT208" s="85">
        <f t="shared" si="249"/>
        <v>23579.413152802972</v>
      </c>
      <c r="BU208" s="85">
        <f t="shared" si="249"/>
        <v>24050.926082651371</v>
      </c>
      <c r="BV208" s="85">
        <f t="shared" si="249"/>
        <v>24531.867764673265</v>
      </c>
      <c r="BW208" s="85">
        <f t="shared" si="249"/>
        <v>25022.426743788466</v>
      </c>
      <c r="BX208" s="85">
        <f t="shared" ref="BX208:CO208" si="250" xml:space="preserve"> $G208 * BX192 * BX$205</f>
        <v>25522.79533521281</v>
      </c>
      <c r="BY208" s="85">
        <f t="shared" si="250"/>
        <v>26033.16969985202</v>
      </c>
      <c r="BZ208" s="85">
        <f t="shared" si="250"/>
        <v>26553.749921203231</v>
      </c>
      <c r="CA208" s="85">
        <f t="shared" si="250"/>
        <v>27084.740083794273</v>
      </c>
      <c r="CB208" s="85">
        <f t="shared" si="250"/>
        <v>27626.348353191515</v>
      </c>
      <c r="CC208" s="85">
        <f t="shared" si="250"/>
        <v>28178.787057607591</v>
      </c>
      <c r="CD208" s="85">
        <f t="shared" si="250"/>
        <v>28742.272771141023</v>
      </c>
      <c r="CE208" s="85">
        <f t="shared" si="250"/>
        <v>29317.026398680373</v>
      </c>
      <c r="CF208" s="85">
        <f t="shared" si="250"/>
        <v>29903.273262506216</v>
      </c>
      <c r="CG208" s="85">
        <f t="shared" si="250"/>
        <v>30501.243190624868</v>
      </c>
      <c r="CH208" s="85">
        <f t="shared" si="250"/>
        <v>31111.170606868498</v>
      </c>
      <c r="CI208" s="85">
        <f t="shared" si="250"/>
        <v>31733.294622796948</v>
      </c>
      <c r="CJ208" s="85">
        <f t="shared" si="250"/>
        <v>32367.859131437348</v>
      </c>
      <c r="CK208" s="85">
        <f t="shared" si="250"/>
        <v>33015.112902898152</v>
      </c>
      <c r="CL208" s="85">
        <f t="shared" si="250"/>
        <v>33675.309681895204</v>
      </c>
      <c r="CM208" s="85">
        <f t="shared" si="250"/>
        <v>34348.708287227964</v>
      </c>
      <c r="CN208" s="85">
        <f t="shared" si="250"/>
        <v>35035.572713245012</v>
      </c>
      <c r="CO208" s="85">
        <f t="shared" si="250"/>
        <v>35736.172233338453</v>
      </c>
    </row>
    <row r="209" spans="2:93" outlineLevel="2" x14ac:dyDescent="0.2">
      <c r="B209" s="59"/>
      <c r="D209" s="39"/>
      <c r="E209" t="s">
        <v>444</v>
      </c>
      <c r="G209" s="19" t="b">
        <f xml:space="preserve"> UserInput!$G$12</f>
        <v>1</v>
      </c>
      <c r="H209" s="151" t="s">
        <v>125</v>
      </c>
      <c r="I209" s="54">
        <f xml:space="preserve"> SUM( K209:CO209 )</f>
        <v>2059639.140526209</v>
      </c>
      <c r="K209" s="85">
        <f xml:space="preserve"> ( ( $G198 + $G199 ) * K194 + $G200 * K195 + $G201 * K196 ) * K$205 * $G209</f>
        <v>5357.5499999999993</v>
      </c>
      <c r="L209" s="85">
        <f t="shared" ref="L209:BW209" si="251" xml:space="preserve"> ( ( $G198 + $G199 ) * L194 + $G200 * L195 + $G201 * L196 ) * L$205 * $G209</f>
        <v>16433.55</v>
      </c>
      <c r="M209" s="85">
        <f t="shared" si="251"/>
        <v>15390.400200000002</v>
      </c>
      <c r="N209" s="85">
        <f t="shared" si="251"/>
        <v>14642.67</v>
      </c>
      <c r="O209" s="85">
        <f t="shared" si="251"/>
        <v>13931.846600000001</v>
      </c>
      <c r="P209" s="85">
        <f t="shared" si="251"/>
        <v>13258.939400000001</v>
      </c>
      <c r="Q209" s="85">
        <f t="shared" si="251"/>
        <v>12622.938999999998</v>
      </c>
      <c r="R209" s="85">
        <f t="shared" si="251"/>
        <v>12021.316999999999</v>
      </c>
      <c r="S209" s="85">
        <f t="shared" si="251"/>
        <v>11454.073399999999</v>
      </c>
      <c r="T209" s="85">
        <f t="shared" si="251"/>
        <v>11683.118273701217</v>
      </c>
      <c r="U209" s="85">
        <f t="shared" si="251"/>
        <v>11916.743313107399</v>
      </c>
      <c r="V209" s="85">
        <f t="shared" si="251"/>
        <v>12155.040106899598</v>
      </c>
      <c r="W209" s="85">
        <f t="shared" si="251"/>
        <v>12398.10207523988</v>
      </c>
      <c r="X209" s="85">
        <f t="shared" si="251"/>
        <v>12646.024506395082</v>
      </c>
      <c r="Y209" s="85">
        <f t="shared" si="251"/>
        <v>12898.904594092948</v>
      </c>
      <c r="Z209" s="85">
        <f t="shared" si="251"/>
        <v>13156.84147562525</v>
      </c>
      <c r="AA209" s="85">
        <f t="shared" si="251"/>
        <v>13419.936270712868</v>
      </c>
      <c r="AB209" s="85">
        <f t="shared" si="251"/>
        <v>13688.292121148035</v>
      </c>
      <c r="AC209" s="85">
        <f t="shared" si="251"/>
        <v>13962.014231229305</v>
      </c>
      <c r="AD209" s="85">
        <f t="shared" si="251"/>
        <v>14241.209909005083</v>
      </c>
      <c r="AE209" s="85">
        <f t="shared" si="251"/>
        <v>14525.988608341917</v>
      </c>
      <c r="AF209" s="85">
        <f t="shared" si="251"/>
        <v>14816.461971833984</v>
      </c>
      <c r="AG209" s="85">
        <f t="shared" si="251"/>
        <v>15112.743874570668</v>
      </c>
      <c r="AH209" s="85">
        <f t="shared" si="251"/>
        <v>15414.950468779318</v>
      </c>
      <c r="AI209" s="85">
        <f t="shared" si="251"/>
        <v>15723.200229360747</v>
      </c>
      <c r="AJ209" s="85">
        <f t="shared" si="251"/>
        <v>16037.614000335265</v>
      </c>
      <c r="AK209" s="85">
        <f t="shared" si="251"/>
        <v>16358.315042217508</v>
      </c>
      <c r="AL209" s="85">
        <f t="shared" si="251"/>
        <v>16685.429080338607</v>
      </c>
      <c r="AM209" s="85">
        <f t="shared" si="251"/>
        <v>17019.084354134633</v>
      </c>
      <c r="AN209" s="85">
        <f t="shared" si="251"/>
        <v>17359.411667420678</v>
      </c>
      <c r="AO209" s="85">
        <f t="shared" si="251"/>
        <v>17706.544439670226</v>
      </c>
      <c r="AP209" s="85">
        <f t="shared" si="251"/>
        <v>18060.618758319983</v>
      </c>
      <c r="AQ209" s="85">
        <f t="shared" si="251"/>
        <v>18421.773432120597</v>
      </c>
      <c r="AR209" s="85">
        <f t="shared" si="251"/>
        <v>18790.150045554252</v>
      </c>
      <c r="AS209" s="85">
        <f t="shared" si="251"/>
        <v>19165.89301434044</v>
      </c>
      <c r="AT209" s="85">
        <f t="shared" si="251"/>
        <v>19549.149642051649</v>
      </c>
      <c r="AU209" s="85">
        <f t="shared" si="251"/>
        <v>19940.070177861202</v>
      </c>
      <c r="AV209" s="85">
        <f t="shared" si="251"/>
        <v>20338.807875445858</v>
      </c>
      <c r="AW209" s="85">
        <f t="shared" si="251"/>
        <v>20745.519053066291</v>
      </c>
      <c r="AX209" s="85">
        <f t="shared" si="251"/>
        <v>21160.363154848961</v>
      </c>
      <c r="AY209" s="85">
        <f t="shared" si="251"/>
        <v>21583.502813293471</v>
      </c>
      <c r="AZ209" s="85">
        <f t="shared" si="251"/>
        <v>22015.103913029801</v>
      </c>
      <c r="BA209" s="85">
        <f t="shared" si="251"/>
        <v>22455.33565585058</v>
      </c>
      <c r="BB209" s="85">
        <f t="shared" si="251"/>
        <v>22904.370627043692</v>
      </c>
      <c r="BC209" s="85">
        <f t="shared" si="251"/>
        <v>23362.384863051389</v>
      </c>
      <c r="BD209" s="85">
        <f t="shared" si="251"/>
        <v>23829.55792048237</v>
      </c>
      <c r="BE209" s="85">
        <f t="shared" si="251"/>
        <v>24306.072946503831</v>
      </c>
      <c r="BF209" s="85">
        <f t="shared" si="251"/>
        <v>24792.116750641195</v>
      </c>
      <c r="BG209" s="85">
        <f t="shared" si="251"/>
        <v>25287.879878013548</v>
      </c>
      <c r="BH209" s="85">
        <f t="shared" si="251"/>
        <v>25793.5566840336</v>
      </c>
      <c r="BI209" s="85">
        <f t="shared" si="251"/>
        <v>26309.34541060136</v>
      </c>
      <c r="BJ209" s="85">
        <f t="shared" si="251"/>
        <v>26835.448263821505</v>
      </c>
      <c r="BK209" s="85">
        <f t="shared" si="251"/>
        <v>27372.071493274758</v>
      </c>
      <c r="BL209" s="85">
        <f t="shared" si="251"/>
        <v>27919.425472874529</v>
      </c>
      <c r="BM209" s="85">
        <f t="shared" si="251"/>
        <v>28477.724783340364</v>
      </c>
      <c r="BN209" s="85">
        <f t="shared" si="251"/>
        <v>29047.18829632067</v>
      </c>
      <c r="BO209" s="85">
        <f t="shared" si="251"/>
        <v>29628.039260197525</v>
      </c>
      <c r="BP209" s="85">
        <f t="shared" si="251"/>
        <v>30220.505387607427</v>
      </c>
      <c r="BQ209" s="85">
        <f t="shared" si="251"/>
        <v>30824.81894471206</v>
      </c>
      <c r="BR209" s="85">
        <f t="shared" si="251"/>
        <v>31441.216842254293</v>
      </c>
      <c r="BS209" s="85">
        <f t="shared" si="251"/>
        <v>32069.940728434976</v>
      </c>
      <c r="BT209" s="85">
        <f t="shared" si="251"/>
        <v>32711.237083646913</v>
      </c>
      <c r="BU209" s="85">
        <f t="shared" si="251"/>
        <v>33365.357317103284</v>
      </c>
      <c r="BV209" s="85">
        <f t="shared" si="251"/>
        <v>34032.557865398361</v>
      </c>
      <c r="BW209" s="85">
        <f t="shared" si="251"/>
        <v>34713.100293038959</v>
      </c>
      <c r="BX209" s="85">
        <f t="shared" ref="BX209:CO209" si="252" xml:space="preserve"> ( ( $G198 + $G199 ) * BX194 + $G200 * BX195 + $G201 * BX196 ) * BX$205 * $G209</f>
        <v>35407.251394986393</v>
      </c>
      <c r="BY209" s="85">
        <f t="shared" si="252"/>
        <v>36115.283301248841</v>
      </c>
      <c r="BZ209" s="85">
        <f t="shared" si="252"/>
        <v>36837.473583565195</v>
      </c>
      <c r="CA209" s="85">
        <f t="shared" si="252"/>
        <v>37574.105364222341</v>
      </c>
      <c r="CB209" s="85">
        <f t="shared" si="252"/>
        <v>38325.467427048359</v>
      </c>
      <c r="CC209" s="85">
        <f t="shared" si="252"/>
        <v>39091.854330625254</v>
      </c>
      <c r="CD209" s="85">
        <f t="shared" si="252"/>
        <v>39873.566523765599</v>
      </c>
      <c r="CE209" s="85">
        <f t="shared" si="252"/>
        <v>40670.910463298329</v>
      </c>
      <c r="CF209" s="85">
        <f t="shared" si="252"/>
        <v>41484.198734209866</v>
      </c>
      <c r="CG209" s="85">
        <f t="shared" si="252"/>
        <v>42313.750172187662</v>
      </c>
      <c r="CH209" s="85">
        <f t="shared" si="252"/>
        <v>43159.889988614341</v>
      </c>
      <c r="CI209" s="85">
        <f t="shared" si="252"/>
        <v>44022.94989806111</v>
      </c>
      <c r="CJ209" s="85">
        <f t="shared" si="252"/>
        <v>44903.268248330838</v>
      </c>
      <c r="CK209" s="85">
        <f t="shared" si="252"/>
        <v>45801.190153101496</v>
      </c>
      <c r="CL209" s="85">
        <f t="shared" si="252"/>
        <v>46717.067627221986</v>
      </c>
      <c r="CM209" s="85">
        <f t="shared" si="252"/>
        <v>47651.259724713556</v>
      </c>
      <c r="CN209" s="85">
        <f t="shared" si="252"/>
        <v>48604.13267953074</v>
      </c>
      <c r="CO209" s="85">
        <f t="shared" si="252"/>
        <v>49576.06004913713</v>
      </c>
    </row>
    <row r="210" spans="2:93" outlineLevel="2" x14ac:dyDescent="0.2">
      <c r="B210" s="59"/>
      <c r="D210" s="39"/>
      <c r="E210" t="s">
        <v>445</v>
      </c>
      <c r="G210" s="79"/>
      <c r="H210" s="151" t="s">
        <v>125</v>
      </c>
      <c r="I210" s="85">
        <f xml:space="preserve"> SUM( K210:CO210 )</f>
        <v>9949776.5335264876</v>
      </c>
      <c r="K210" s="54">
        <f t="shared" ref="K210" si="253" xml:space="preserve"> K193 * K203 * K$205</f>
        <v>4944.9995890973432</v>
      </c>
      <c r="L210" s="54">
        <f xml:space="preserve"> L193 * L203 * L$205</f>
        <v>52210.782139334886</v>
      </c>
      <c r="M210" s="54">
        <f t="shared" ref="M210:BX210" si="254" xml:space="preserve"> M193 * M203 * M$205</f>
        <v>44687.701672704054</v>
      </c>
      <c r="N210" s="54">
        <f t="shared" si="254"/>
        <v>42338.536920360661</v>
      </c>
      <c r="O210" s="54">
        <f t="shared" si="254"/>
        <v>40082.357723939887</v>
      </c>
      <c r="P210" s="54">
        <f t="shared" si="254"/>
        <v>42561.72884086681</v>
      </c>
      <c r="Q210" s="54">
        <f t="shared" si="254"/>
        <v>46302.978423421278</v>
      </c>
      <c r="R210" s="54">
        <f t="shared" si="254"/>
        <v>50004.694189919443</v>
      </c>
      <c r="S210" s="54">
        <f t="shared" si="254"/>
        <v>56336.551934713236</v>
      </c>
      <c r="T210" s="54">
        <f t="shared" si="254"/>
        <v>57463.102985333229</v>
      </c>
      <c r="U210" s="54">
        <f t="shared" si="254"/>
        <v>58772.762776841591</v>
      </c>
      <c r="V210" s="54">
        <f t="shared" si="254"/>
        <v>59784.237828515368</v>
      </c>
      <c r="W210" s="54">
        <f t="shared" si="254"/>
        <v>60979.731582096159</v>
      </c>
      <c r="X210" s="54">
        <f t="shared" si="254"/>
        <v>62199.131391299008</v>
      </c>
      <c r="Y210" s="54">
        <f t="shared" si="254"/>
        <v>63616.731507163291</v>
      </c>
      <c r="Z210" s="54">
        <f t="shared" si="254"/>
        <v>64711.570914880904</v>
      </c>
      <c r="AA210" s="54">
        <f t="shared" si="254"/>
        <v>66005.595587990319</v>
      </c>
      <c r="AB210" s="54">
        <f t="shared" si="254"/>
        <v>67325.496620318692</v>
      </c>
      <c r="AC210" s="54">
        <f t="shared" si="254"/>
        <v>68859.933350779786</v>
      </c>
      <c r="AD210" s="54">
        <f t="shared" si="254"/>
        <v>70045.007887920263</v>
      </c>
      <c r="AE210" s="54">
        <f t="shared" si="254"/>
        <v>71445.684260841837</v>
      </c>
      <c r="AF210" s="54">
        <f t="shared" si="254"/>
        <v>72874.369686240083</v>
      </c>
      <c r="AG210" s="54">
        <f t="shared" si="254"/>
        <v>74535.272541311191</v>
      </c>
      <c r="AH210" s="54">
        <f t="shared" si="254"/>
        <v>75818.019260765184</v>
      </c>
      <c r="AI210" s="54">
        <f t="shared" si="254"/>
        <v>77334.13741711108</v>
      </c>
      <c r="AJ210" s="54">
        <f t="shared" si="254"/>
        <v>78880.573092780396</v>
      </c>
      <c r="AK210" s="54">
        <f t="shared" si="254"/>
        <v>80678.365233192992</v>
      </c>
      <c r="AL210" s="54">
        <f t="shared" si="254"/>
        <v>82066.834139326398</v>
      </c>
      <c r="AM210" s="54">
        <f t="shared" si="254"/>
        <v>83707.908629079611</v>
      </c>
      <c r="AN210" s="54">
        <f t="shared" si="254"/>
        <v>85381.799365604908</v>
      </c>
      <c r="AO210" s="54">
        <f t="shared" si="254"/>
        <v>87327.763014388518</v>
      </c>
      <c r="AP210" s="54">
        <f t="shared" si="254"/>
        <v>88830.667581643924</v>
      </c>
      <c r="AQ210" s="54">
        <f t="shared" si="254"/>
        <v>90606.99713066117</v>
      </c>
      <c r="AR210" s="54">
        <f t="shared" si="254"/>
        <v>92418.847595513187</v>
      </c>
      <c r="AS210" s="54">
        <f t="shared" si="254"/>
        <v>94525.194840705895</v>
      </c>
      <c r="AT210" s="54">
        <f t="shared" si="254"/>
        <v>96151.966695876385</v>
      </c>
      <c r="AU210" s="54">
        <f t="shared" si="254"/>
        <v>98074.698836564494</v>
      </c>
      <c r="AV210" s="54">
        <f t="shared" si="254"/>
        <v>100035.8794771832</v>
      </c>
      <c r="AW210" s="54">
        <f t="shared" si="254"/>
        <v>102315.82891000243</v>
      </c>
      <c r="AX210" s="54">
        <f t="shared" si="254"/>
        <v>104076.67702134166</v>
      </c>
      <c r="AY210" s="54">
        <f t="shared" si="254"/>
        <v>106157.87805010368</v>
      </c>
      <c r="AZ210" s="54">
        <f t="shared" si="254"/>
        <v>108280.69645026998</v>
      </c>
      <c r="BA210" s="54">
        <f t="shared" si="254"/>
        <v>110748.55611969362</v>
      </c>
      <c r="BB210" s="54">
        <f t="shared" si="254"/>
        <v>112654.53086430955</v>
      </c>
      <c r="BC210" s="54">
        <f t="shared" si="254"/>
        <v>114907.26156478559</v>
      </c>
      <c r="BD210" s="54">
        <f t="shared" si="254"/>
        <v>117205.03968208481</v>
      </c>
      <c r="BE210" s="54">
        <f t="shared" si="254"/>
        <v>119876.29688643292</v>
      </c>
      <c r="BF210" s="54">
        <f t="shared" si="254"/>
        <v>121939.35939802619</v>
      </c>
      <c r="BG210" s="54">
        <f t="shared" si="254"/>
        <v>124377.75700533754</v>
      </c>
      <c r="BH210" s="54">
        <f t="shared" si="254"/>
        <v>126864.91477442678</v>
      </c>
      <c r="BI210" s="54">
        <f t="shared" si="254"/>
        <v>129756.33325343949</v>
      </c>
      <c r="BJ210" s="54">
        <f t="shared" si="254"/>
        <v>131989.43048558521</v>
      </c>
      <c r="BK210" s="54">
        <f t="shared" si="254"/>
        <v>134628.79740595666</v>
      </c>
      <c r="BL210" s="54">
        <f t="shared" si="254"/>
        <v>137320.94323229601</v>
      </c>
      <c r="BM210" s="54">
        <f t="shared" si="254"/>
        <v>140450.66836964618</v>
      </c>
      <c r="BN210" s="54">
        <f t="shared" si="254"/>
        <v>142867.81434568632</v>
      </c>
      <c r="BO210" s="54">
        <f t="shared" si="254"/>
        <v>145724.71418821544</v>
      </c>
      <c r="BP210" s="54">
        <f t="shared" si="254"/>
        <v>148638.74290016573</v>
      </c>
      <c r="BQ210" s="54">
        <f t="shared" si="254"/>
        <v>152026.41559661549</v>
      </c>
      <c r="BR210" s="54">
        <f t="shared" si="254"/>
        <v>154642.77935605336</v>
      </c>
      <c r="BS210" s="54">
        <f t="shared" si="254"/>
        <v>157735.1408792834</v>
      </c>
      <c r="BT210" s="54">
        <f t="shared" si="254"/>
        <v>160889.33975327868</v>
      </c>
      <c r="BU210" s="54">
        <f t="shared" si="254"/>
        <v>164556.21968510168</v>
      </c>
      <c r="BV210" s="54">
        <f t="shared" si="254"/>
        <v>167388.22047841499</v>
      </c>
      <c r="BW210" s="54">
        <f t="shared" si="254"/>
        <v>170735.45010403884</v>
      </c>
      <c r="BX210" s="54">
        <f t="shared" si="254"/>
        <v>174149.61362820485</v>
      </c>
      <c r="BY210" s="54">
        <f t="shared" ref="BY210:CO210" si="255" xml:space="preserve"> BY193 * BY203 * BY$205</f>
        <v>178118.71266439493</v>
      </c>
      <c r="BZ210" s="54">
        <f t="shared" si="255"/>
        <v>181184.12299367206</v>
      </c>
      <c r="CA210" s="54">
        <f t="shared" si="255"/>
        <v>184807.22659345798</v>
      </c>
      <c r="CB210" s="54">
        <f t="shared" si="255"/>
        <v>188502.78068988718</v>
      </c>
      <c r="CC210" s="54">
        <f t="shared" si="255"/>
        <v>192799.00730542649</v>
      </c>
      <c r="CD210" s="54">
        <f t="shared" si="255"/>
        <v>196117.06445746747</v>
      </c>
      <c r="CE210" s="54">
        <f t="shared" si="255"/>
        <v>200038.77917769217</v>
      </c>
      <c r="CF210" s="54">
        <f t="shared" si="255"/>
        <v>204038.91566294472</v>
      </c>
      <c r="CG210" s="54">
        <f t="shared" si="255"/>
        <v>208689.23125441099</v>
      </c>
      <c r="CH210" s="54">
        <f t="shared" si="255"/>
        <v>212280.75802623032</v>
      </c>
      <c r="CI210" s="54">
        <f t="shared" si="255"/>
        <v>216525.69497689774</v>
      </c>
      <c r="CJ210" s="54">
        <f t="shared" si="255"/>
        <v>220855.51710454817</v>
      </c>
      <c r="CK210" s="54">
        <f t="shared" si="255"/>
        <v>225271.92184152399</v>
      </c>
      <c r="CL210" s="54">
        <f t="shared" si="255"/>
        <v>229776.64056339129</v>
      </c>
      <c r="CM210" s="54">
        <f t="shared" si="255"/>
        <v>234371.43926769614</v>
      </c>
      <c r="CN210" s="54">
        <f t="shared" si="255"/>
        <v>239058.11926629319</v>
      </c>
      <c r="CO210" s="54">
        <f t="shared" si="255"/>
        <v>244506.56862546864</v>
      </c>
    </row>
    <row r="211" spans="2:93" s="20" customFormat="1" outlineLevel="2" x14ac:dyDescent="0.2">
      <c r="B211" s="34"/>
      <c r="C211" s="84"/>
      <c r="D211" s="84"/>
      <c r="E211" s="20" t="s">
        <v>446</v>
      </c>
      <c r="H211" s="162" t="s">
        <v>125</v>
      </c>
      <c r="I211" s="286">
        <f xml:space="preserve"> SUM( K211:CO211 )</f>
        <v>13475158.557277374</v>
      </c>
      <c r="K211" s="286">
        <f xml:space="preserve"> SUBTOTAL( 9, K207:K210 )</f>
        <v>12197.862089097343</v>
      </c>
      <c r="L211" s="286">
        <f t="shared" ref="L211:BW211" si="256" xml:space="preserve"> SUBTOTAL( 9, L207:L210 )</f>
        <v>76203.49880600156</v>
      </c>
      <c r="M211" s="286">
        <f t="shared" si="256"/>
        <v>67447.701872704056</v>
      </c>
      <c r="N211" s="286">
        <f t="shared" si="256"/>
        <v>64488.006920360662</v>
      </c>
      <c r="O211" s="286">
        <f t="shared" si="256"/>
        <v>61663.104323939886</v>
      </c>
      <c r="P211" s="286">
        <f t="shared" si="256"/>
        <v>63611.668240866813</v>
      </c>
      <c r="Q211" s="286">
        <f t="shared" si="256"/>
        <v>66863.917423421284</v>
      </c>
      <c r="R211" s="286">
        <f t="shared" si="256"/>
        <v>70120.811189919448</v>
      </c>
      <c r="S211" s="286">
        <f t="shared" si="256"/>
        <v>76047.12533471323</v>
      </c>
      <c r="T211" s="286">
        <f t="shared" si="256"/>
        <v>77567.824880573491</v>
      </c>
      <c r="U211" s="286">
        <f t="shared" si="256"/>
        <v>79279.514877972921</v>
      </c>
      <c r="V211" s="286">
        <f t="shared" si="256"/>
        <v>80701.059455220529</v>
      </c>
      <c r="W211" s="286">
        <f t="shared" si="256"/>
        <v>82314.822814766972</v>
      </c>
      <c r="X211" s="286">
        <f t="shared" si="256"/>
        <v>83960.856285736925</v>
      </c>
      <c r="Y211" s="286">
        <f t="shared" si="256"/>
        <v>85813.621373563685</v>
      </c>
      <c r="Z211" s="286">
        <f t="shared" si="256"/>
        <v>87352.327662386626</v>
      </c>
      <c r="AA211" s="286">
        <f t="shared" si="256"/>
        <v>89099.095136125601</v>
      </c>
      <c r="AB211" s="286">
        <f t="shared" si="256"/>
        <v>90880.792378640792</v>
      </c>
      <c r="AC211" s="286">
        <f t="shared" si="256"/>
        <v>92886.25976811265</v>
      </c>
      <c r="AD211" s="286">
        <f t="shared" si="256"/>
        <v>94551.784072561451</v>
      </c>
      <c r="AE211" s="286">
        <f t="shared" si="256"/>
        <v>96442.517673161958</v>
      </c>
      <c r="AF211" s="286">
        <f t="shared" si="256"/>
        <v>98371.059905122602</v>
      </c>
      <c r="AG211" s="286">
        <f t="shared" si="256"/>
        <v>100541.81510590883</v>
      </c>
      <c r="AH211" s="286">
        <f t="shared" si="256"/>
        <v>102344.60958907922</v>
      </c>
      <c r="AI211" s="286">
        <f t="shared" si="256"/>
        <v>104391.1748029298</v>
      </c>
      <c r="AJ211" s="286">
        <f t="shared" si="256"/>
        <v>106478.66478254343</v>
      </c>
      <c r="AK211" s="286">
        <f t="shared" si="256"/>
        <v>108828.33058437996</v>
      </c>
      <c r="AL211" s="286">
        <f t="shared" si="256"/>
        <v>110779.70886200004</v>
      </c>
      <c r="AM211" s="286">
        <f t="shared" si="256"/>
        <v>112994.94911224626</v>
      </c>
      <c r="AN211" s="286">
        <f t="shared" si="256"/>
        <v>115254.48709008828</v>
      </c>
      <c r="AO211" s="286">
        <f t="shared" si="256"/>
        <v>117797.80905394697</v>
      </c>
      <c r="AP211" s="286">
        <f t="shared" si="256"/>
        <v>119910.01719409559</v>
      </c>
      <c r="AQ211" s="286">
        <f t="shared" si="256"/>
        <v>122307.83444081695</v>
      </c>
      <c r="AR211" s="286">
        <f t="shared" si="256"/>
        <v>124753.60037175351</v>
      </c>
      <c r="AS211" s="286">
        <f t="shared" si="256"/>
        <v>127506.53936707365</v>
      </c>
      <c r="AT211" s="286">
        <f t="shared" si="256"/>
        <v>129792.83274159621</v>
      </c>
      <c r="AU211" s="286">
        <f t="shared" si="256"/>
        <v>132388.27472493658</v>
      </c>
      <c r="AV211" s="286">
        <f t="shared" si="256"/>
        <v>135035.61725583876</v>
      </c>
      <c r="AW211" s="286">
        <f t="shared" si="256"/>
        <v>138015.44962454768</v>
      </c>
      <c r="AX211" s="286">
        <f t="shared" si="256"/>
        <v>140490.17609445797</v>
      </c>
      <c r="AY211" s="286">
        <f t="shared" si="256"/>
        <v>143299.53076821245</v>
      </c>
      <c r="AZ211" s="286">
        <f t="shared" si="256"/>
        <v>146165.06355991337</v>
      </c>
      <c r="BA211" s="286">
        <f t="shared" si="256"/>
        <v>149390.48953582486</v>
      </c>
      <c r="BB211" s="286">
        <f t="shared" si="256"/>
        <v>152069.179492731</v>
      </c>
      <c r="BC211" s="286">
        <f t="shared" si="256"/>
        <v>155110.07724101684</v>
      </c>
      <c r="BD211" s="286">
        <f t="shared" si="256"/>
        <v>158211.7832289892</v>
      </c>
      <c r="BE211" s="286">
        <f t="shared" si="256"/>
        <v>161703.0442929772</v>
      </c>
      <c r="BF211" s="286">
        <f t="shared" si="256"/>
        <v>164602.50812159583</v>
      </c>
      <c r="BG211" s="286">
        <f t="shared" si="256"/>
        <v>167894.03240007782</v>
      </c>
      <c r="BH211" s="286">
        <f t="shared" si="256"/>
        <v>171251.37664813059</v>
      </c>
      <c r="BI211" s="286">
        <f t="shared" si="256"/>
        <v>175030.38255555162</v>
      </c>
      <c r="BJ211" s="286">
        <f t="shared" si="256"/>
        <v>178168.81612894562</v>
      </c>
      <c r="BK211" s="286">
        <f t="shared" si="256"/>
        <v>181731.62322495654</v>
      </c>
      <c r="BL211" s="286">
        <f t="shared" si="256"/>
        <v>185365.67508017496</v>
      </c>
      <c r="BM211" s="286">
        <f t="shared" si="256"/>
        <v>189456.14135771253</v>
      </c>
      <c r="BN211" s="286">
        <f t="shared" si="256"/>
        <v>192853.24022729884</v>
      </c>
      <c r="BO211" s="286">
        <f t="shared" si="256"/>
        <v>196709.68889042095</v>
      </c>
      <c r="BP211" s="286">
        <f t="shared" si="256"/>
        <v>200643.25420594553</v>
      </c>
      <c r="BQ211" s="286">
        <f t="shared" si="256"/>
        <v>205070.85098075209</v>
      </c>
      <c r="BR211" s="286">
        <f t="shared" si="256"/>
        <v>208747.93397768948</v>
      </c>
      <c r="BS211" s="286">
        <f t="shared" si="256"/>
        <v>212922.22573430685</v>
      </c>
      <c r="BT211" s="286">
        <f t="shared" si="256"/>
        <v>217179.98998972855</v>
      </c>
      <c r="BU211" s="286">
        <f t="shared" si="256"/>
        <v>221972.50308485632</v>
      </c>
      <c r="BV211" s="286">
        <f t="shared" si="256"/>
        <v>225952.64610848663</v>
      </c>
      <c r="BW211" s="286">
        <f t="shared" si="256"/>
        <v>230470.97714086628</v>
      </c>
      <c r="BX211" s="286">
        <f t="shared" ref="BX211:CO211" si="257" xml:space="preserve"> SUBTOTAL( 9, BX207:BX210 )</f>
        <v>235079.66035840404</v>
      </c>
      <c r="BY211" s="286">
        <f t="shared" si="257"/>
        <v>240267.16566549579</v>
      </c>
      <c r="BZ211" s="286">
        <f t="shared" si="257"/>
        <v>244575.34649844049</v>
      </c>
      <c r="CA211" s="286">
        <f t="shared" si="257"/>
        <v>249466.07204147457</v>
      </c>
      <c r="CB211" s="286">
        <f t="shared" si="257"/>
        <v>254454.59647012706</v>
      </c>
      <c r="CC211" s="286">
        <f t="shared" si="257"/>
        <v>260069.64869365934</v>
      </c>
      <c r="CD211" s="286">
        <f t="shared" si="257"/>
        <v>264732.90375237411</v>
      </c>
      <c r="CE211" s="286">
        <f t="shared" si="257"/>
        <v>270026.71603967086</v>
      </c>
      <c r="CF211" s="286">
        <f t="shared" si="257"/>
        <v>275426.38765966077</v>
      </c>
      <c r="CG211" s="286">
        <f t="shared" si="257"/>
        <v>281504.22461722349</v>
      </c>
      <c r="CH211" s="286">
        <f t="shared" si="257"/>
        <v>286551.81862171314</v>
      </c>
      <c r="CI211" s="286">
        <f t="shared" si="257"/>
        <v>292281.93949775578</v>
      </c>
      <c r="CJ211" s="286">
        <f t="shared" si="257"/>
        <v>298126.64448431635</v>
      </c>
      <c r="CK211" s="286">
        <f t="shared" si="257"/>
        <v>304088.22489752364</v>
      </c>
      <c r="CL211" s="286">
        <f t="shared" si="257"/>
        <v>310169.0178725085</v>
      </c>
      <c r="CM211" s="286">
        <f t="shared" si="257"/>
        <v>316371.40727963764</v>
      </c>
      <c r="CN211" s="286">
        <f t="shared" si="257"/>
        <v>322697.82465906895</v>
      </c>
      <c r="CO211" s="286">
        <f t="shared" si="257"/>
        <v>329818.80090794421</v>
      </c>
    </row>
    <row r="212" spans="2:93" outlineLevel="2" x14ac:dyDescent="0.2">
      <c r="B212" s="59"/>
      <c r="D212" s="39"/>
      <c r="H212" s="151"/>
      <c r="I212" s="75"/>
    </row>
    <row r="213" spans="2:93" outlineLevel="1" x14ac:dyDescent="0.2">
      <c r="B213" s="59"/>
      <c r="D213" s="39" t="s">
        <v>80</v>
      </c>
      <c r="H213" s="151"/>
      <c r="I213" s="75"/>
    </row>
    <row r="214" spans="2:93" outlineLevel="2" x14ac:dyDescent="0.2">
      <c r="B214" s="59"/>
      <c r="D214" s="39"/>
      <c r="E214" s="18" t="str">
        <f xml:space="preserve"> UserInput!E44</f>
        <v>Number of standard users</v>
      </c>
      <c r="G214" s="19">
        <f xml:space="preserve"> UserInput!G44</f>
        <v>0</v>
      </c>
      <c r="H214" s="151"/>
      <c r="I214" s="75"/>
    </row>
    <row r="215" spans="2:93" outlineLevel="2" x14ac:dyDescent="0.2">
      <c r="B215" s="59"/>
      <c r="D215" s="39"/>
      <c r="E215" s="18" t="str">
        <f xml:space="preserve"> InpS!E82</f>
        <v>NHH Highway drainage</v>
      </c>
      <c r="G215" s="338">
        <f xml:space="preserve"> G214 + G223 + G226</f>
        <v>0</v>
      </c>
      <c r="H215" s="77" t="str">
        <f xml:space="preserve"> InpS!H82</f>
        <v>£</v>
      </c>
      <c r="I215" s="75"/>
      <c r="K215" s="80">
        <f xml:space="preserve"> IF( InpS!K82, InpS!K82, J215 * ( 1 + K$6) )</f>
        <v>10</v>
      </c>
      <c r="L215" s="80">
        <f xml:space="preserve"> IF( InpS!L82, InpS!L82, K215 * ( 1 + L$6) )</f>
        <v>15</v>
      </c>
      <c r="M215" s="80">
        <f xml:space="preserve"> IF( InpS!M82, InpS!M82, L215 * ( 1 + M$6) )</f>
        <v>15.04</v>
      </c>
      <c r="N215" s="80">
        <f xml:space="preserve"> IF( InpS!N82, InpS!N82, M215 * ( 1 + N$6) )</f>
        <v>15.32</v>
      </c>
      <c r="O215" s="80">
        <f xml:space="preserve"> IF( InpS!O82, InpS!O82, N215 * ( 1 + O$6) )</f>
        <v>15.61</v>
      </c>
      <c r="P215" s="80">
        <f xml:space="preserve"> IF( InpS!P82, InpS!P82, O215 * ( 1 + P$6) )</f>
        <v>15.9</v>
      </c>
      <c r="Q215" s="80">
        <f xml:space="preserve"> IF( InpS!Q82, InpS!Q82, P215 * ( 1 + Q$6) )</f>
        <v>16.2</v>
      </c>
      <c r="R215" s="80">
        <f xml:space="preserve"> IF( InpS!R82, InpS!R82, Q215 * ( 1 + R$6) )</f>
        <v>16.52</v>
      </c>
      <c r="S215" s="80">
        <f xml:space="preserve"> IF( InpS!S82, InpS!S82, R215 * ( 1 + S$6) )</f>
        <v>16.850000000000001</v>
      </c>
      <c r="T215" s="80">
        <f xml:space="preserve"> IF( InpS!T82, InpS!T82, S215 * ( 1 + T$6) )</f>
        <v>17.186946166406226</v>
      </c>
      <c r="U215" s="80">
        <f xml:space="preserve"> IF( InpS!U82, InpS!U82, T215 * ( 1 + U$6) )</f>
        <v>17.530630179640692</v>
      </c>
      <c r="V215" s="80">
        <f xml:space="preserve"> IF( InpS!V82, InpS!V82, U215 * ( 1 + V$6) )</f>
        <v>17.881186775113406</v>
      </c>
      <c r="W215" s="80">
        <f xml:space="preserve"> IF( InpS!W82, InpS!W82, V215 * ( 1 + W$6) )</f>
        <v>18.238753382512112</v>
      </c>
      <c r="X215" s="80">
        <f xml:space="preserve"> IF( InpS!X82, InpS!X82, W215 * ( 1 + X$6) )</f>
        <v>18.603470179679238</v>
      </c>
      <c r="Y215" s="80">
        <f xml:space="preserve"> IF( InpS!Y82, InpS!Y82, X215 * ( 1 + Y$6) )</f>
        <v>18.975480147566209</v>
      </c>
      <c r="Z215" s="80">
        <f xml:space="preserve"> IF( InpS!Z82, InpS!Z82, Y215 * ( 1 + Z$6) )</f>
        <v>19.354929126286677</v>
      </c>
      <c r="AA215" s="80">
        <f xml:space="preserve"> IF( InpS!AA82, InpS!AA82, Z215 * ( 1 + AA$6) )</f>
        <v>19.741965872290624</v>
      </c>
      <c r="AB215" s="80">
        <f xml:space="preserve"> IF( InpS!AB82, InpS!AB82, AA215 * ( 1 + AB$6) )</f>
        <v>20.136742116681773</v>
      </c>
      <c r="AC215" s="80">
        <f xml:space="preserve"> IF( InpS!AC82, InpS!AC82, AB215 * ( 1 + AC$6) )</f>
        <v>20.539412624701164</v>
      </c>
      <c r="AD215" s="80">
        <f xml:space="preserve"> IF( InpS!AD82, InpS!AD82, AC215 * ( 1 + AD$6) )</f>
        <v>20.950135256400198</v>
      </c>
      <c r="AE215" s="80">
        <f xml:space="preserve"> IF( InpS!AE82, InpS!AE82, AD215 * ( 1 + AE$6) )</f>
        <v>21.369071028526964</v>
      </c>
      <c r="AF215" s="80">
        <f xml:space="preserve"> IF( InpS!AF82, InpS!AF82, AE215 * ( 1 + AF$6) )</f>
        <v>21.796384177650079</v>
      </c>
      <c r="AG215" s="80">
        <f xml:space="preserve"> IF( InpS!AG82, InpS!AG82, AF215 * ( 1 + AG$6) )</f>
        <v>22.23224222454483</v>
      </c>
      <c r="AH215" s="80">
        <f xml:space="preserve"> IF( InpS!AH82, InpS!AH82, AG215 * ( 1 + AH$6) )</f>
        <v>22.67681603986679</v>
      </c>
      <c r="AI215" s="80">
        <f xml:space="preserve"> IF( InpS!AI82, InpS!AI82, AH215 * ( 1 + AI$6) )</f>
        <v>23.130279911138739</v>
      </c>
      <c r="AJ215" s="80">
        <f xml:space="preserve"> IF( InpS!AJ82, InpS!AJ82, AI215 * ( 1 + AJ$6) )</f>
        <v>23.592811611077089</v>
      </c>
      <c r="AK215" s="80">
        <f xml:space="preserve"> IF( InpS!AK82, InpS!AK82, AJ215 * ( 1 + AK$6) )</f>
        <v>24.064592467284609</v>
      </c>
      <c r="AL215" s="80">
        <f xml:space="preserve"> IF( InpS!AL82, InpS!AL82, AK215 * ( 1 + AL$6) )</f>
        <v>24.545807433336815</v>
      </c>
      <c r="AM215" s="80">
        <f xml:space="preserve"> IF( InpS!AM82, InpS!AM82, AL215 * ( 1 + AM$6) )</f>
        <v>25.03664516128983</v>
      </c>
      <c r="AN215" s="80">
        <f xml:space="preserve"> IF( InpS!AN82, InpS!AN82, AM215 * ( 1 + AN$6) )</f>
        <v>25.537298075638173</v>
      </c>
      <c r="AO215" s="80">
        <f xml:space="preserve"> IF( InpS!AO82, InpS!AO82, AN215 * ( 1 + AO$6) )</f>
        <v>26.047962448751491</v>
      </c>
      <c r="AP215" s="80">
        <f xml:space="preserve"> IF( InpS!AP82, InpS!AP82, AO215 * ( 1 + AP$6) )</f>
        <v>26.568838477819749</v>
      </c>
      <c r="AQ215" s="80">
        <f xml:space="preserve"> IF( InpS!AQ82, InpS!AQ82, AP215 * ( 1 + AQ$6) )</f>
        <v>27.100130363337115</v>
      </c>
      <c r="AR215" s="80">
        <f xml:space="preserve"> IF( InpS!AR82, InpS!AR82, AQ215 * ( 1 + AR$6) )</f>
        <v>27.64204638915524</v>
      </c>
      <c r="AS215" s="80">
        <f xml:space="preserve"> IF( InpS!AS82, InpS!AS82, AR215 * ( 1 + AS$6) )</f>
        <v>28.194799004137373</v>
      </c>
      <c r="AT215" s="80">
        <f xml:space="preserve"> IF( InpS!AT82, InpS!AT82, AS215 * ( 1 + AT$6) )</f>
        <v>28.758604905445278</v>
      </c>
      <c r="AU215" s="80">
        <f xml:space="preserve"> IF( InpS!AU82, InpS!AU82, AT215 * ( 1 + AU$6) )</f>
        <v>29.333685123491634</v>
      </c>
      <c r="AV215" s="80">
        <f xml:space="preserve"> IF( InpS!AV82, InpS!AV82, AU215 * ( 1 + AV$6) )</f>
        <v>29.920265108591209</v>
      </c>
      <c r="AW215" s="80">
        <f xml:space="preserve"> IF( InpS!AW82, InpS!AW82, AV215 * ( 1 + AW$6) )</f>
        <v>30.518574819344789</v>
      </c>
      <c r="AX215" s="80">
        <f xml:space="preserve"> IF( InpS!AX82, InpS!AX82, AW215 * ( 1 + AX$6) )</f>
        <v>31.128848812790476</v>
      </c>
      <c r="AY215" s="80">
        <f xml:space="preserve"> IF( InpS!AY82, InpS!AY82, AX215 * ( 1 + AY$6) )</f>
        <v>31.751326336357764</v>
      </c>
      <c r="AZ215" s="80">
        <f xml:space="preserve"> IF( InpS!AZ82, InpS!AZ82, AY215 * ( 1 + AZ$6) )</f>
        <v>32.386251421660361</v>
      </c>
      <c r="BA215" s="80">
        <f xml:space="preserve"> IF( InpS!BA82, InpS!BA82, AZ215 * ( 1 + BA$6) )</f>
        <v>33.033872980164617</v>
      </c>
      <c r="BB215" s="80">
        <f xml:space="preserve"> IF( InpS!BB82, InpS!BB82, BA215 * ( 1 + BB$6) )</f>
        <v>33.694444900770947</v>
      </c>
      <c r="BC215" s="80">
        <f xml:space="preserve"> IF( InpS!BC82, InpS!BC82, BB215 * ( 1 + BC$6) )</f>
        <v>34.368226149346647</v>
      </c>
      <c r="BD215" s="80">
        <f xml:space="preserve"> IF( InpS!BD82, InpS!BD82, BC215 * ( 1 + BD$6) )</f>
        <v>35.055480870248999</v>
      </c>
      <c r="BE215" s="80">
        <f xml:space="preserve"> IF( InpS!BE82, InpS!BE82, BD215 * ( 1 + BE$6) )</f>
        <v>35.756478489878511</v>
      </c>
      <c r="BF215" s="80">
        <f xml:space="preserve"> IF( InpS!BF82, InpS!BF82, BE215 * ( 1 + BF$6) )</f>
        <v>36.471493822302918</v>
      </c>
      <c r="BG215" s="80">
        <f xml:space="preserve"> IF( InpS!BG82, InpS!BG82, BF215 * ( 1 + BG$6) )</f>
        <v>37.200807176993322</v>
      </c>
      <c r="BH215" s="80">
        <f xml:space="preserve"> IF( InpS!BH82, InpS!BH82, BG215 * ( 1 + BH$6) )</f>
        <v>37.944704468714697</v>
      </c>
      <c r="BI215" s="80">
        <f xml:space="preserve"> IF( InpS!BI82, InpS!BI82, BH215 * ( 1 + BI$6) )</f>
        <v>38.703477329613847</v>
      </c>
      <c r="BJ215" s="80">
        <f xml:space="preserve"> IF( InpS!BJ82, InpS!BJ82, BI215 * ( 1 + BJ$6) )</f>
        <v>39.477423223548783</v>
      </c>
      <c r="BK215" s="80">
        <f xml:space="preserve"> IF( InpS!BK82, InpS!BK82, BJ215 * ( 1 + BK$6) )</f>
        <v>40.266845562704326</v>
      </c>
      <c r="BL215" s="80">
        <f xml:space="preserve"> IF( InpS!BL82, InpS!BL82, BK215 * ( 1 + BL$6) )</f>
        <v>41.072053826539623</v>
      </c>
      <c r="BM215" s="80">
        <f xml:space="preserve"> IF( InpS!BM82, InpS!BM82, BL215 * ( 1 + BM$6) )</f>
        <v>41.893363683114266</v>
      </c>
      <c r="BN215" s="80">
        <f xml:space="preserve"> IF( InpS!BN82, InpS!BN82, BM215 * ( 1 + BN$6) )</f>
        <v>42.731097112840509</v>
      </c>
      <c r="BO215" s="80">
        <f xml:space="preserve"> IF( InpS!BO82, InpS!BO82, BN215 * ( 1 + BO$6) )</f>
        <v>43.58558253471017</v>
      </c>
      <c r="BP215" s="80">
        <f xml:space="preserve"> IF( InpS!BP82, InpS!BP82, BO215 * ( 1 + BP$6) )</f>
        <v>44.457154935045644</v>
      </c>
      <c r="BQ215" s="80">
        <f xml:space="preserve"> IF( InpS!BQ82, InpS!BQ82, BP215 * ( 1 + BQ$6) )</f>
        <v>45.346155998825544</v>
      </c>
      <c r="BR215" s="80">
        <f xml:space="preserve"> IF( InpS!BR82, InpS!BR82, BQ215 * ( 1 + BR$6) )</f>
        <v>46.252934243636403</v>
      </c>
      <c r="BS215" s="80">
        <f xml:space="preserve"> IF( InpS!BS82, InpS!BS82, BR215 * ( 1 + BS$6) )</f>
        <v>47.177845156303022</v>
      </c>
      <c r="BT215" s="80">
        <f xml:space="preserve"> IF( InpS!BT82, InpS!BT82, BS215 * ( 1 + BT$6) )</f>
        <v>48.121251332250964</v>
      </c>
      <c r="BU215" s="80">
        <f xml:space="preserve"> IF( InpS!BU82, InpS!BU82, BT215 * ( 1 + BU$6) )</f>
        <v>49.083522617655859</v>
      </c>
      <c r="BV215" s="80">
        <f xml:space="preserve"> IF( InpS!BV82, InpS!BV82, BU215 * ( 1 + BV$6) )</f>
        <v>50.065036254435235</v>
      </c>
      <c r="BW215" s="80">
        <f xml:space="preserve"> IF( InpS!BW82, InpS!BW82, BV215 * ( 1 + BW$6) )</f>
        <v>51.066177028139727</v>
      </c>
      <c r="BX215" s="80">
        <f xml:space="preserve"> IF( InpS!BX82, InpS!BX82, BW215 * ( 1 + BX$6) )</f>
        <v>52.087337418801653</v>
      </c>
      <c r="BY215" s="80">
        <f xml:space="preserve"> IF( InpS!BY82, InpS!BY82, BX215 * ( 1 + BY$6) )</f>
        <v>53.128917754800042</v>
      </c>
      <c r="BZ215" s="80">
        <f xml:space="preserve"> IF( InpS!BZ82, InpS!BZ82, BY215 * ( 1 + BZ$6) )</f>
        <v>54.19132636980251</v>
      </c>
      <c r="CA215" s="80">
        <f xml:space="preserve"> IF( InpS!CA82, InpS!CA82, BZ215 * ( 1 + CA$6) )</f>
        <v>55.274979762845454</v>
      </c>
      <c r="CB215" s="80">
        <f xml:space="preserve"> IF( InpS!CB82, InpS!CB82, CA215 * ( 1 + CB$6) )</f>
        <v>56.38030276161534</v>
      </c>
      <c r="CC215" s="80">
        <f xml:space="preserve"> IF( InpS!CC82, InpS!CC82, CB215 * ( 1 + CC$6) )</f>
        <v>57.507728688995087</v>
      </c>
      <c r="CD215" s="80">
        <f xml:space="preserve"> IF( InpS!CD82, InpS!CD82, CC215 * ( 1 + CD$6) )</f>
        <v>58.65769953294086</v>
      </c>
      <c r="CE215" s="80">
        <f xml:space="preserve"> IF( InpS!CE82, InpS!CE82, CD215 * ( 1 + CE$6) )</f>
        <v>59.830666119755861</v>
      </c>
      <c r="CF215" s="80">
        <f xml:space="preserve"> IF( InpS!CF82, InpS!CF82, CE215 * ( 1 + CF$6) )</f>
        <v>61.027088290829013</v>
      </c>
      <c r="CG215" s="80">
        <f xml:space="preserve"> IF( InpS!CG82, InpS!CG82, CF215 * ( 1 + CG$6) )</f>
        <v>62.247435082907899</v>
      </c>
      <c r="CH215" s="80">
        <f xml:space="preserve"> IF( InpS!CH82, InpS!CH82, CG215 * ( 1 + CH$6) )</f>
        <v>63.492184911976523</v>
      </c>
      <c r="CI215" s="80">
        <f xml:space="preserve"> IF( InpS!CI82, InpS!CI82, CH215 * ( 1 + CI$6) )</f>
        <v>64.761825760810098</v>
      </c>
      <c r="CJ215" s="80">
        <f xml:space="preserve"> IF( InpS!CJ82, InpS!CJ82, CI215 * ( 1 + CJ$6) )</f>
        <v>66.056855370280303</v>
      </c>
      <c r="CK215" s="80">
        <f xml:space="preserve"> IF( InpS!CK82, InpS!CK82, CJ215 * ( 1 + CK$6) )</f>
        <v>67.377781434486025</v>
      </c>
      <c r="CL215" s="80">
        <f xml:space="preserve"> IF( InpS!CL82, InpS!CL82, CK215 * ( 1 + CL$6) )</f>
        <v>68.725121799786123</v>
      </c>
      <c r="CM215" s="80">
        <f xml:space="preserve"> IF( InpS!CM82, InpS!CM82, CL215 * ( 1 + CM$6) )</f>
        <v>70.099404667812166</v>
      </c>
      <c r="CN215" s="80">
        <f xml:space="preserve"> IF( InpS!CN82, InpS!CN82, CM215 * ( 1 + CN$6) )</f>
        <v>71.501168802540832</v>
      </c>
      <c r="CO215" s="80">
        <f xml:space="preserve"> IF( InpS!CO82, InpS!CO82, CN215 * ( 1 + CO$6) )</f>
        <v>72.930963741507043</v>
      </c>
    </row>
    <row r="216" spans="2:93" s="79" customFormat="1" outlineLevel="2" x14ac:dyDescent="0.2">
      <c r="B216" s="98"/>
      <c r="C216" s="44"/>
      <c r="D216" s="44"/>
      <c r="E216" s="45"/>
      <c r="G216" s="83"/>
      <c r="H216" s="223"/>
      <c r="I216" s="86"/>
      <c r="K216" s="227"/>
      <c r="L216" s="227"/>
      <c r="M216" s="227"/>
      <c r="N216" s="227"/>
      <c r="O216" s="227"/>
      <c r="P216" s="227"/>
      <c r="Q216" s="227"/>
      <c r="R216" s="227"/>
      <c r="S216" s="227"/>
      <c r="T216" s="227"/>
      <c r="U216" s="227"/>
      <c r="V216" s="227"/>
      <c r="W216" s="227"/>
      <c r="X216" s="227"/>
      <c r="Y216" s="227"/>
      <c r="Z216" s="227"/>
      <c r="AA216" s="227"/>
      <c r="AB216" s="227"/>
      <c r="AC216" s="227"/>
      <c r="AD216" s="227"/>
      <c r="AE216" s="227"/>
      <c r="AF216" s="227"/>
      <c r="AG216" s="227"/>
      <c r="AH216" s="227"/>
      <c r="AI216" s="227"/>
      <c r="AJ216" s="227"/>
      <c r="AK216" s="227"/>
      <c r="AL216" s="227"/>
      <c r="AM216" s="227"/>
      <c r="AN216" s="227"/>
      <c r="AO216" s="227"/>
      <c r="AP216" s="227"/>
      <c r="AQ216" s="227"/>
      <c r="AR216" s="227"/>
      <c r="AS216" s="227"/>
      <c r="AT216" s="227"/>
      <c r="AU216" s="227"/>
      <c r="AV216" s="227"/>
      <c r="AW216" s="227"/>
      <c r="AX216" s="227"/>
      <c r="AY216" s="227"/>
      <c r="AZ216" s="227"/>
      <c r="BA216" s="227"/>
      <c r="BB216" s="227"/>
      <c r="BC216" s="227"/>
      <c r="BD216" s="227"/>
      <c r="BE216" s="227"/>
      <c r="BF216" s="227"/>
      <c r="BG216" s="227"/>
      <c r="BH216" s="227"/>
      <c r="BI216" s="227"/>
      <c r="BJ216" s="227"/>
      <c r="BK216" s="227"/>
      <c r="BL216" s="227"/>
      <c r="BM216" s="227"/>
      <c r="BN216" s="227"/>
      <c r="BO216" s="227"/>
      <c r="BP216" s="227"/>
      <c r="BQ216" s="227"/>
      <c r="BR216" s="227"/>
      <c r="BS216" s="227"/>
      <c r="BT216" s="227"/>
      <c r="BU216" s="227"/>
      <c r="BV216" s="227"/>
      <c r="BW216" s="227"/>
      <c r="BX216" s="227"/>
      <c r="BY216" s="227"/>
      <c r="BZ216" s="227"/>
      <c r="CA216" s="227"/>
      <c r="CB216" s="227"/>
      <c r="CC216" s="227"/>
      <c r="CD216" s="227"/>
      <c r="CE216" s="227"/>
      <c r="CF216" s="227"/>
      <c r="CG216" s="227"/>
      <c r="CH216" s="227"/>
      <c r="CI216" s="227"/>
      <c r="CJ216" s="227"/>
      <c r="CK216" s="227"/>
      <c r="CL216" s="227"/>
      <c r="CM216" s="227"/>
      <c r="CN216" s="227"/>
      <c r="CO216" s="227"/>
    </row>
    <row r="217" spans="2:93" outlineLevel="2" x14ac:dyDescent="0.2">
      <c r="B217" s="59"/>
      <c r="D217" s="39"/>
      <c r="E217" s="18" t="str">
        <f xml:space="preserve"> InpS!E83</f>
        <v>Fixed charge: Measured standard</v>
      </c>
      <c r="G217" s="163">
        <f xml:space="preserve"> $G$215</f>
        <v>0</v>
      </c>
      <c r="H217" s="77" t="str">
        <f xml:space="preserve"> InpS!H83</f>
        <v>£</v>
      </c>
      <c r="I217" s="75"/>
      <c r="K217" s="80">
        <f xml:space="preserve"> IF( InpS!K83, InpS!K83, J217 * ( 1 + K$6) )</f>
        <v>0</v>
      </c>
      <c r="L217" s="80">
        <f xml:space="preserve"> IF( InpS!L83, InpS!L83, K217 * ( 1 + L$6) )</f>
        <v>0</v>
      </c>
      <c r="M217" s="80">
        <f xml:space="preserve"> IF( InpS!M83, InpS!M83, L217 * ( 1 + M$6) )</f>
        <v>0</v>
      </c>
      <c r="N217" s="80">
        <f xml:space="preserve"> IF( InpS!N83, InpS!N83, M217 * ( 1 + N$6) )</f>
        <v>0</v>
      </c>
      <c r="O217" s="80">
        <f xml:space="preserve"> IF( InpS!O83, InpS!O83, N217 * ( 1 + O$6) )</f>
        <v>0</v>
      </c>
      <c r="P217" s="80">
        <f xml:space="preserve"> IF( InpS!P83, InpS!P83, O217 * ( 1 + P$6) )</f>
        <v>0</v>
      </c>
      <c r="Q217" s="80">
        <f xml:space="preserve"> IF( InpS!Q83, InpS!Q83, P217 * ( 1 + Q$6) )</f>
        <v>0</v>
      </c>
      <c r="R217" s="80">
        <f xml:space="preserve"> IF( InpS!R83, InpS!R83, Q217 * ( 1 + R$6) )</f>
        <v>0</v>
      </c>
      <c r="S217" s="80">
        <f xml:space="preserve"> IF( InpS!S83, InpS!S83, R217 * ( 1 + S$6) )</f>
        <v>0</v>
      </c>
      <c r="T217" s="80">
        <f xml:space="preserve"> IF( InpS!T83, InpS!T83, S217 * ( 1 + T$6) )</f>
        <v>0</v>
      </c>
      <c r="U217" s="80">
        <f xml:space="preserve"> IF( InpS!U83, InpS!U83, T217 * ( 1 + U$6) )</f>
        <v>0</v>
      </c>
      <c r="V217" s="80">
        <f xml:space="preserve"> IF( InpS!V83, InpS!V83, U217 * ( 1 + V$6) )</f>
        <v>0</v>
      </c>
      <c r="W217" s="80">
        <f xml:space="preserve"> IF( InpS!W83, InpS!W83, V217 * ( 1 + W$6) )</f>
        <v>0</v>
      </c>
      <c r="X217" s="80">
        <f xml:space="preserve"> IF( InpS!X83, InpS!X83, W217 * ( 1 + X$6) )</f>
        <v>0</v>
      </c>
      <c r="Y217" s="80">
        <f xml:space="preserve"> IF( InpS!Y83, InpS!Y83, X217 * ( 1 + Y$6) )</f>
        <v>0</v>
      </c>
      <c r="Z217" s="80">
        <f xml:space="preserve"> IF( InpS!Z83, InpS!Z83, Y217 * ( 1 + Z$6) )</f>
        <v>0</v>
      </c>
      <c r="AA217" s="80">
        <f xml:space="preserve"> IF( InpS!AA83, InpS!AA83, Z217 * ( 1 + AA$6) )</f>
        <v>0</v>
      </c>
      <c r="AB217" s="80">
        <f xml:space="preserve"> IF( InpS!AB83, InpS!AB83, AA217 * ( 1 + AB$6) )</f>
        <v>0</v>
      </c>
      <c r="AC217" s="80">
        <f xml:space="preserve"> IF( InpS!AC83, InpS!AC83, AB217 * ( 1 + AC$6) )</f>
        <v>0</v>
      </c>
      <c r="AD217" s="80">
        <f xml:space="preserve"> IF( InpS!AD83, InpS!AD83, AC217 * ( 1 + AD$6) )</f>
        <v>0</v>
      </c>
      <c r="AE217" s="80">
        <f xml:space="preserve"> IF( InpS!AE83, InpS!AE83, AD217 * ( 1 + AE$6) )</f>
        <v>0</v>
      </c>
      <c r="AF217" s="80">
        <f xml:space="preserve"> IF( InpS!AF83, InpS!AF83, AE217 * ( 1 + AF$6) )</f>
        <v>0</v>
      </c>
      <c r="AG217" s="80">
        <f xml:space="preserve"> IF( InpS!AG83, InpS!AG83, AF217 * ( 1 + AG$6) )</f>
        <v>0</v>
      </c>
      <c r="AH217" s="80">
        <f xml:space="preserve"> IF( InpS!AH83, InpS!AH83, AG217 * ( 1 + AH$6) )</f>
        <v>0</v>
      </c>
      <c r="AI217" s="80">
        <f xml:space="preserve"> IF( InpS!AI83, InpS!AI83, AH217 * ( 1 + AI$6) )</f>
        <v>0</v>
      </c>
      <c r="AJ217" s="80">
        <f xml:space="preserve"> IF( InpS!AJ83, InpS!AJ83, AI217 * ( 1 + AJ$6) )</f>
        <v>0</v>
      </c>
      <c r="AK217" s="80">
        <f xml:space="preserve"> IF( InpS!AK83, InpS!AK83, AJ217 * ( 1 + AK$6) )</f>
        <v>0</v>
      </c>
      <c r="AL217" s="80">
        <f xml:space="preserve"> IF( InpS!AL83, InpS!AL83, AK217 * ( 1 + AL$6) )</f>
        <v>0</v>
      </c>
      <c r="AM217" s="80">
        <f xml:space="preserve"> IF( InpS!AM83, InpS!AM83, AL217 * ( 1 + AM$6) )</f>
        <v>0</v>
      </c>
      <c r="AN217" s="80">
        <f xml:space="preserve"> IF( InpS!AN83, InpS!AN83, AM217 * ( 1 + AN$6) )</f>
        <v>0</v>
      </c>
      <c r="AO217" s="80">
        <f xml:space="preserve"> IF( InpS!AO83, InpS!AO83, AN217 * ( 1 + AO$6) )</f>
        <v>0</v>
      </c>
      <c r="AP217" s="80">
        <f xml:space="preserve"> IF( InpS!AP83, InpS!AP83, AO217 * ( 1 + AP$6) )</f>
        <v>0</v>
      </c>
      <c r="AQ217" s="80">
        <f xml:space="preserve"> IF( InpS!AQ83, InpS!AQ83, AP217 * ( 1 + AQ$6) )</f>
        <v>0</v>
      </c>
      <c r="AR217" s="80">
        <f xml:space="preserve"> IF( InpS!AR83, InpS!AR83, AQ217 * ( 1 + AR$6) )</f>
        <v>0</v>
      </c>
      <c r="AS217" s="80">
        <f xml:space="preserve"> IF( InpS!AS83, InpS!AS83, AR217 * ( 1 + AS$6) )</f>
        <v>0</v>
      </c>
      <c r="AT217" s="80">
        <f xml:space="preserve"> IF( InpS!AT83, InpS!AT83, AS217 * ( 1 + AT$6) )</f>
        <v>0</v>
      </c>
      <c r="AU217" s="80">
        <f xml:space="preserve"> IF( InpS!AU83, InpS!AU83, AT217 * ( 1 + AU$6) )</f>
        <v>0</v>
      </c>
      <c r="AV217" s="80">
        <f xml:space="preserve"> IF( InpS!AV83, InpS!AV83, AU217 * ( 1 + AV$6) )</f>
        <v>0</v>
      </c>
      <c r="AW217" s="80">
        <f xml:space="preserve"> IF( InpS!AW83, InpS!AW83, AV217 * ( 1 + AW$6) )</f>
        <v>0</v>
      </c>
      <c r="AX217" s="80">
        <f xml:space="preserve"> IF( InpS!AX83, InpS!AX83, AW217 * ( 1 + AX$6) )</f>
        <v>0</v>
      </c>
      <c r="AY217" s="80">
        <f xml:space="preserve"> IF( InpS!AY83, InpS!AY83, AX217 * ( 1 + AY$6) )</f>
        <v>0</v>
      </c>
      <c r="AZ217" s="80">
        <f xml:space="preserve"> IF( InpS!AZ83, InpS!AZ83, AY217 * ( 1 + AZ$6) )</f>
        <v>0</v>
      </c>
      <c r="BA217" s="80">
        <f xml:space="preserve"> IF( InpS!BA83, InpS!BA83, AZ217 * ( 1 + BA$6) )</f>
        <v>0</v>
      </c>
      <c r="BB217" s="80">
        <f xml:space="preserve"> IF( InpS!BB83, InpS!BB83, BA217 * ( 1 + BB$6) )</f>
        <v>0</v>
      </c>
      <c r="BC217" s="80">
        <f xml:space="preserve"> IF( InpS!BC83, InpS!BC83, BB217 * ( 1 + BC$6) )</f>
        <v>0</v>
      </c>
      <c r="BD217" s="80">
        <f xml:space="preserve"> IF( InpS!BD83, InpS!BD83, BC217 * ( 1 + BD$6) )</f>
        <v>0</v>
      </c>
      <c r="BE217" s="80">
        <f xml:space="preserve"> IF( InpS!BE83, InpS!BE83, BD217 * ( 1 + BE$6) )</f>
        <v>0</v>
      </c>
      <c r="BF217" s="80">
        <f xml:space="preserve"> IF( InpS!BF83, InpS!BF83, BE217 * ( 1 + BF$6) )</f>
        <v>0</v>
      </c>
      <c r="BG217" s="80">
        <f xml:space="preserve"> IF( InpS!BG83, InpS!BG83, BF217 * ( 1 + BG$6) )</f>
        <v>0</v>
      </c>
      <c r="BH217" s="80">
        <f xml:space="preserve"> IF( InpS!BH83, InpS!BH83, BG217 * ( 1 + BH$6) )</f>
        <v>0</v>
      </c>
      <c r="BI217" s="80">
        <f xml:space="preserve"> IF( InpS!BI83, InpS!BI83, BH217 * ( 1 + BI$6) )</f>
        <v>0</v>
      </c>
      <c r="BJ217" s="80">
        <f xml:space="preserve"> IF( InpS!BJ83, InpS!BJ83, BI217 * ( 1 + BJ$6) )</f>
        <v>0</v>
      </c>
      <c r="BK217" s="80">
        <f xml:space="preserve"> IF( InpS!BK83, InpS!BK83, BJ217 * ( 1 + BK$6) )</f>
        <v>0</v>
      </c>
      <c r="BL217" s="80">
        <f xml:space="preserve"> IF( InpS!BL83, InpS!BL83, BK217 * ( 1 + BL$6) )</f>
        <v>0</v>
      </c>
      <c r="BM217" s="80">
        <f xml:space="preserve"> IF( InpS!BM83, InpS!BM83, BL217 * ( 1 + BM$6) )</f>
        <v>0</v>
      </c>
      <c r="BN217" s="80">
        <f xml:space="preserve"> IF( InpS!BN83, InpS!BN83, BM217 * ( 1 + BN$6) )</f>
        <v>0</v>
      </c>
      <c r="BO217" s="80">
        <f xml:space="preserve"> IF( InpS!BO83, InpS!BO83, BN217 * ( 1 + BO$6) )</f>
        <v>0</v>
      </c>
      <c r="BP217" s="80">
        <f xml:space="preserve"> IF( InpS!BP83, InpS!BP83, BO217 * ( 1 + BP$6) )</f>
        <v>0</v>
      </c>
      <c r="BQ217" s="80">
        <f xml:space="preserve"> IF( InpS!BQ83, InpS!BQ83, BP217 * ( 1 + BQ$6) )</f>
        <v>0</v>
      </c>
      <c r="BR217" s="80">
        <f xml:space="preserve"> IF( InpS!BR83, InpS!BR83, BQ217 * ( 1 + BR$6) )</f>
        <v>0</v>
      </c>
      <c r="BS217" s="80">
        <f xml:space="preserve"> IF( InpS!BS83, InpS!BS83, BR217 * ( 1 + BS$6) )</f>
        <v>0</v>
      </c>
      <c r="BT217" s="80">
        <f xml:space="preserve"> IF( InpS!BT83, InpS!BT83, BS217 * ( 1 + BT$6) )</f>
        <v>0</v>
      </c>
      <c r="BU217" s="80">
        <f xml:space="preserve"> IF( InpS!BU83, InpS!BU83, BT217 * ( 1 + BU$6) )</f>
        <v>0</v>
      </c>
      <c r="BV217" s="80">
        <f xml:space="preserve"> IF( InpS!BV83, InpS!BV83, BU217 * ( 1 + BV$6) )</f>
        <v>0</v>
      </c>
      <c r="BW217" s="80">
        <f xml:space="preserve"> IF( InpS!BW83, InpS!BW83, BV217 * ( 1 + BW$6) )</f>
        <v>0</v>
      </c>
      <c r="BX217" s="80">
        <f xml:space="preserve"> IF( InpS!BX83, InpS!BX83, BW217 * ( 1 + BX$6) )</f>
        <v>0</v>
      </c>
      <c r="BY217" s="80">
        <f xml:space="preserve"> IF( InpS!BY83, InpS!BY83, BX217 * ( 1 + BY$6) )</f>
        <v>0</v>
      </c>
      <c r="BZ217" s="80">
        <f xml:space="preserve"> IF( InpS!BZ83, InpS!BZ83, BY217 * ( 1 + BZ$6) )</f>
        <v>0</v>
      </c>
      <c r="CA217" s="80">
        <f xml:space="preserve"> IF( InpS!CA83, InpS!CA83, BZ217 * ( 1 + CA$6) )</f>
        <v>0</v>
      </c>
      <c r="CB217" s="80">
        <f xml:space="preserve"> IF( InpS!CB83, InpS!CB83, CA217 * ( 1 + CB$6) )</f>
        <v>0</v>
      </c>
      <c r="CC217" s="80">
        <f xml:space="preserve"> IF( InpS!CC83, InpS!CC83, CB217 * ( 1 + CC$6) )</f>
        <v>0</v>
      </c>
      <c r="CD217" s="80">
        <f xml:space="preserve"> IF( InpS!CD83, InpS!CD83, CC217 * ( 1 + CD$6) )</f>
        <v>0</v>
      </c>
      <c r="CE217" s="80">
        <f xml:space="preserve"> IF( InpS!CE83, InpS!CE83, CD217 * ( 1 + CE$6) )</f>
        <v>0</v>
      </c>
      <c r="CF217" s="80">
        <f xml:space="preserve"> IF( InpS!CF83, InpS!CF83, CE217 * ( 1 + CF$6) )</f>
        <v>0</v>
      </c>
      <c r="CG217" s="80">
        <f xml:space="preserve"> IF( InpS!CG83, InpS!CG83, CF217 * ( 1 + CG$6) )</f>
        <v>0</v>
      </c>
      <c r="CH217" s="80">
        <f xml:space="preserve"> IF( InpS!CH83, InpS!CH83, CG217 * ( 1 + CH$6) )</f>
        <v>0</v>
      </c>
      <c r="CI217" s="80">
        <f xml:space="preserve"> IF( InpS!CI83, InpS!CI83, CH217 * ( 1 + CI$6) )</f>
        <v>0</v>
      </c>
      <c r="CJ217" s="80">
        <f xml:space="preserve"> IF( InpS!CJ83, InpS!CJ83, CI217 * ( 1 + CJ$6) )</f>
        <v>0</v>
      </c>
      <c r="CK217" s="80">
        <f xml:space="preserve"> IF( InpS!CK83, InpS!CK83, CJ217 * ( 1 + CK$6) )</f>
        <v>0</v>
      </c>
      <c r="CL217" s="80">
        <f xml:space="preserve"> IF( InpS!CL83, InpS!CL83, CK217 * ( 1 + CL$6) )</f>
        <v>0</v>
      </c>
      <c r="CM217" s="80">
        <f xml:space="preserve"> IF( InpS!CM83, InpS!CM83, CL217 * ( 1 + CM$6) )</f>
        <v>0</v>
      </c>
      <c r="CN217" s="80">
        <f xml:space="preserve"> IF( InpS!CN83, InpS!CN83, CM217 * ( 1 + CN$6) )</f>
        <v>0</v>
      </c>
      <c r="CO217" s="80">
        <f xml:space="preserve"> IF( InpS!CO83, InpS!CO83, CN217 * ( 1 + CO$6) )</f>
        <v>0</v>
      </c>
    </row>
    <row r="218" spans="2:93" outlineLevel="2" x14ac:dyDescent="0.2">
      <c r="B218" s="59"/>
      <c r="D218" s="39"/>
      <c r="E218" s="18" t="str">
        <f xml:space="preserve"> InpS!E84</f>
        <v>Fixed charge: Measured Surface Water Drainage standard</v>
      </c>
      <c r="G218" s="91">
        <f xml:space="preserve"> $G$215</f>
        <v>0</v>
      </c>
      <c r="H218" s="77" t="str">
        <f xml:space="preserve"> InpS!H84</f>
        <v>£</v>
      </c>
      <c r="I218" s="75"/>
      <c r="K218" s="80">
        <f xml:space="preserve"> IF( InpS!K84, InpS!K84, J218 * ( 1 + K$6) )</f>
        <v>0</v>
      </c>
      <c r="L218" s="80">
        <f xml:space="preserve"> IF( InpS!L84, InpS!L84, K218 * ( 1 + L$6) )</f>
        <v>0</v>
      </c>
      <c r="M218" s="80">
        <f xml:space="preserve"> IF( InpS!M84, InpS!M84, L218 * ( 1 + M$6) )</f>
        <v>0</v>
      </c>
      <c r="N218" s="80">
        <f xml:space="preserve"> IF( InpS!N84, InpS!N84, M218 * ( 1 + N$6) )</f>
        <v>0</v>
      </c>
      <c r="O218" s="80">
        <f xml:space="preserve"> IF( InpS!O84, InpS!O84, N218 * ( 1 + O$6) )</f>
        <v>0</v>
      </c>
      <c r="P218" s="80">
        <f xml:space="preserve"> IF( InpS!P84, InpS!P84, O218 * ( 1 + P$6) )</f>
        <v>0</v>
      </c>
      <c r="Q218" s="80">
        <f xml:space="preserve"> IF( InpS!Q84, InpS!Q84, P218 * ( 1 + Q$6) )</f>
        <v>0</v>
      </c>
      <c r="R218" s="80">
        <f xml:space="preserve"> IF( InpS!R84, InpS!R84, Q218 * ( 1 + R$6) )</f>
        <v>0</v>
      </c>
      <c r="S218" s="80">
        <f xml:space="preserve"> IF( InpS!S84, InpS!S84, R218 * ( 1 + S$6) )</f>
        <v>0</v>
      </c>
      <c r="T218" s="80">
        <f xml:space="preserve"> IF( InpS!T84, InpS!T84, S218 * ( 1 + T$6) )</f>
        <v>0</v>
      </c>
      <c r="U218" s="80">
        <f xml:space="preserve"> IF( InpS!U84, InpS!U84, T218 * ( 1 + U$6) )</f>
        <v>0</v>
      </c>
      <c r="V218" s="80">
        <f xml:space="preserve"> IF( InpS!V84, InpS!V84, U218 * ( 1 + V$6) )</f>
        <v>0</v>
      </c>
      <c r="W218" s="80">
        <f xml:space="preserve"> IF( InpS!W84, InpS!W84, V218 * ( 1 + W$6) )</f>
        <v>0</v>
      </c>
      <c r="X218" s="80">
        <f xml:space="preserve"> IF( InpS!X84, InpS!X84, W218 * ( 1 + X$6) )</f>
        <v>0</v>
      </c>
      <c r="Y218" s="80">
        <f xml:space="preserve"> IF( InpS!Y84, InpS!Y84, X218 * ( 1 + Y$6) )</f>
        <v>0</v>
      </c>
      <c r="Z218" s="80">
        <f xml:space="preserve"> IF( InpS!Z84, InpS!Z84, Y218 * ( 1 + Z$6) )</f>
        <v>0</v>
      </c>
      <c r="AA218" s="80">
        <f xml:space="preserve"> IF( InpS!AA84, InpS!AA84, Z218 * ( 1 + AA$6) )</f>
        <v>0</v>
      </c>
      <c r="AB218" s="80">
        <f xml:space="preserve"> IF( InpS!AB84, InpS!AB84, AA218 * ( 1 + AB$6) )</f>
        <v>0</v>
      </c>
      <c r="AC218" s="80">
        <f xml:space="preserve"> IF( InpS!AC84, InpS!AC84, AB218 * ( 1 + AC$6) )</f>
        <v>0</v>
      </c>
      <c r="AD218" s="80">
        <f xml:space="preserve"> IF( InpS!AD84, InpS!AD84, AC218 * ( 1 + AD$6) )</f>
        <v>0</v>
      </c>
      <c r="AE218" s="80">
        <f xml:space="preserve"> IF( InpS!AE84, InpS!AE84, AD218 * ( 1 + AE$6) )</f>
        <v>0</v>
      </c>
      <c r="AF218" s="80">
        <f xml:space="preserve"> IF( InpS!AF84, InpS!AF84, AE218 * ( 1 + AF$6) )</f>
        <v>0</v>
      </c>
      <c r="AG218" s="80">
        <f xml:space="preserve"> IF( InpS!AG84, InpS!AG84, AF218 * ( 1 + AG$6) )</f>
        <v>0</v>
      </c>
      <c r="AH218" s="80">
        <f xml:space="preserve"> IF( InpS!AH84, InpS!AH84, AG218 * ( 1 + AH$6) )</f>
        <v>0</v>
      </c>
      <c r="AI218" s="80">
        <f xml:space="preserve"> IF( InpS!AI84, InpS!AI84, AH218 * ( 1 + AI$6) )</f>
        <v>0</v>
      </c>
      <c r="AJ218" s="80">
        <f xml:space="preserve"> IF( InpS!AJ84, InpS!AJ84, AI218 * ( 1 + AJ$6) )</f>
        <v>0</v>
      </c>
      <c r="AK218" s="80">
        <f xml:space="preserve"> IF( InpS!AK84, InpS!AK84, AJ218 * ( 1 + AK$6) )</f>
        <v>0</v>
      </c>
      <c r="AL218" s="80">
        <f xml:space="preserve"> IF( InpS!AL84, InpS!AL84, AK218 * ( 1 + AL$6) )</f>
        <v>0</v>
      </c>
      <c r="AM218" s="80">
        <f xml:space="preserve"> IF( InpS!AM84, InpS!AM84, AL218 * ( 1 + AM$6) )</f>
        <v>0</v>
      </c>
      <c r="AN218" s="80">
        <f xml:space="preserve"> IF( InpS!AN84, InpS!AN84, AM218 * ( 1 + AN$6) )</f>
        <v>0</v>
      </c>
      <c r="AO218" s="80">
        <f xml:space="preserve"> IF( InpS!AO84, InpS!AO84, AN218 * ( 1 + AO$6) )</f>
        <v>0</v>
      </c>
      <c r="AP218" s="80">
        <f xml:space="preserve"> IF( InpS!AP84, InpS!AP84, AO218 * ( 1 + AP$6) )</f>
        <v>0</v>
      </c>
      <c r="AQ218" s="80">
        <f xml:space="preserve"> IF( InpS!AQ84, InpS!AQ84, AP218 * ( 1 + AQ$6) )</f>
        <v>0</v>
      </c>
      <c r="AR218" s="80">
        <f xml:space="preserve"> IF( InpS!AR84, InpS!AR84, AQ218 * ( 1 + AR$6) )</f>
        <v>0</v>
      </c>
      <c r="AS218" s="80">
        <f xml:space="preserve"> IF( InpS!AS84, InpS!AS84, AR218 * ( 1 + AS$6) )</f>
        <v>0</v>
      </c>
      <c r="AT218" s="80">
        <f xml:space="preserve"> IF( InpS!AT84, InpS!AT84, AS218 * ( 1 + AT$6) )</f>
        <v>0</v>
      </c>
      <c r="AU218" s="80">
        <f xml:space="preserve"> IF( InpS!AU84, InpS!AU84, AT218 * ( 1 + AU$6) )</f>
        <v>0</v>
      </c>
      <c r="AV218" s="80">
        <f xml:space="preserve"> IF( InpS!AV84, InpS!AV84, AU218 * ( 1 + AV$6) )</f>
        <v>0</v>
      </c>
      <c r="AW218" s="80">
        <f xml:space="preserve"> IF( InpS!AW84, InpS!AW84, AV218 * ( 1 + AW$6) )</f>
        <v>0</v>
      </c>
      <c r="AX218" s="80">
        <f xml:space="preserve"> IF( InpS!AX84, InpS!AX84, AW218 * ( 1 + AX$6) )</f>
        <v>0</v>
      </c>
      <c r="AY218" s="80">
        <f xml:space="preserve"> IF( InpS!AY84, InpS!AY84, AX218 * ( 1 + AY$6) )</f>
        <v>0</v>
      </c>
      <c r="AZ218" s="80">
        <f xml:space="preserve"> IF( InpS!AZ84, InpS!AZ84, AY218 * ( 1 + AZ$6) )</f>
        <v>0</v>
      </c>
      <c r="BA218" s="80">
        <f xml:space="preserve"> IF( InpS!BA84, InpS!BA84, AZ218 * ( 1 + BA$6) )</f>
        <v>0</v>
      </c>
      <c r="BB218" s="80">
        <f xml:space="preserve"> IF( InpS!BB84, InpS!BB84, BA218 * ( 1 + BB$6) )</f>
        <v>0</v>
      </c>
      <c r="BC218" s="80">
        <f xml:space="preserve"> IF( InpS!BC84, InpS!BC84, BB218 * ( 1 + BC$6) )</f>
        <v>0</v>
      </c>
      <c r="BD218" s="80">
        <f xml:space="preserve"> IF( InpS!BD84, InpS!BD84, BC218 * ( 1 + BD$6) )</f>
        <v>0</v>
      </c>
      <c r="BE218" s="80">
        <f xml:space="preserve"> IF( InpS!BE84, InpS!BE84, BD218 * ( 1 + BE$6) )</f>
        <v>0</v>
      </c>
      <c r="BF218" s="80">
        <f xml:space="preserve"> IF( InpS!BF84, InpS!BF84, BE218 * ( 1 + BF$6) )</f>
        <v>0</v>
      </c>
      <c r="BG218" s="80">
        <f xml:space="preserve"> IF( InpS!BG84, InpS!BG84, BF218 * ( 1 + BG$6) )</f>
        <v>0</v>
      </c>
      <c r="BH218" s="80">
        <f xml:space="preserve"> IF( InpS!BH84, InpS!BH84, BG218 * ( 1 + BH$6) )</f>
        <v>0</v>
      </c>
      <c r="BI218" s="80">
        <f xml:space="preserve"> IF( InpS!BI84, InpS!BI84, BH218 * ( 1 + BI$6) )</f>
        <v>0</v>
      </c>
      <c r="BJ218" s="80">
        <f xml:space="preserve"> IF( InpS!BJ84, InpS!BJ84, BI218 * ( 1 + BJ$6) )</f>
        <v>0</v>
      </c>
      <c r="BK218" s="80">
        <f xml:space="preserve"> IF( InpS!BK84, InpS!BK84, BJ218 * ( 1 + BK$6) )</f>
        <v>0</v>
      </c>
      <c r="BL218" s="80">
        <f xml:space="preserve"> IF( InpS!BL84, InpS!BL84, BK218 * ( 1 + BL$6) )</f>
        <v>0</v>
      </c>
      <c r="BM218" s="80">
        <f xml:space="preserve"> IF( InpS!BM84, InpS!BM84, BL218 * ( 1 + BM$6) )</f>
        <v>0</v>
      </c>
      <c r="BN218" s="80">
        <f xml:space="preserve"> IF( InpS!BN84, InpS!BN84, BM218 * ( 1 + BN$6) )</f>
        <v>0</v>
      </c>
      <c r="BO218" s="80">
        <f xml:space="preserve"> IF( InpS!BO84, InpS!BO84, BN218 * ( 1 + BO$6) )</f>
        <v>0</v>
      </c>
      <c r="BP218" s="80">
        <f xml:space="preserve"> IF( InpS!BP84, InpS!BP84, BO218 * ( 1 + BP$6) )</f>
        <v>0</v>
      </c>
      <c r="BQ218" s="80">
        <f xml:space="preserve"> IF( InpS!BQ84, InpS!BQ84, BP218 * ( 1 + BQ$6) )</f>
        <v>0</v>
      </c>
      <c r="BR218" s="80">
        <f xml:space="preserve"> IF( InpS!BR84, InpS!BR84, BQ218 * ( 1 + BR$6) )</f>
        <v>0</v>
      </c>
      <c r="BS218" s="80">
        <f xml:space="preserve"> IF( InpS!BS84, InpS!BS84, BR218 * ( 1 + BS$6) )</f>
        <v>0</v>
      </c>
      <c r="BT218" s="80">
        <f xml:space="preserve"> IF( InpS!BT84, InpS!BT84, BS218 * ( 1 + BT$6) )</f>
        <v>0</v>
      </c>
      <c r="BU218" s="80">
        <f xml:space="preserve"> IF( InpS!BU84, InpS!BU84, BT218 * ( 1 + BU$6) )</f>
        <v>0</v>
      </c>
      <c r="BV218" s="80">
        <f xml:space="preserve"> IF( InpS!BV84, InpS!BV84, BU218 * ( 1 + BV$6) )</f>
        <v>0</v>
      </c>
      <c r="BW218" s="80">
        <f xml:space="preserve"> IF( InpS!BW84, InpS!BW84, BV218 * ( 1 + BW$6) )</f>
        <v>0</v>
      </c>
      <c r="BX218" s="80">
        <f xml:space="preserve"> IF( InpS!BX84, InpS!BX84, BW218 * ( 1 + BX$6) )</f>
        <v>0</v>
      </c>
      <c r="BY218" s="80">
        <f xml:space="preserve"> IF( InpS!BY84, InpS!BY84, BX218 * ( 1 + BY$6) )</f>
        <v>0</v>
      </c>
      <c r="BZ218" s="80">
        <f xml:space="preserve"> IF( InpS!BZ84, InpS!BZ84, BY218 * ( 1 + BZ$6) )</f>
        <v>0</v>
      </c>
      <c r="CA218" s="80">
        <f xml:space="preserve"> IF( InpS!CA84, InpS!CA84, BZ218 * ( 1 + CA$6) )</f>
        <v>0</v>
      </c>
      <c r="CB218" s="80">
        <f xml:space="preserve"> IF( InpS!CB84, InpS!CB84, CA218 * ( 1 + CB$6) )</f>
        <v>0</v>
      </c>
      <c r="CC218" s="80">
        <f xml:space="preserve"> IF( InpS!CC84, InpS!CC84, CB218 * ( 1 + CC$6) )</f>
        <v>0</v>
      </c>
      <c r="CD218" s="80">
        <f xml:space="preserve"> IF( InpS!CD84, InpS!CD84, CC218 * ( 1 + CD$6) )</f>
        <v>0</v>
      </c>
      <c r="CE218" s="80">
        <f xml:space="preserve"> IF( InpS!CE84, InpS!CE84, CD218 * ( 1 + CE$6) )</f>
        <v>0</v>
      </c>
      <c r="CF218" s="80">
        <f xml:space="preserve"> IF( InpS!CF84, InpS!CF84, CE218 * ( 1 + CF$6) )</f>
        <v>0</v>
      </c>
      <c r="CG218" s="80">
        <f xml:space="preserve"> IF( InpS!CG84, InpS!CG84, CF218 * ( 1 + CG$6) )</f>
        <v>0</v>
      </c>
      <c r="CH218" s="80">
        <f xml:space="preserve"> IF( InpS!CH84, InpS!CH84, CG218 * ( 1 + CH$6) )</f>
        <v>0</v>
      </c>
      <c r="CI218" s="80">
        <f xml:space="preserve"> IF( InpS!CI84, InpS!CI84, CH218 * ( 1 + CI$6) )</f>
        <v>0</v>
      </c>
      <c r="CJ218" s="80">
        <f xml:space="preserve"> IF( InpS!CJ84, InpS!CJ84, CI218 * ( 1 + CJ$6) )</f>
        <v>0</v>
      </c>
      <c r="CK218" s="80">
        <f xml:space="preserve"> IF( InpS!CK84, InpS!CK84, CJ218 * ( 1 + CK$6) )</f>
        <v>0</v>
      </c>
      <c r="CL218" s="80">
        <f xml:space="preserve"> IF( InpS!CL84, InpS!CL84, CK218 * ( 1 + CL$6) )</f>
        <v>0</v>
      </c>
      <c r="CM218" s="80">
        <f xml:space="preserve"> IF( InpS!CM84, InpS!CM84, CL218 * ( 1 + CM$6) )</f>
        <v>0</v>
      </c>
      <c r="CN218" s="80">
        <f xml:space="preserve"> IF( InpS!CN84, InpS!CN84, CM218 * ( 1 + CN$6) )</f>
        <v>0</v>
      </c>
      <c r="CO218" s="80">
        <f xml:space="preserve"> IF( InpS!CO84, InpS!CO84, CN218 * ( 1 + CO$6) )</f>
        <v>0</v>
      </c>
    </row>
    <row r="219" spans="2:93" s="79" customFormat="1" outlineLevel="2" x14ac:dyDescent="0.2">
      <c r="B219" s="98"/>
      <c r="C219" s="44"/>
      <c r="D219" s="44"/>
      <c r="E219" s="45"/>
      <c r="G219" s="83"/>
      <c r="H219" s="223"/>
      <c r="I219" s="86"/>
      <c r="K219" s="227"/>
      <c r="L219" s="227"/>
      <c r="M219" s="227"/>
      <c r="N219" s="227"/>
      <c r="O219" s="227"/>
      <c r="P219" s="227"/>
      <c r="Q219" s="227"/>
      <c r="R219" s="227"/>
      <c r="S219" s="227"/>
      <c r="T219" s="227"/>
      <c r="U219" s="227"/>
      <c r="V219" s="227"/>
      <c r="W219" s="227"/>
      <c r="X219" s="227"/>
      <c r="Y219" s="227"/>
      <c r="Z219" s="227"/>
      <c r="AA219" s="227"/>
      <c r="AB219" s="227"/>
      <c r="AC219" s="227"/>
      <c r="AD219" s="227"/>
      <c r="AE219" s="227"/>
      <c r="AF219" s="227"/>
      <c r="AG219" s="227"/>
      <c r="AH219" s="227"/>
      <c r="AI219" s="227"/>
      <c r="AJ219" s="227"/>
      <c r="AK219" s="227"/>
      <c r="AL219" s="227"/>
      <c r="AM219" s="227"/>
      <c r="AN219" s="227"/>
      <c r="AO219" s="227"/>
      <c r="AP219" s="227"/>
      <c r="AQ219" s="227"/>
      <c r="AR219" s="227"/>
      <c r="AS219" s="227"/>
      <c r="AT219" s="227"/>
      <c r="AU219" s="227"/>
      <c r="AV219" s="227"/>
      <c r="AW219" s="227"/>
      <c r="AX219" s="227"/>
      <c r="AY219" s="227"/>
      <c r="AZ219" s="227"/>
      <c r="BA219" s="227"/>
      <c r="BB219" s="227"/>
      <c r="BC219" s="227"/>
      <c r="BD219" s="227"/>
      <c r="BE219" s="227"/>
      <c r="BF219" s="227"/>
      <c r="BG219" s="227"/>
      <c r="BH219" s="227"/>
      <c r="BI219" s="227"/>
      <c r="BJ219" s="227"/>
      <c r="BK219" s="227"/>
      <c r="BL219" s="227"/>
      <c r="BM219" s="227"/>
      <c r="BN219" s="227"/>
      <c r="BO219" s="227"/>
      <c r="BP219" s="227"/>
      <c r="BQ219" s="227"/>
      <c r="BR219" s="227"/>
      <c r="BS219" s="227"/>
      <c r="BT219" s="227"/>
      <c r="BU219" s="227"/>
      <c r="BV219" s="227"/>
      <c r="BW219" s="227"/>
      <c r="BX219" s="227"/>
      <c r="BY219" s="227"/>
      <c r="BZ219" s="227"/>
      <c r="CA219" s="227"/>
      <c r="CB219" s="227"/>
      <c r="CC219" s="227"/>
      <c r="CD219" s="227"/>
      <c r="CE219" s="227"/>
      <c r="CF219" s="227"/>
      <c r="CG219" s="227"/>
      <c r="CH219" s="227"/>
      <c r="CI219" s="227"/>
      <c r="CJ219" s="227"/>
      <c r="CK219" s="227"/>
      <c r="CL219" s="227"/>
      <c r="CM219" s="227"/>
      <c r="CN219" s="227"/>
      <c r="CO219" s="227"/>
    </row>
    <row r="220" spans="2:93" outlineLevel="2" x14ac:dyDescent="0.2">
      <c r="B220" s="59"/>
      <c r="D220" s="39"/>
      <c r="E220" s="18" t="str">
        <f xml:space="preserve"> InpS!E85</f>
        <v>Waste: standard volumetric rate</v>
      </c>
      <c r="G220" s="19">
        <f xml:space="preserve"> UserInput!$G$48</f>
        <v>0</v>
      </c>
      <c r="H220" s="77" t="str">
        <f xml:space="preserve"> InpS!H85</f>
        <v>£/m3</v>
      </c>
      <c r="I220" s="75"/>
      <c r="K220" s="104">
        <f xml:space="preserve"> IF( InpS!K85, InpS!K85, J220 * ( 1 + K$6) )</f>
        <v>1.0023</v>
      </c>
      <c r="L220" s="104">
        <f xml:space="preserve"> IF( InpS!L85, InpS!L85, K220 * ( 1 + L$6) )</f>
        <v>1.0779000000000001</v>
      </c>
      <c r="M220" s="104">
        <f xml:space="preserve"> IF( InpS!M85, InpS!M85, L220 * ( 1 + M$6) )</f>
        <v>0.91850000000000009</v>
      </c>
      <c r="N220" s="104">
        <f xml:space="preserve"> IF( InpS!N85, InpS!N85, M220 * ( 1 + N$6) )</f>
        <v>0.87259999999999993</v>
      </c>
      <c r="O220" s="104">
        <f xml:space="preserve"> IF( InpS!O85, InpS!O85, N220 * ( 1 + O$6) )</f>
        <v>0.82610000000000006</v>
      </c>
      <c r="P220" s="104">
        <f xml:space="preserve"> IF( InpS!P85, InpS!P85, O220 * ( 1 + P$6) )</f>
        <v>0.87719999999999998</v>
      </c>
      <c r="Q220" s="104">
        <f xml:space="preserve"> IF( InpS!Q85, InpS!Q85, P220 * ( 1 + Q$6) )</f>
        <v>0.95169999999999999</v>
      </c>
      <c r="R220" s="104">
        <f xml:space="preserve"> IF( InpS!R85, InpS!R85, Q220 * ( 1 + R$6) )</f>
        <v>1.0306</v>
      </c>
      <c r="S220" s="104">
        <f xml:space="preserve"> IF( InpS!S85, InpS!S85, R220 * ( 1 + S$6) )</f>
        <v>1.1611</v>
      </c>
      <c r="T220" s="104">
        <f xml:space="preserve"> IF( InpS!T85, InpS!T85, S220 * ( 1 + T$6) )</f>
        <v>1.1843182904340812</v>
      </c>
      <c r="U220" s="104">
        <f xml:space="preserve"> IF( InpS!U85, InpS!U85, T220 * ( 1 + U$6) )</f>
        <v>1.2080008724973774</v>
      </c>
      <c r="V220" s="104">
        <f xml:space="preserve"> IF( InpS!V85, InpS!V85, U220 * ( 1 + V$6) )</f>
        <v>1.2321570305391203</v>
      </c>
      <c r="W220" s="104">
        <f xml:space="preserve"> IF( InpS!W85, InpS!W85, V220 * ( 1 + W$6) )</f>
        <v>1.2567962345658643</v>
      </c>
      <c r="X220" s="104">
        <f xml:space="preserve"> IF( InpS!X85, InpS!X85, W220 * ( 1 + X$6) )</f>
        <v>1.2819281439540393</v>
      </c>
      <c r="Y220" s="104">
        <f xml:space="preserve"> IF( InpS!Y85, InpS!Y85, X220 * ( 1 + Y$6) )</f>
        <v>1.3075626112367433</v>
      </c>
      <c r="Z220" s="104">
        <f xml:space="preserve"> IF( InpS!Z85, InpS!Z85, Y220 * ( 1 + Z$6) )</f>
        <v>1.3337096859662587</v>
      </c>
      <c r="AA220" s="104">
        <f xml:space="preserve"> IF( InpS!AA85, InpS!AA85, Z220 * ( 1 + AA$6) )</f>
        <v>1.3603796186538066</v>
      </c>
      <c r="AB220" s="104">
        <f xml:space="preserve"> IF( InpS!AB85, InpS!AB85, AA220 * ( 1 + AB$6) )</f>
        <v>1.3875828647880835</v>
      </c>
      <c r="AC220" s="104">
        <f xml:space="preserve"> IF( InpS!AC85, InpS!AC85, AB220 * ( 1 + AC$6) )</f>
        <v>1.4153300889341556</v>
      </c>
      <c r="AD220" s="104">
        <f xml:space="preserve"> IF( InpS!AD85, InpS!AD85, AC220 * ( 1 + AD$6) )</f>
        <v>1.4436321689143186</v>
      </c>
      <c r="AE220" s="104">
        <f xml:space="preserve"> IF( InpS!AE85, InpS!AE85, AD220 * ( 1 + AE$6) )</f>
        <v>1.4725002000725611</v>
      </c>
      <c r="AF220" s="104">
        <f xml:space="preserve"> IF( InpS!AF85, InpS!AF85, AE220 * ( 1 + AF$6) )</f>
        <v>1.5019454996243031</v>
      </c>
      <c r="AG220" s="104">
        <f xml:space="preserve"> IF( InpS!AG85, InpS!AG85, AF220 * ( 1 + AG$6) )</f>
        <v>1.5319796110931159</v>
      </c>
      <c r="AH220" s="104">
        <f xml:space="preserve"> IF( InpS!AH85, InpS!AH85, AG220 * ( 1 + AH$6) )</f>
        <v>1.5626143088361619</v>
      </c>
      <c r="AI220" s="104">
        <f xml:space="preserve"> IF( InpS!AI85, InpS!AI85, AH220 * ( 1 + AI$6) )</f>
        <v>1.59386160266013</v>
      </c>
      <c r="AJ220" s="104">
        <f xml:space="preserve"> IF( InpS!AJ85, InpS!AJ85, AI220 * ( 1 + AJ$6) )</f>
        <v>1.6257337425294722</v>
      </c>
      <c r="AK220" s="104">
        <f xml:space="preserve"> IF( InpS!AK85, InpS!AK85, AJ220 * ( 1 + AK$6) )</f>
        <v>1.6582432233687929</v>
      </c>
      <c r="AL220" s="104">
        <f xml:space="preserve"> IF( InpS!AL85, InpS!AL85, AK220 * ( 1 + AL$6) )</f>
        <v>1.6914027899612689</v>
      </c>
      <c r="AM220" s="104">
        <f xml:space="preserve"> IF( InpS!AM85, InpS!AM85, AL220 * ( 1 + AM$6) )</f>
        <v>1.7252254419450224</v>
      </c>
      <c r="AN220" s="104">
        <f xml:space="preserve"> IF( InpS!AN85, InpS!AN85, AM220 * ( 1 + AN$6) )</f>
        <v>1.759724438909406</v>
      </c>
      <c r="AO220" s="104">
        <f xml:space="preserve"> IF( InpS!AO85, InpS!AO85, AN220 * ( 1 + AO$6) )</f>
        <v>1.7949133055931967</v>
      </c>
      <c r="AP220" s="104">
        <f xml:space="preserve"> IF( InpS!AP85, InpS!AP85, AO220 * ( 1 + AP$6) )</f>
        <v>1.8308058371867371</v>
      </c>
      <c r="AQ220" s="104">
        <f xml:space="preserve"> IF( InpS!AQ85, InpS!AQ85, AP220 * ( 1 + AQ$6) )</f>
        <v>1.8674161047401028</v>
      </c>
      <c r="AR220" s="104">
        <f xml:space="preserve"> IF( InpS!AR85, InpS!AR85, AQ220 * ( 1 + AR$6) )</f>
        <v>1.9047584606794159</v>
      </c>
      <c r="AS220" s="104">
        <f xml:space="preserve"> IF( InpS!AS85, InpS!AS85, AR220 * ( 1 + AS$6) )</f>
        <v>1.9428475444334665</v>
      </c>
      <c r="AT220" s="104">
        <f xml:space="preserve"> IF( InpS!AT85, InpS!AT85, AS220 * ( 1 + AT$6) )</f>
        <v>1.9816982881728498</v>
      </c>
      <c r="AU220" s="104">
        <f xml:space="preserve"> IF( InpS!AU85, InpS!AU85, AT220 * ( 1 + AU$6) )</f>
        <v>2.0213259226638658</v>
      </c>
      <c r="AV220" s="104">
        <f xml:space="preserve"> IF( InpS!AV85, InpS!AV85, AU220 * ( 1 + AV$6) )</f>
        <v>2.0617459832394811</v>
      </c>
      <c r="AW220" s="104">
        <f xml:space="preserve"> IF( InpS!AW85, InpS!AW85, AV220 * ( 1 + AW$6) )</f>
        <v>2.1029743158896874</v>
      </c>
      <c r="AX220" s="104">
        <f xml:space="preserve"> IF( InpS!AX85, InpS!AX85, AW220 * ( 1 + AX$6) )</f>
        <v>2.1450270834736509</v>
      </c>
      <c r="AY220" s="104">
        <f xml:space="preserve"> IF( InpS!AY85, InpS!AY85, AX220 * ( 1 + AY$6) )</f>
        <v>2.1879207720560827</v>
      </c>
      <c r="AZ220" s="104">
        <f xml:space="preserve"> IF( InpS!AZ85, InpS!AZ85, AY220 * ( 1 + AZ$6) )</f>
        <v>2.2316721973703171</v>
      </c>
      <c r="BA220" s="104">
        <f xml:space="preserve"> IF( InpS!BA85, InpS!BA85, AZ220 * ( 1 + BA$6) )</f>
        <v>2.2762985114106309</v>
      </c>
      <c r="BB220" s="104">
        <f xml:space="preserve"> IF( InpS!BB85, InpS!BB85, BA220 * ( 1 + BB$6) )</f>
        <v>2.3218172091563885</v>
      </c>
      <c r="BC220" s="104">
        <f xml:space="preserve"> IF( InpS!BC85, InpS!BC85, BB220 * ( 1 + BC$6) )</f>
        <v>2.3682461354306468</v>
      </c>
      <c r="BD220" s="104">
        <f xml:space="preserve"> IF( InpS!BD85, InpS!BD85, BC220 * ( 1 + BD$6) )</f>
        <v>2.4156034918959119</v>
      </c>
      <c r="BE220" s="104">
        <f xml:space="preserve"> IF( InpS!BE85, InpS!BE85, BD220 * ( 1 + BE$6) )</f>
        <v>2.4639078441897886</v>
      </c>
      <c r="BF220" s="104">
        <f xml:space="preserve"> IF( InpS!BF85, InpS!BF85, BE220 * ( 1 + BF$6) )</f>
        <v>2.5131781292033186</v>
      </c>
      <c r="BG220" s="104">
        <f xml:space="preserve"> IF( InpS!BG85, InpS!BG85, BF220 * ( 1 + BG$6) )</f>
        <v>2.5634336625048637</v>
      </c>
      <c r="BH220" s="104">
        <f xml:space="preserve"> IF( InpS!BH85, InpS!BH85, BG220 * ( 1 + BH$6) )</f>
        <v>2.6146941459124418</v>
      </c>
      <c r="BI220" s="104">
        <f xml:space="preserve"> IF( InpS!BI85, InpS!BI85, BH220 * ( 1 + BI$6) )</f>
        <v>2.6669796752174864</v>
      </c>
      <c r="BJ220" s="104">
        <f xml:space="preserve"> IF( InpS!BJ85, InpS!BJ85, BI220 * ( 1 + BJ$6) )</f>
        <v>2.7203107480630564</v>
      </c>
      <c r="BK220" s="104">
        <f xml:space="preserve"> IF( InpS!BK85, InpS!BK85, BJ220 * ( 1 + BK$6) )</f>
        <v>2.7747082719795846</v>
      </c>
      <c r="BL220" s="104">
        <f xml:space="preserve"> IF( InpS!BL85, InpS!BL85, BK220 * ( 1 + BL$6) )</f>
        <v>2.8301935725813157</v>
      </c>
      <c r="BM220" s="104">
        <f xml:space="preserve"> IF( InpS!BM85, InpS!BM85, BL220 * ( 1 + BM$6) )</f>
        <v>2.8867884019266459</v>
      </c>
      <c r="BN220" s="104">
        <f xml:space="preserve"> IF( InpS!BN85, InpS!BN85, BM220 * ( 1 + BN$6) )</f>
        <v>2.9445149470456453</v>
      </c>
      <c r="BO220" s="104">
        <f xml:space="preserve"> IF( InpS!BO85, InpS!BO85, BN220 * ( 1 + BO$6) )</f>
        <v>3.0033958386381001</v>
      </c>
      <c r="BP220" s="104">
        <f xml:space="preserve"> IF( InpS!BP85, InpS!BP85, BO220 * ( 1 + BP$6) )</f>
        <v>3.0634541599454903</v>
      </c>
      <c r="BQ220" s="104">
        <f xml:space="preserve"> IF( InpS!BQ85, InpS!BQ85, BP220 * ( 1 + BQ$6) )</f>
        <v>3.1247134558003768</v>
      </c>
      <c r="BR220" s="104">
        <f xml:space="preserve"> IF( InpS!BR85, InpS!BR85, BQ220 * ( 1 + BR$6) )</f>
        <v>3.1871977418567501</v>
      </c>
      <c r="BS220" s="104">
        <f xml:space="preserve"> IF( InpS!BS85, InpS!BS85, BR220 * ( 1 + BS$6) )</f>
        <v>3.2509315140049528</v>
      </c>
      <c r="BT220" s="104">
        <f xml:space="preserve"> IF( InpS!BT85, InpS!BT85, BS220 * ( 1 + BT$6) )</f>
        <v>3.3159397579748733</v>
      </c>
      <c r="BU220" s="104">
        <f xml:space="preserve"> IF( InpS!BU85, InpS!BU85, BT220 * ( 1 + BU$6) )</f>
        <v>3.3822479591311714</v>
      </c>
      <c r="BV220" s="104">
        <f xml:space="preserve"> IF( InpS!BV85, InpS!BV85, BU220 * ( 1 + BV$6) )</f>
        <v>3.4498821124643779</v>
      </c>
      <c r="BW220" s="104">
        <f xml:space="preserve"> IF( InpS!BW85, InpS!BW85, BV220 * ( 1 + BW$6) )</f>
        <v>3.5188687327817836</v>
      </c>
      <c r="BX220" s="104">
        <f xml:space="preserve"> IF( InpS!BX85, InpS!BX85, BW220 * ( 1 + BX$6) )</f>
        <v>3.5892348651021133</v>
      </c>
      <c r="BY220" s="104">
        <f xml:space="preserve"> IF( InpS!BY85, InpS!BY85, BX220 * ( 1 + BY$6) )</f>
        <v>3.6610080952580617</v>
      </c>
      <c r="BZ220" s="104">
        <f xml:space="preserve"> IF( InpS!BZ85, InpS!BZ85, BY220 * ( 1 + BZ$6) )</f>
        <v>3.7342165607108431</v>
      </c>
      <c r="CA220" s="104">
        <f xml:space="preserve"> IF( InpS!CA85, InpS!CA85, BZ220 * ( 1 + CA$6) )</f>
        <v>3.8088889615810011</v>
      </c>
      <c r="CB220" s="104">
        <f xml:space="preserve"> IF( InpS!CB85, InpS!CB85, CA220 * ( 1 + CB$6) )</f>
        <v>3.8850545718997971</v>
      </c>
      <c r="CC220" s="104">
        <f xml:space="preserve"> IF( InpS!CC85, InpS!CC85, CB220 * ( 1 + CC$6) )</f>
        <v>3.9627432510855907</v>
      </c>
      <c r="CD220" s="104">
        <f xml:space="preserve"> IF( InpS!CD85, InpS!CD85, CC220 * ( 1 + CD$6) )</f>
        <v>4.0419854556497112</v>
      </c>
      <c r="CE220" s="104">
        <f xml:space="preserve"> IF( InpS!CE85, InpS!CE85, CD220 * ( 1 + CE$6) )</f>
        <v>4.1228122511364109</v>
      </c>
      <c r="CF220" s="104">
        <f xml:space="preserve"> IF( InpS!CF85, InpS!CF85, CE220 * ( 1 + CF$6) )</f>
        <v>4.2052553243015769</v>
      </c>
      <c r="CG220" s="104">
        <f xml:space="preserve"> IF( InpS!CG85, InpS!CG85, CF220 * ( 1 + CG$6) )</f>
        <v>4.2893469955349772</v>
      </c>
      <c r="CH220" s="104">
        <f xml:space="preserve"> IF( InpS!CH85, InpS!CH85, CG220 * ( 1 + CH$6) )</f>
        <v>4.3751202315309161</v>
      </c>
      <c r="CI220" s="104">
        <f xml:space="preserve"> IF( InpS!CI85, InpS!CI85, CH220 * ( 1 + CI$6) )</f>
        <v>4.462608658212261</v>
      </c>
      <c r="CJ220" s="104">
        <f xml:space="preserve"> IF( InpS!CJ85, InpS!CJ85, CI220 * ( 1 + CJ$6) )</f>
        <v>4.551846573912905</v>
      </c>
      <c r="CK220" s="104">
        <f xml:space="preserve"> IF( InpS!CK85, InpS!CK85, CJ220 * ( 1 + CK$6) )</f>
        <v>4.6428689628238411</v>
      </c>
      <c r="CL220" s="104">
        <f xml:space="preserve"> IF( InpS!CL85, InpS!CL85, CK220 * ( 1 + CL$6) )</f>
        <v>4.7357115087081105</v>
      </c>
      <c r="CM220" s="104">
        <f xml:space="preserve"> IF( InpS!CM85, InpS!CM85, CL220 * ( 1 + CM$6) )</f>
        <v>4.8304106088900127</v>
      </c>
      <c r="CN220" s="104">
        <f xml:space="preserve"> IF( InpS!CN85, InpS!CN85, CM220 * ( 1 + CN$6) )</f>
        <v>4.9270033885240458</v>
      </c>
      <c r="CO220" s="104">
        <f xml:space="preserve"> IF( InpS!CO85, InpS!CO85, CN220 * ( 1 + CO$6) )</f>
        <v>5.0255277151491891</v>
      </c>
    </row>
    <row r="221" spans="2:93" s="79" customFormat="1" outlineLevel="2" x14ac:dyDescent="0.2">
      <c r="B221" s="98"/>
      <c r="C221" s="44"/>
      <c r="D221" s="44"/>
      <c r="E221" s="45"/>
      <c r="G221" s="83"/>
      <c r="H221" s="223"/>
      <c r="I221" s="86"/>
      <c r="K221" s="227"/>
      <c r="L221" s="227"/>
      <c r="M221" s="227"/>
      <c r="N221" s="227"/>
      <c r="O221" s="227"/>
      <c r="P221" s="227"/>
      <c r="Q221" s="227"/>
      <c r="R221" s="227"/>
      <c r="S221" s="227"/>
      <c r="T221" s="227"/>
      <c r="U221" s="227"/>
      <c r="V221" s="227"/>
      <c r="W221" s="227"/>
      <c r="X221" s="227"/>
      <c r="Y221" s="227"/>
      <c r="Z221" s="227"/>
      <c r="AA221" s="227"/>
      <c r="AB221" s="227"/>
      <c r="AC221" s="227"/>
      <c r="AD221" s="227"/>
      <c r="AE221" s="227"/>
      <c r="AF221" s="227"/>
      <c r="AG221" s="227"/>
      <c r="AH221" s="227"/>
      <c r="AI221" s="227"/>
      <c r="AJ221" s="227"/>
      <c r="AK221" s="227"/>
      <c r="AL221" s="227"/>
      <c r="AM221" s="227"/>
      <c r="AN221" s="227"/>
      <c r="AO221" s="227"/>
      <c r="AP221" s="227"/>
      <c r="AQ221" s="227"/>
      <c r="AR221" s="227"/>
      <c r="AS221" s="227"/>
      <c r="AT221" s="227"/>
      <c r="AU221" s="227"/>
      <c r="AV221" s="227"/>
      <c r="AW221" s="227"/>
      <c r="AX221" s="227"/>
      <c r="AY221" s="227"/>
      <c r="AZ221" s="227"/>
      <c r="BA221" s="227"/>
      <c r="BB221" s="227"/>
      <c r="BC221" s="227"/>
      <c r="BD221" s="227"/>
      <c r="BE221" s="227"/>
      <c r="BF221" s="227"/>
      <c r="BG221" s="227"/>
      <c r="BH221" s="227"/>
      <c r="BI221" s="227"/>
      <c r="BJ221" s="227"/>
      <c r="BK221" s="227"/>
      <c r="BL221" s="227"/>
      <c r="BM221" s="227"/>
      <c r="BN221" s="227"/>
      <c r="BO221" s="227"/>
      <c r="BP221" s="227"/>
      <c r="BQ221" s="227"/>
      <c r="BR221" s="227"/>
      <c r="BS221" s="227"/>
      <c r="BT221" s="227"/>
      <c r="BU221" s="227"/>
      <c r="BV221" s="227"/>
      <c r="BW221" s="227"/>
      <c r="BX221" s="227"/>
      <c r="BY221" s="227"/>
      <c r="BZ221" s="227"/>
      <c r="CA221" s="227"/>
      <c r="CB221" s="227"/>
      <c r="CC221" s="227"/>
      <c r="CD221" s="227"/>
      <c r="CE221" s="227"/>
      <c r="CF221" s="227"/>
      <c r="CG221" s="227"/>
      <c r="CH221" s="227"/>
      <c r="CI221" s="227"/>
      <c r="CJ221" s="227"/>
      <c r="CK221" s="227"/>
      <c r="CL221" s="227"/>
      <c r="CM221" s="227"/>
      <c r="CN221" s="227"/>
      <c r="CO221" s="227"/>
    </row>
    <row r="222" spans="2:93" outlineLevel="2" x14ac:dyDescent="0.2">
      <c r="B222" s="59"/>
      <c r="D222" s="39"/>
      <c r="E222" s="18" t="str">
        <f xml:space="preserve"> InpS!E87</f>
        <v>Waste: Intermediate volumetric rate</v>
      </c>
      <c r="G222" s="19">
        <f xml:space="preserve"> UserInput!$G$49</f>
        <v>0</v>
      </c>
      <c r="H222" s="77" t="str">
        <f xml:space="preserve"> InpS!H87</f>
        <v>£/m3</v>
      </c>
      <c r="I222" s="75"/>
      <c r="K222" s="104">
        <f xml:space="preserve"> IF( InpS!K87, InpS!K87, J222 * ( 1 + K$6) )</f>
        <v>0.99770000000000003</v>
      </c>
      <c r="L222" s="104">
        <f xml:space="preserve"> IF( InpS!L87, InpS!L87, K222 * ( 1 + L$6) )</f>
        <v>1.0726</v>
      </c>
      <c r="M222" s="104">
        <f xml:space="preserve"> IF( InpS!M87, InpS!M87, L222 * ( 1 + M$6) )</f>
        <v>0.91100000000000003</v>
      </c>
      <c r="N222" s="104">
        <f xml:space="preserve"> IF( InpS!N87, InpS!N87, M222 * ( 1 + N$6) )</f>
        <v>0.86219999999999997</v>
      </c>
      <c r="O222" s="104">
        <f xml:space="preserve"> IF( InpS!O87, InpS!O87, N222 * ( 1 + O$6) )</f>
        <v>0.81400000000000006</v>
      </c>
      <c r="P222" s="104">
        <f xml:space="preserve"> IF( InpS!P87, InpS!P87, O222 * ( 1 + P$6) )</f>
        <v>0.86070000000000002</v>
      </c>
      <c r="Q222" s="104">
        <f xml:space="preserve"> IF( InpS!Q87, InpS!Q87, P222 * ( 1 + Q$6) )</f>
        <v>0.92949999999999999</v>
      </c>
      <c r="R222" s="104">
        <f xml:space="preserve"> IF( InpS!R87, InpS!R87, Q222 * ( 1 + R$6) )</f>
        <v>1.0016</v>
      </c>
      <c r="S222" s="104">
        <f xml:space="preserve"> IF( InpS!S87, InpS!S87, R222 * ( 1 + S$6) )</f>
        <v>1.1221999999999999</v>
      </c>
      <c r="T222" s="104">
        <f xml:space="preserve"> IF( InpS!T87, InpS!T87, S222 * ( 1 + T$6) )</f>
        <v>1.1446404147146032</v>
      </c>
      <c r="U222" s="104">
        <f xml:space="preserve"> IF( InpS!U87, InpS!U87, T222 * ( 1 + U$6) )</f>
        <v>1.1675295660292453</v>
      </c>
      <c r="V222" s="104">
        <f xml:space="preserve"> IF( InpS!V87, InpS!V87, U222 * ( 1 + V$6) )</f>
        <v>1.1908764272422707</v>
      </c>
      <c r="W222" s="104">
        <f xml:space="preserve"> IF( InpS!W87, InpS!W87, V222 * ( 1 + W$6) )</f>
        <v>1.2146901510893227</v>
      </c>
      <c r="X222" s="104">
        <f xml:space="preserve"> IF( InpS!X87, InpS!X87, W222 * ( 1 + X$6) )</f>
        <v>1.2389800733315155</v>
      </c>
      <c r="Y222" s="104">
        <f xml:space="preserve"> IF( InpS!Y87, InpS!Y87, X222 * ( 1 + Y$6) )</f>
        <v>1.2637557164153588</v>
      </c>
      <c r="Z222" s="104">
        <f xml:space="preserve"> IF( InpS!Z87, InpS!Z87, Y222 * ( 1 + Z$6) )</f>
        <v>1.2890267932058697</v>
      </c>
      <c r="AA222" s="104">
        <f xml:space="preserve"> IF( InpS!AA87, InpS!AA87, Z222 * ( 1 + AA$6) )</f>
        <v>1.3148032107943344</v>
      </c>
      <c r="AB222" s="104">
        <f xml:space="preserve"> IF( InpS!AB87, InpS!AB87, AA222 * ( 1 + AB$6) )</f>
        <v>1.3410950743822128</v>
      </c>
      <c r="AC222" s="104">
        <f xml:space="preserve"> IF( InpS!AC87, InpS!AC87, AB222 * ( 1 + AC$6) )</f>
        <v>1.3679126912427089</v>
      </c>
      <c r="AD222" s="104">
        <f xml:space="preserve"> IF( InpS!AD87, InpS!AD87, AC222 * ( 1 + AD$6) )</f>
        <v>1.3952665747615609</v>
      </c>
      <c r="AE222" s="104">
        <f xml:space="preserve"> IF( InpS!AE87, InpS!AE87, AD222 * ( 1 + AE$6) )</f>
        <v>1.4231674485586323</v>
      </c>
      <c r="AF222" s="104">
        <f xml:space="preserve"> IF( InpS!AF87, InpS!AF87, AE222 * ( 1 + AF$6) )</f>
        <v>1.4516262506919237</v>
      </c>
      <c r="AG222" s="104">
        <f xml:space="preserve"> IF( InpS!AG87, InpS!AG87, AF222 * ( 1 + AG$6) )</f>
        <v>1.4806541379456499</v>
      </c>
      <c r="AH222" s="104">
        <f xml:space="preserve"> IF( InpS!AH87, InpS!AH87, AG222 * ( 1 + AH$6) )</f>
        <v>1.5102624902040656</v>
      </c>
      <c r="AI222" s="104">
        <f xml:space="preserve"> IF( InpS!AI87, InpS!AI87, AH222 * ( 1 + AI$6) )</f>
        <v>1.5404629149127529</v>
      </c>
      <c r="AJ222" s="104">
        <f xml:space="preserve"> IF( InpS!AJ87, InpS!AJ87, AI222 * ( 1 + AJ$6) )</f>
        <v>1.5712672516291217</v>
      </c>
      <c r="AK222" s="104">
        <f xml:space="preserve"> IF( InpS!AK87, InpS!AK87, AJ222 * ( 1 + AK$6) )</f>
        <v>1.6026875766639039</v>
      </c>
      <c r="AL222" s="104">
        <f xml:space="preserve"> IF( InpS!AL87, InpS!AL87, AK222 * ( 1 + AL$6) )</f>
        <v>1.6347362078154641</v>
      </c>
      <c r="AM222" s="104">
        <f xml:space="preserve"> IF( InpS!AM87, InpS!AM87, AL222 * ( 1 + AM$6) )</f>
        <v>1.6674257091987801</v>
      </c>
      <c r="AN222" s="104">
        <f xml:space="preserve"> IF( InpS!AN87, InpS!AN87, AM222 * ( 1 + AN$6) )</f>
        <v>1.7007688961709886</v>
      </c>
      <c r="AO222" s="104">
        <f xml:space="preserve"> IF( InpS!AO87, InpS!AO87, AN222 * ( 1 + AO$6) )</f>
        <v>1.7347788403554256</v>
      </c>
      <c r="AP222" s="104">
        <f xml:space="preserve"> IF( InpS!AP87, InpS!AP87, AO222 * ( 1 + AP$6) )</f>
        <v>1.7694688747661318</v>
      </c>
      <c r="AQ222" s="104">
        <f xml:space="preserve"> IF( InpS!AQ87, InpS!AQ87, AP222 * ( 1 + AQ$6) )</f>
        <v>1.8048525990348314</v>
      </c>
      <c r="AR222" s="104">
        <f xml:space="preserve"> IF( InpS!AR87, InpS!AR87, AQ222 * ( 1 + AR$6) )</f>
        <v>1.8409438847424338</v>
      </c>
      <c r="AS222" s="104">
        <f xml:space="preserve"> IF( InpS!AS87, InpS!AS87, AR222 * ( 1 + AS$6) )</f>
        <v>1.8777568808571488</v>
      </c>
      <c r="AT222" s="104">
        <f xml:space="preserve"> IF( InpS!AT87, InpS!AT87, AS222 * ( 1 + AT$6) )</f>
        <v>1.9153060192813465</v>
      </c>
      <c r="AU222" s="104">
        <f xml:space="preserve"> IF( InpS!AU87, InpS!AU87, AT222 * ( 1 + AU$6) )</f>
        <v>1.9536060205093357</v>
      </c>
      <c r="AV222" s="104">
        <f xml:space="preserve"> IF( InpS!AV87, InpS!AV87, AU222 * ( 1 + AV$6) )</f>
        <v>1.9926718993982819</v>
      </c>
      <c r="AW222" s="104">
        <f xml:space="preserve"> IF( InpS!AW87, InpS!AW87, AV222 * ( 1 + AW$6) )</f>
        <v>2.0325189710545231</v>
      </c>
      <c r="AX222" s="104">
        <f xml:space="preserve"> IF( InpS!AX87, InpS!AX87, AW222 * ( 1 + AX$6) )</f>
        <v>2.0731628568375942</v>
      </c>
      <c r="AY222" s="104">
        <f xml:space="preserve"> IF( InpS!AY87, InpS!AY87, AX222 * ( 1 + AY$6) )</f>
        <v>2.114619490484313</v>
      </c>
      <c r="AZ222" s="104">
        <f xml:space="preserve"> IF( InpS!AZ87, InpS!AZ87, AY222 * ( 1 + AZ$6) )</f>
        <v>2.1569051243553266</v>
      </c>
      <c r="BA222" s="104">
        <f xml:space="preserve"> IF( InpS!BA87, InpS!BA87, AZ222 * ( 1 + BA$6) )</f>
        <v>2.2000363358065713</v>
      </c>
      <c r="BB222" s="104">
        <f xml:space="preserve"> IF( InpS!BB87, InpS!BB87, BA222 * ( 1 + BB$6) )</f>
        <v>2.2440300336881398</v>
      </c>
      <c r="BC222" s="104">
        <f xml:space="preserve"> IF( InpS!BC87, InpS!BC87, BB222 * ( 1 + BC$6) )</f>
        <v>2.2889034649731044</v>
      </c>
      <c r="BD222" s="104">
        <f xml:space="preserve"> IF( InpS!BD87, InpS!BD87, BC222 * ( 1 + BD$6) )</f>
        <v>2.3346742215188976</v>
      </c>
      <c r="BE222" s="104">
        <f xml:space="preserve"> IF( InpS!BE87, InpS!BE87, BD222 * ( 1 + BE$6) )</f>
        <v>2.3813602469638968</v>
      </c>
      <c r="BF222" s="104">
        <f xml:space="preserve"> IF( InpS!BF87, InpS!BF87, BE222 * ( 1 + BF$6) )</f>
        <v>2.428979843761919</v>
      </c>
      <c r="BG222" s="104">
        <f xml:space="preserve"> IF( InpS!BG87, InpS!BG87, BF222 * ( 1 + BG$6) )</f>
        <v>2.4775516803573834</v>
      </c>
      <c r="BH222" s="104">
        <f xml:space="preserve"> IF( InpS!BH87, InpS!BH87, BG222 * ( 1 + BH$6) )</f>
        <v>2.5270947985039545</v>
      </c>
      <c r="BI222" s="104">
        <f xml:space="preserve"> IF( InpS!BI87, InpS!BI87, BH222 * ( 1 + BI$6) )</f>
        <v>2.5776286207295347</v>
      </c>
      <c r="BJ222" s="104">
        <f xml:space="preserve"> IF( InpS!BJ87, InpS!BJ87, BI222 * ( 1 + BJ$6) )</f>
        <v>2.629172957950531</v>
      </c>
      <c r="BK222" s="104">
        <f xml:space="preserve"> IF( InpS!BK87, InpS!BK87, BJ222 * ( 1 + BK$6) )</f>
        <v>2.6817480172383856</v>
      </c>
      <c r="BL222" s="104">
        <f xml:space="preserve"> IF( InpS!BL87, InpS!BL87, BK222 * ( 1 + BL$6) )</f>
        <v>2.7353744097414108</v>
      </c>
      <c r="BM222" s="104">
        <f xml:space="preserve"> IF( InpS!BM87, InpS!BM87, BL222 * ( 1 + BM$6) )</f>
        <v>2.7900731587650349</v>
      </c>
      <c r="BN222" s="104">
        <f xml:space="preserve"> IF( InpS!BN87, InpS!BN87, BM222 * ( 1 + BN$6) )</f>
        <v>2.8458657080136276</v>
      </c>
      <c r="BO222" s="104">
        <f xml:space="preserve"> IF( InpS!BO87, InpS!BO87, BN222 * ( 1 + BO$6) )</f>
        <v>2.9027739299971369</v>
      </c>
      <c r="BP222" s="104">
        <f xml:space="preserve"> IF( InpS!BP87, InpS!BP87, BO222 * ( 1 + BP$6) )</f>
        <v>2.9608201346058296</v>
      </c>
      <c r="BQ222" s="104">
        <f xml:space="preserve"> IF( InpS!BQ87, InpS!BQ87, BP222 * ( 1 + BQ$6) )</f>
        <v>3.0200270778565002</v>
      </c>
      <c r="BR222" s="104">
        <f xml:space="preserve"> IF( InpS!BR87, InpS!BR87, BQ222 * ( 1 + BR$6) )</f>
        <v>3.0804179708135773</v>
      </c>
      <c r="BS222" s="104">
        <f xml:space="preserve"> IF( InpS!BS87, InpS!BS87, BR222 * ( 1 + BS$6) )</f>
        <v>3.1420164886886206</v>
      </c>
      <c r="BT222" s="104">
        <f xml:space="preserve"> IF( InpS!BT87, InpS!BT87, BS222 * ( 1 + BT$6) )</f>
        <v>3.204846780121783</v>
      </c>
      <c r="BU222" s="104">
        <f xml:space="preserve"> IF( InpS!BU87, InpS!BU87, BT222 * ( 1 + BU$6) )</f>
        <v>3.2689334766488676</v>
      </c>
      <c r="BV222" s="104">
        <f xml:space="preserve"> IF( InpS!BV87, InpS!BV87, BU222 * ( 1 + BV$6) )</f>
        <v>3.3343017023576995</v>
      </c>
      <c r="BW222" s="104">
        <f xml:space="preserve"> IF( InpS!BW87, InpS!BW87, BV222 * ( 1 + BW$6) )</f>
        <v>3.4009770837375917</v>
      </c>
      <c r="BX222" s="104">
        <f xml:space="preserve"> IF( InpS!BX87, InpS!BX87, BW222 * ( 1 + BX$6) )</f>
        <v>3.4689857597257703</v>
      </c>
      <c r="BY222" s="104">
        <f xml:space="preserve"> IF( InpS!BY87, InpS!BY87, BX222 * ( 1 + BY$6) )</f>
        <v>3.5383543919546954</v>
      </c>
      <c r="BZ222" s="104">
        <f xml:space="preserve"> IF( InpS!BZ87, InpS!BZ87, BY222 * ( 1 + BZ$6) )</f>
        <v>3.6091101752042958</v>
      </c>
      <c r="CA222" s="104">
        <f xml:space="preserve"> IF( InpS!CA87, InpS!CA87, BZ222 * ( 1 + CA$6) )</f>
        <v>3.6812808480632153</v>
      </c>
      <c r="CB222" s="104">
        <f xml:space="preserve"> IF( InpS!CB87, InpS!CB87, CA222 * ( 1 + CB$6) )</f>
        <v>3.7548947038032487</v>
      </c>
      <c r="CC222" s="104">
        <f xml:space="preserve"> IF( InpS!CC87, InpS!CC87, CB222 * ( 1 + CC$6) )</f>
        <v>3.8299806014712336</v>
      </c>
      <c r="CD222" s="104">
        <f xml:space="preserve"> IF( InpS!CD87, InpS!CD87, CC222 * ( 1 + CD$6) )</f>
        <v>3.906567977202744</v>
      </c>
      <c r="CE222" s="104">
        <f xml:space="preserve"> IF( InpS!CE87, InpS!CE87, CD222 * ( 1 + CE$6) )</f>
        <v>3.9846868557620194</v>
      </c>
      <c r="CF222" s="104">
        <f xml:space="preserve"> IF( InpS!CF87, InpS!CF87, CE222 * ( 1 + CF$6) )</f>
        <v>4.0643678623126602</v>
      </c>
      <c r="CG222" s="104">
        <f xml:space="preserve"> IF( InpS!CG87, InpS!CG87, CF222 * ( 1 + CG$6) )</f>
        <v>4.1456422344236943</v>
      </c>
      <c r="CH222" s="104">
        <f xml:space="preserve"> IF( InpS!CH87, InpS!CH87, CG222 * ( 1 + CH$6) )</f>
        <v>4.2285418343157302</v>
      </c>
      <c r="CI222" s="104">
        <f xml:space="preserve"> IF( InpS!CI87, InpS!CI87, CH222 * ( 1 + CI$6) )</f>
        <v>4.3130991613519933</v>
      </c>
      <c r="CJ222" s="104">
        <f xml:space="preserve"> IF( InpS!CJ87, InpS!CJ87, CI222 * ( 1 + CJ$6) )</f>
        <v>4.3993473647791426</v>
      </c>
      <c r="CK222" s="104">
        <f xml:space="preserve"> IF( InpS!CK87, InpS!CK87, CJ222 * ( 1 + CK$6) )</f>
        <v>4.4873202567228621</v>
      </c>
      <c r="CL222" s="104">
        <f xml:space="preserve"> IF( InpS!CL87, InpS!CL87, CK222 * ( 1 + CL$6) )</f>
        <v>4.5770523254433231</v>
      </c>
      <c r="CM222" s="104">
        <f xml:space="preserve"> IF( InpS!CM87, InpS!CM87, CL222 * ( 1 + CM$6) )</f>
        <v>4.6685787488557171</v>
      </c>
      <c r="CN222" s="104">
        <f xml:space="preserve"> IF( InpS!CN87, InpS!CN87, CM222 * ( 1 + CN$6) )</f>
        <v>4.7619354083211478</v>
      </c>
      <c r="CO222" s="104">
        <f xml:space="preserve"> IF( InpS!CO87, InpS!CO87, CN222 * ( 1 + CO$6) )</f>
        <v>4.8571589027133069</v>
      </c>
    </row>
    <row r="223" spans="2:93" outlineLevel="2" x14ac:dyDescent="0.2">
      <c r="B223" s="59"/>
      <c r="D223" s="39"/>
      <c r="E223" s="18" t="str">
        <f xml:space="preserve"> InpS!E88</f>
        <v>Waste: Intermediate fixed charge</v>
      </c>
      <c r="G223" s="19">
        <f xml:space="preserve"> UserInput!$G$45</f>
        <v>0</v>
      </c>
      <c r="H223" s="77" t="str">
        <f xml:space="preserve"> InpS!H88</f>
        <v>£</v>
      </c>
      <c r="I223" s="75"/>
      <c r="K223" s="280">
        <f xml:space="preserve"> IF( InpS!K88, InpS!K88, J223 * ( 1 + K$6) )</f>
        <v>45.54</v>
      </c>
      <c r="L223" s="280">
        <f xml:space="preserve"> IF( InpS!L88, InpS!L88, K223 * ( 1 + L$6) )</f>
        <v>53.11</v>
      </c>
      <c r="M223" s="280">
        <f xml:space="preserve"> IF( InpS!M88, InpS!M88, L223 * ( 1 + M$6) )</f>
        <v>75.099999999999994</v>
      </c>
      <c r="N223" s="280">
        <f xml:space="preserve"> IF( InpS!N88, InpS!N88, M223 * ( 1 + N$6) )</f>
        <v>104.48</v>
      </c>
      <c r="O223" s="280">
        <f xml:space="preserve"> IF( InpS!O88, InpS!O88, N223 * ( 1 + O$6) )</f>
        <v>120.9</v>
      </c>
      <c r="P223" s="280">
        <f xml:space="preserve"> IF( InpS!P88, InpS!P88, O223 * ( 1 + P$6) )</f>
        <v>164.38</v>
      </c>
      <c r="Q223" s="280">
        <f xml:space="preserve"> IF( InpS!Q88, InpS!Q88, P223 * ( 1 + Q$6) )</f>
        <v>221.55</v>
      </c>
      <c r="R223" s="280">
        <f xml:space="preserve"> IF( InpS!R88, InpS!R88, Q223 * ( 1 + R$6) )</f>
        <v>289.27999999999997</v>
      </c>
      <c r="S223" s="280">
        <f xml:space="preserve"> IF( InpS!S88, InpS!S88, R223 * ( 1 + S$6) )</f>
        <v>388.8</v>
      </c>
      <c r="T223" s="280">
        <f xml:space="preserve"> IF( InpS!T88, InpS!T88, S223 * ( 1 + T$6) )</f>
        <v>396.57475783375321</v>
      </c>
      <c r="U223" s="280">
        <f xml:space="preserve"> IF( InpS!U88, InpS!U88, T223 * ( 1 + U$6) )</f>
        <v>404.50498598482505</v>
      </c>
      <c r="V223" s="280">
        <f xml:space="preserve"> IF( InpS!V88, InpS!V88, U223 * ( 1 + V$6) )</f>
        <v>412.59379336285423</v>
      </c>
      <c r="W223" s="280">
        <f xml:space="preserve"> IF( InpS!W88, InpS!W88, V223 * ( 1 + W$6) )</f>
        <v>420.84435104573947</v>
      </c>
      <c r="X223" s="280">
        <f xml:space="preserve"> IF( InpS!X88, InpS!X88, W223 * ( 1 + X$6) )</f>
        <v>429.25989352280641</v>
      </c>
      <c r="Y223" s="280">
        <f xml:space="preserve"> IF( InpS!Y88, InpS!Y88, X223 * ( 1 + Y$6) )</f>
        <v>437.8437199628334</v>
      </c>
      <c r="Z223" s="280">
        <f xml:space="preserve"> IF( InpS!Z88, InpS!Z88, Y223 * ( 1 + Z$6) )</f>
        <v>446.59919550743388</v>
      </c>
      <c r="AA223" s="280">
        <f xml:space="preserve"> IF( InpS!AA88, InpS!AA88, Z223 * ( 1 + AA$6) )</f>
        <v>455.52975259030239</v>
      </c>
      <c r="AB223" s="280">
        <f xml:space="preserve"> IF( InpS!AB88, InpS!AB88, AA223 * ( 1 + AB$6) )</f>
        <v>464.6388922828412</v>
      </c>
      <c r="AC223" s="280">
        <f xml:space="preserve"> IF( InpS!AC88, InpS!AC88, AB223 * ( 1 + AC$6) )</f>
        <v>473.93018566669514</v>
      </c>
      <c r="AD223" s="280">
        <f xml:space="preserve"> IF( InpS!AD88, InpS!AD88, AC223 * ( 1 + AD$6) )</f>
        <v>483.40727523373278</v>
      </c>
      <c r="AE223" s="280">
        <f xml:space="preserve"> IF( InpS!AE88, InpS!AE88, AD223 * ( 1 + AE$6) )</f>
        <v>493.07387631402275</v>
      </c>
      <c r="AF223" s="280">
        <f xml:space="preserve"> IF( InpS!AF88, InpS!AF88, AE223 * ( 1 + AF$6) )</f>
        <v>502.93377853236507</v>
      </c>
      <c r="AG223" s="280">
        <f xml:space="preserve"> IF( InpS!AG88, InpS!AG88, AF223 * ( 1 + AG$6) )</f>
        <v>512.99084729394838</v>
      </c>
      <c r="AH223" s="280">
        <f xml:space="preserve"> IF( InpS!AH88, InpS!AH88, AG223 * ( 1 + AH$6) )</f>
        <v>523.24902529971564</v>
      </c>
      <c r="AI223" s="280">
        <f xml:space="preserve"> IF( InpS!AI88, InpS!AI88, AH223 * ( 1 + AI$6) )</f>
        <v>533.71233409203217</v>
      </c>
      <c r="AJ223" s="280">
        <f xml:space="preserve"> IF( InpS!AJ88, InpS!AJ88, AI223 * ( 1 + AJ$6) )</f>
        <v>544.38487563126239</v>
      </c>
      <c r="AK223" s="280">
        <f xml:space="preserve"> IF( InpS!AK88, InpS!AK88, AJ223 * ( 1 + AK$6) )</f>
        <v>555.2708339038727</v>
      </c>
      <c r="AL223" s="280">
        <f xml:space="preserve"> IF( InpS!AL88, InpS!AL88, AK223 * ( 1 + AL$6) )</f>
        <v>566.3744765626916</v>
      </c>
      <c r="AM223" s="280">
        <f xml:space="preserve"> IF( InpS!AM88, InpS!AM88, AL223 * ( 1 + AM$6) )</f>
        <v>577.70015659996943</v>
      </c>
      <c r="AN223" s="280">
        <f xml:space="preserve"> IF( InpS!AN88, InpS!AN88, AM223 * ( 1 + AN$6) )</f>
        <v>589.25231405389445</v>
      </c>
      <c r="AO223" s="280">
        <f xml:space="preserve"> IF( InpS!AO88, InpS!AO88, AN223 * ( 1 + AO$6) )</f>
        <v>601.03547774923322</v>
      </c>
      <c r="AP223" s="280">
        <f xml:space="preserve"> IF( InpS!AP88, InpS!AP88, AO223 * ( 1 + AP$6) )</f>
        <v>613.05426707277854</v>
      </c>
      <c r="AQ223" s="280">
        <f xml:space="preserve"> IF( InpS!AQ88, InpS!AQ88, AP223 * ( 1 + AQ$6) )</f>
        <v>625.31339378430096</v>
      </c>
      <c r="AR223" s="280">
        <f xml:space="preserve"> IF( InpS!AR88, InpS!AR88, AQ223 * ( 1 + AR$6) )</f>
        <v>637.81766386371271</v>
      </c>
      <c r="AS223" s="280">
        <f xml:space="preserve"> IF( InpS!AS88, InpS!AS88, AR223 * ( 1 + AS$6) )</f>
        <v>650.57197939516993</v>
      </c>
      <c r="AT223" s="280">
        <f xml:space="preserve"> IF( InpS!AT88, InpS!AT88, AS223 * ( 1 + AT$6) )</f>
        <v>663.58134048885029</v>
      </c>
      <c r="AU223" s="280">
        <f xml:space="preserve"> IF( InpS!AU88, InpS!AU88, AT223 * ( 1 + AU$6) )</f>
        <v>676.8508472411603</v>
      </c>
      <c r="AV223" s="280">
        <f xml:space="preserve"> IF( InpS!AV88, InpS!AV88, AU223 * ( 1 + AV$6) )</f>
        <v>690.38570173414041</v>
      </c>
      <c r="AW223" s="280">
        <f xml:space="preserve"> IF( InpS!AW88, InpS!AW88, AV223 * ( 1 + AW$6) )</f>
        <v>704.19121007485205</v>
      </c>
      <c r="AX223" s="280">
        <f xml:space="preserve"> IF( InpS!AX88, InpS!AX88, AW223 * ( 1 + AX$6) )</f>
        <v>718.27278447554545</v>
      </c>
      <c r="AY223" s="280">
        <f xml:space="preserve"> IF( InpS!AY88, InpS!AY88, AX223 * ( 1 + AY$6) )</f>
        <v>732.6359453754244</v>
      </c>
      <c r="AZ223" s="280">
        <f xml:space="preserve"> IF( InpS!AZ88, InpS!AZ88, AY223 * ( 1 + AZ$6) )</f>
        <v>747.28632360483994</v>
      </c>
      <c r="BA223" s="280">
        <f xml:space="preserve"> IF( InpS!BA88, InpS!BA88, AZ223 * ( 1 + BA$6) )</f>
        <v>762.22966259276006</v>
      </c>
      <c r="BB223" s="280">
        <f xml:space="preserve"> IF( InpS!BB88, InpS!BB88, BA223 * ( 1 + BB$6) )</f>
        <v>777.47182061838271</v>
      </c>
      <c r="BC223" s="280">
        <f xml:space="preserve"> IF( InpS!BC88, InpS!BC88, BB223 * ( 1 + BC$6) )</f>
        <v>793.01877310777343</v>
      </c>
      <c r="BD223" s="280">
        <f xml:space="preserve"> IF( InpS!BD88, InpS!BD88, BC223 * ( 1 + BD$6) )</f>
        <v>808.87661497642819</v>
      </c>
      <c r="BE223" s="280">
        <f xml:space="preserve"> IF( InpS!BE88, InpS!BE88, BD223 * ( 1 + BE$6) )</f>
        <v>825.05156301868055</v>
      </c>
      <c r="BF223" s="280">
        <f xml:space="preserve"> IF( InpS!BF88, InpS!BF88, BE223 * ( 1 + BF$6) )</f>
        <v>841.54995834488886</v>
      </c>
      <c r="BG223" s="280">
        <f xml:space="preserve"> IF( InpS!BG88, InpS!BG88, BF223 * ( 1 + BG$6) )</f>
        <v>858.37826886735945</v>
      </c>
      <c r="BH223" s="280">
        <f xml:space="preserve"> IF( InpS!BH88, InpS!BH88, BG223 * ( 1 + BH$6) )</f>
        <v>875.54309183598082</v>
      </c>
      <c r="BI223" s="280">
        <f xml:space="preserve"> IF( InpS!BI88, InpS!BI88, BH223 * ( 1 + BI$6) )</f>
        <v>893.05115642456178</v>
      </c>
      <c r="BJ223" s="280">
        <f xml:space="preserve"> IF( InpS!BJ88, InpS!BJ88, BI223 * ( 1 + BJ$6) )</f>
        <v>910.9093263688884</v>
      </c>
      <c r="BK223" s="280">
        <f xml:space="preserve"> IF( InpS!BK88, InpS!BK88, BJ223 * ( 1 + BK$6) )</f>
        <v>929.12460265753384</v>
      </c>
      <c r="BL223" s="280">
        <f xml:space="preserve"> IF( InpS!BL88, InpS!BL88, BK223 * ( 1 + BL$6) )</f>
        <v>947.70412627647534</v>
      </c>
      <c r="BM223" s="280">
        <f xml:space="preserve"> IF( InpS!BM88, InpS!BM88, BL223 * ( 1 + BM$6) )</f>
        <v>966.65518100859526</v>
      </c>
      <c r="BN223" s="280">
        <f xml:space="preserve"> IF( InpS!BN88, InpS!BN88, BM223 * ( 1 + BN$6) )</f>
        <v>985.98519628916279</v>
      </c>
      <c r="BO223" s="280">
        <f xml:space="preserve"> IF( InpS!BO88, InpS!BO88, BN223 * ( 1 + BO$6) )</f>
        <v>1005.7017501184165</v>
      </c>
      <c r="BP223" s="280">
        <f xml:space="preserve"> IF( InpS!BP88, InpS!BP88, BO223 * ( 1 + BP$6) )</f>
        <v>1025.8125720323887</v>
      </c>
      <c r="BQ223" s="280">
        <f xml:space="preserve"> IF( InpS!BQ88, InpS!BQ88, BP223 * ( 1 + BQ$6) )</f>
        <v>1046.325546133138</v>
      </c>
      <c r="BR223" s="280">
        <f xml:space="preserve"> IF( InpS!BR88, InpS!BR88, BQ223 * ( 1 + BR$6) )</f>
        <v>1067.248714179575</v>
      </c>
      <c r="BS223" s="280">
        <f xml:space="preserve"> IF( InpS!BS88, InpS!BS88, BR223 * ( 1 + BS$6) )</f>
        <v>1088.5902787400962</v>
      </c>
      <c r="BT223" s="280">
        <f xml:space="preserve"> IF( InpS!BT88, InpS!BT88, BS223 * ( 1 + BT$6) )</f>
        <v>1110.3586064082601</v>
      </c>
      <c r="BU223" s="280">
        <f xml:space="preserve"> IF( InpS!BU88, InpS!BU88, BT223 * ( 1 + BU$6) )</f>
        <v>1132.5622310827659</v>
      </c>
      <c r="BV223" s="280">
        <f xml:space="preserve"> IF( InpS!BV88, InpS!BV88, BU223 * ( 1 + BV$6) )</f>
        <v>1155.2098573130224</v>
      </c>
      <c r="BW223" s="280">
        <f xml:space="preserve"> IF( InpS!BW88, InpS!BW88, BV223 * ( 1 + BW$6) )</f>
        <v>1178.3103637116162</v>
      </c>
      <c r="BX223" s="280">
        <f xml:space="preserve"> IF( InpS!BX88, InpS!BX88, BW223 * ( 1 + BX$6) )</f>
        <v>1201.87280643502</v>
      </c>
      <c r="BY223" s="280">
        <f xml:space="preserve"> IF( InpS!BY88, InpS!BY88, BX223 * ( 1 + BY$6) )</f>
        <v>1225.9064227339027</v>
      </c>
      <c r="BZ223" s="280">
        <f xml:space="preserve"> IF( InpS!BZ88, InpS!BZ88, BY223 * ( 1 + BZ$6) )</f>
        <v>1250.4206345744344</v>
      </c>
      <c r="CA223" s="280">
        <f xml:space="preserve"> IF( InpS!CA88, InpS!CA88, BZ223 * ( 1 + CA$6) )</f>
        <v>1275.425052332007</v>
      </c>
      <c r="CB223" s="280">
        <f xml:space="preserve"> IF( InpS!CB88, InpS!CB88, CA223 * ( 1 + CB$6) )</f>
        <v>1300.9294785588158</v>
      </c>
      <c r="CC223" s="280">
        <f xml:space="preserve"> IF( InpS!CC88, InpS!CC88, CB223 * ( 1 + CC$6) )</f>
        <v>1326.9439118267828</v>
      </c>
      <c r="CD223" s="280">
        <f xml:space="preserve"> IF( InpS!CD88, InpS!CD88, CC223 * ( 1 + CD$6) )</f>
        <v>1353.4785506473238</v>
      </c>
      <c r="CE223" s="280">
        <f xml:space="preserve"> IF( InpS!CE88, InpS!CE88, CD223 * ( 1 + CE$6) )</f>
        <v>1380.5437974695001</v>
      </c>
      <c r="CF223" s="280">
        <f xml:space="preserve"> IF( InpS!CF88, InpS!CF88, CE223 * ( 1 + CF$6) )</f>
        <v>1408.1502627581199</v>
      </c>
      <c r="CG223" s="280">
        <f xml:space="preserve"> IF( InpS!CG88, InpS!CG88, CF223 * ( 1 + CG$6) )</f>
        <v>1436.3087691533881</v>
      </c>
      <c r="CH223" s="280">
        <f xml:space="preserve"> IF( InpS!CH88, InpS!CH88, CG223 * ( 1 + CH$6) )</f>
        <v>1465.030355713737</v>
      </c>
      <c r="CI223" s="280">
        <f xml:space="preserve"> IF( InpS!CI88, InpS!CI88, CH223 * ( 1 + CI$6) )</f>
        <v>1494.3262822434992</v>
      </c>
      <c r="CJ223" s="280">
        <f xml:space="preserve"> IF( InpS!CJ88, InpS!CJ88, CI223 * ( 1 + CJ$6) )</f>
        <v>1524.2080337071204</v>
      </c>
      <c r="CK223" s="280">
        <f xml:space="preserve"> IF( InpS!CK88, InpS!CK88, CJ223 * ( 1 + CK$6) )</f>
        <v>1554.6873247316419</v>
      </c>
      <c r="CL223" s="280">
        <f xml:space="preserve"> IF( InpS!CL88, InpS!CL88, CK223 * ( 1 + CL$6) )</f>
        <v>1585.7761041992192</v>
      </c>
      <c r="CM223" s="280">
        <f xml:space="preserve"> IF( InpS!CM88, InpS!CM88, CL223 * ( 1 + CM$6) )</f>
        <v>1617.486559931476</v>
      </c>
      <c r="CN223" s="280">
        <f xml:space="preserve"> IF( InpS!CN88, InpS!CN88, CM223 * ( 1 + CN$6) )</f>
        <v>1649.8311234675298</v>
      </c>
      <c r="CO223" s="280">
        <f xml:space="preserve"> IF( InpS!CO88, InpS!CO88, CN223 * ( 1 + CO$6) )</f>
        <v>1682.8224749375631</v>
      </c>
    </row>
    <row r="224" spans="2:93" s="79" customFormat="1" outlineLevel="2" x14ac:dyDescent="0.2">
      <c r="B224" s="98"/>
      <c r="C224" s="44"/>
      <c r="D224" s="44"/>
      <c r="E224" s="45"/>
      <c r="G224" s="83"/>
      <c r="H224" s="223"/>
      <c r="I224" s="86"/>
      <c r="K224" s="227"/>
      <c r="L224" s="227"/>
      <c r="M224" s="227"/>
      <c r="N224" s="227"/>
      <c r="O224" s="227"/>
      <c r="P224" s="227"/>
      <c r="Q224" s="227"/>
      <c r="R224" s="227"/>
      <c r="S224" s="227"/>
      <c r="T224" s="227"/>
      <c r="U224" s="227"/>
      <c r="V224" s="227"/>
      <c r="W224" s="227"/>
      <c r="X224" s="227"/>
      <c r="Y224" s="227"/>
      <c r="Z224" s="227"/>
      <c r="AA224" s="227"/>
      <c r="AB224" s="227"/>
      <c r="AC224" s="227"/>
      <c r="AD224" s="227"/>
      <c r="AE224" s="227"/>
      <c r="AF224" s="227"/>
      <c r="AG224" s="227"/>
      <c r="AH224" s="227"/>
      <c r="AI224" s="227"/>
      <c r="AJ224" s="227"/>
      <c r="AK224" s="227"/>
      <c r="AL224" s="227"/>
      <c r="AM224" s="227"/>
      <c r="AN224" s="227"/>
      <c r="AO224" s="227"/>
      <c r="AP224" s="227"/>
      <c r="AQ224" s="227"/>
      <c r="AR224" s="227"/>
      <c r="AS224" s="227"/>
      <c r="AT224" s="227"/>
      <c r="AU224" s="227"/>
      <c r="AV224" s="227"/>
      <c r="AW224" s="227"/>
      <c r="AX224" s="227"/>
      <c r="AY224" s="227"/>
      <c r="AZ224" s="227"/>
      <c r="BA224" s="227"/>
      <c r="BB224" s="227"/>
      <c r="BC224" s="227"/>
      <c r="BD224" s="227"/>
      <c r="BE224" s="227"/>
      <c r="BF224" s="227"/>
      <c r="BG224" s="227"/>
      <c r="BH224" s="227"/>
      <c r="BI224" s="227"/>
      <c r="BJ224" s="227"/>
      <c r="BK224" s="227"/>
      <c r="BL224" s="227"/>
      <c r="BM224" s="227"/>
      <c r="BN224" s="227"/>
      <c r="BO224" s="227"/>
      <c r="BP224" s="227"/>
      <c r="BQ224" s="227"/>
      <c r="BR224" s="227"/>
      <c r="BS224" s="227"/>
      <c r="BT224" s="227"/>
      <c r="BU224" s="227"/>
      <c r="BV224" s="227"/>
      <c r="BW224" s="227"/>
      <c r="BX224" s="227"/>
      <c r="BY224" s="227"/>
      <c r="BZ224" s="227"/>
      <c r="CA224" s="227"/>
      <c r="CB224" s="227"/>
      <c r="CC224" s="227"/>
      <c r="CD224" s="227"/>
      <c r="CE224" s="227"/>
      <c r="CF224" s="227"/>
      <c r="CG224" s="227"/>
      <c r="CH224" s="227"/>
      <c r="CI224" s="227"/>
      <c r="CJ224" s="227"/>
      <c r="CK224" s="227"/>
      <c r="CL224" s="227"/>
      <c r="CM224" s="227"/>
      <c r="CN224" s="227"/>
      <c r="CO224" s="227"/>
    </row>
    <row r="225" spans="2:93" outlineLevel="2" x14ac:dyDescent="0.2">
      <c r="B225" s="59"/>
      <c r="D225" s="39"/>
      <c r="E225" s="18" t="str">
        <f xml:space="preserve"> InpS!E90</f>
        <v>Waste: Large user volumetric rate</v>
      </c>
      <c r="G225" s="19">
        <f xml:space="preserve"> UserInput!$G$50</f>
        <v>0</v>
      </c>
      <c r="H225" s="77" t="str">
        <f xml:space="preserve"> InpS!H90</f>
        <v>£/m3</v>
      </c>
      <c r="I225" s="75"/>
      <c r="K225" s="104">
        <f xml:space="preserve"> IF( InpS!K90, InpS!K90, J225 * ( 1 + K$6) )</f>
        <v>0.96809999999999996</v>
      </c>
      <c r="L225" s="104">
        <f xml:space="preserve"> IF( InpS!L90, InpS!L90, K225 * ( 1 + L$6) )</f>
        <v>1.038</v>
      </c>
      <c r="M225" s="104">
        <f xml:space="preserve"> IF( InpS!M90, InpS!M90, L225 * ( 1 + M$6) )</f>
        <v>0.88200000000000012</v>
      </c>
      <c r="N225" s="104">
        <f xml:space="preserve"> IF( InpS!N90, InpS!N90, M225 * ( 1 + N$6) )</f>
        <v>0.83429999999999993</v>
      </c>
      <c r="O225" s="104">
        <f xml:space="preserve"> IF( InpS!O90, InpS!O90, N225 * ( 1 + O$6) )</f>
        <v>0.78889999999999993</v>
      </c>
      <c r="P225" s="104">
        <f xml:space="preserve"> IF( InpS!P90, InpS!P90, O225 * ( 1 + P$6) )</f>
        <v>0.83260000000000001</v>
      </c>
      <c r="Q225" s="104">
        <f xml:space="preserve"> IF( InpS!Q90, InpS!Q90, P225 * ( 1 + Q$6) )</f>
        <v>0.89860000000000007</v>
      </c>
      <c r="R225" s="104">
        <f xml:space="preserve"> IF( InpS!R90, InpS!R90, Q225 * ( 1 + R$6) )</f>
        <v>0.96779999999999999</v>
      </c>
      <c r="S225" s="104">
        <f xml:space="preserve"> IF( InpS!S90, InpS!S90, R225 * ( 1 + S$6) )</f>
        <v>1.0832999999999999</v>
      </c>
      <c r="T225" s="104">
        <f xml:space="preserve"> IF( InpS!T90, InpS!T90, S225 * ( 1 + T$6) )</f>
        <v>1.1049625389951254</v>
      </c>
      <c r="U225" s="104">
        <f xml:space="preserve"> IF( InpS!U90, InpS!U90, T225 * ( 1 + U$6) )</f>
        <v>1.1270582595611134</v>
      </c>
      <c r="V225" s="104">
        <f xml:space="preserve"> IF( InpS!V90, InpS!V90, U225 * ( 1 + V$6) )</f>
        <v>1.1495958239454214</v>
      </c>
      <c r="W225" s="104">
        <f xml:space="preserve"> IF( InpS!W90, InpS!W90, V225 * ( 1 + W$6) )</f>
        <v>1.1725840676127814</v>
      </c>
      <c r="X225" s="104">
        <f xml:space="preserve"> IF( InpS!X90, InpS!X90, W225 * ( 1 + X$6) )</f>
        <v>1.1960320027089919</v>
      </c>
      <c r="Y225" s="104">
        <f xml:space="preserve"> IF( InpS!Y90, InpS!Y90, X225 * ( 1 + Y$6) )</f>
        <v>1.2199488215939744</v>
      </c>
      <c r="Z225" s="104">
        <f xml:space="preserve"> IF( InpS!Z90, InpS!Z90, Y225 * ( 1 + Z$6) )</f>
        <v>1.2443439004454808</v>
      </c>
      <c r="AA225" s="104">
        <f xml:space="preserve"> IF( InpS!AA90, InpS!AA90, Z225 * ( 1 + AA$6) )</f>
        <v>1.2692268029348621</v>
      </c>
      <c r="AB225" s="104">
        <f xml:space="preserve"> IF( InpS!AB90, InpS!AB90, AA225 * ( 1 + AB$6) )</f>
        <v>1.2946072839763418</v>
      </c>
      <c r="AC225" s="104">
        <f xml:space="preserve"> IF( InpS!AC90, InpS!AC90, AB225 * ( 1 + AC$6) )</f>
        <v>1.3204952935512622</v>
      </c>
      <c r="AD225" s="104">
        <f xml:space="preserve"> IF( InpS!AD90, InpS!AD90, AC225 * ( 1 + AD$6) )</f>
        <v>1.346900980608803</v>
      </c>
      <c r="AE225" s="104">
        <f xml:space="preserve"> IF( InpS!AE90, InpS!AE90, AD225 * ( 1 + AE$6) )</f>
        <v>1.3738346970447035</v>
      </c>
      <c r="AF225" s="104">
        <f xml:space="preserve"> IF( InpS!AF90, InpS!AF90, AE225 * ( 1 + AF$6) )</f>
        <v>1.4013070017595446</v>
      </c>
      <c r="AG225" s="104">
        <f xml:space="preserve"> IF( InpS!AG90, InpS!AG90, AF225 * ( 1 + AG$6) )</f>
        <v>1.4293286647981844</v>
      </c>
      <c r="AH225" s="104">
        <f xml:space="preserve"> IF( InpS!AH90, InpS!AH90, AG225 * ( 1 + AH$6) )</f>
        <v>1.4579106715719696</v>
      </c>
      <c r="AI225" s="104">
        <f xml:space="preserve"> IF( InpS!AI90, InpS!AI90, AH225 * ( 1 + AI$6) )</f>
        <v>1.4870642271653762</v>
      </c>
      <c r="AJ225" s="104">
        <f xml:space="preserve"> IF( InpS!AJ90, InpS!AJ90, AI225 * ( 1 + AJ$6) )</f>
        <v>1.5168007607287717</v>
      </c>
      <c r="AK225" s="104">
        <f xml:space="preserve"> IF( InpS!AK90, InpS!AK90, AJ225 * ( 1 + AK$6) )</f>
        <v>1.5471319299590154</v>
      </c>
      <c r="AL225" s="104">
        <f xml:space="preserve"> IF( InpS!AL90, InpS!AL90, AK225 * ( 1 + AL$6) )</f>
        <v>1.5780696256696598</v>
      </c>
      <c r="AM225" s="104">
        <f xml:space="preserve"> IF( InpS!AM90, InpS!AM90, AL225 * ( 1 + AM$6) )</f>
        <v>1.6096259764525382</v>
      </c>
      <c r="AN225" s="104">
        <f xml:space="preserve"> IF( InpS!AN90, InpS!AN90, AM225 * ( 1 + AN$6) )</f>
        <v>1.6418133534325716</v>
      </c>
      <c r="AO225" s="104">
        <f xml:space="preserve"> IF( InpS!AO90, InpS!AO90, AN225 * ( 1 + AO$6) )</f>
        <v>1.6746443751176552</v>
      </c>
      <c r="AP225" s="104">
        <f xml:space="preserve"> IF( InpS!AP90, InpS!AP90, AO225 * ( 1 + AP$6) )</f>
        <v>1.7081319123455272</v>
      </c>
      <c r="AQ225" s="104">
        <f xml:space="preserve"> IF( InpS!AQ90, InpS!AQ90, AP225 * ( 1 + AQ$6) )</f>
        <v>1.7422890933295605</v>
      </c>
      <c r="AR225" s="104">
        <f xml:space="preserve"> IF( InpS!AR90, InpS!AR90, AQ225 * ( 1 + AR$6) )</f>
        <v>1.7771293088054523</v>
      </c>
      <c r="AS225" s="104">
        <f xml:space="preserve"> IF( InpS!AS90, InpS!AS90, AR225 * ( 1 + AS$6) )</f>
        <v>1.8126662172808319</v>
      </c>
      <c r="AT225" s="104">
        <f xml:space="preserve"> IF( InpS!AT90, InpS!AT90, AS225 * ( 1 + AT$6) )</f>
        <v>1.8489137503898438</v>
      </c>
      <c r="AU225" s="104">
        <f xml:space="preserve"> IF( InpS!AU90, InpS!AU90, AT225 * ( 1 + AU$6) )</f>
        <v>1.8858861183548064</v>
      </c>
      <c r="AV225" s="104">
        <f xml:space="preserve"> IF( InpS!AV90, InpS!AV90, AU225 * ( 1 + AV$6) )</f>
        <v>1.9235978155570836</v>
      </c>
      <c r="AW225" s="104">
        <f xml:space="preserve"> IF( InpS!AW90, InpS!AW90, AV225 * ( 1 + AW$6) )</f>
        <v>1.9620636262193596</v>
      </c>
      <c r="AX225" s="104">
        <f xml:space="preserve"> IF( InpS!AX90, InpS!AX90, AW225 * ( 1 + AX$6) )</f>
        <v>2.0012986302015383</v>
      </c>
      <c r="AY225" s="104">
        <f xml:space="preserve"> IF( InpS!AY90, InpS!AY90, AX225 * ( 1 + AY$6) )</f>
        <v>2.0413182089125437</v>
      </c>
      <c r="AZ225" s="104">
        <f xml:space="preserve"> IF( InpS!AZ90, InpS!AZ90, AY225 * ( 1 + AZ$6) )</f>
        <v>2.0821380513403365</v>
      </c>
      <c r="BA225" s="104">
        <f xml:space="preserve"> IF( InpS!BA90, InpS!BA90, AZ225 * ( 1 + BA$6) )</f>
        <v>2.1237741602025122</v>
      </c>
      <c r="BB225" s="104">
        <f xml:space="preserve"> IF( InpS!BB90, InpS!BB90, BA225 * ( 1 + BB$6) )</f>
        <v>2.1662428582198916</v>
      </c>
      <c r="BC225" s="104">
        <f xml:space="preserve"> IF( InpS!BC90, InpS!BC90, BB225 * ( 1 + BC$6) )</f>
        <v>2.2095607945155629</v>
      </c>
      <c r="BD225" s="104">
        <f xml:space="preserve"> IF( InpS!BD90, InpS!BD90, BC225 * ( 1 + BD$6) )</f>
        <v>2.2537449511418841</v>
      </c>
      <c r="BE225" s="104">
        <f xml:space="preserve"> IF( InpS!BE90, InpS!BE90, BD225 * ( 1 + BE$6) )</f>
        <v>2.2988126497380055</v>
      </c>
      <c r="BF225" s="104">
        <f xml:space="preserve"> IF( InpS!BF90, InpS!BF90, BE225 * ( 1 + BF$6) )</f>
        <v>2.3447815583205194</v>
      </c>
      <c r="BG225" s="104">
        <f xml:space="preserve"> IF( InpS!BG90, InpS!BG90, BF225 * ( 1 + BG$6) )</f>
        <v>2.391669698209903</v>
      </c>
      <c r="BH225" s="104">
        <f xml:space="preserve"> IF( InpS!BH90, InpS!BH90, BG225 * ( 1 + BH$6) )</f>
        <v>2.4394954510954676</v>
      </c>
      <c r="BI225" s="104">
        <f xml:space="preserve"> IF( InpS!BI90, InpS!BI90, BH225 * ( 1 + BI$6) )</f>
        <v>2.488277566241583</v>
      </c>
      <c r="BJ225" s="104">
        <f xml:space="preserve"> IF( InpS!BJ90, InpS!BJ90, BI225 * ( 1 + BJ$6) )</f>
        <v>2.5380351678380055</v>
      </c>
      <c r="BK225" s="104">
        <f xml:space="preserve"> IF( InpS!BK90, InpS!BK90, BJ225 * ( 1 + BK$6) )</f>
        <v>2.5887877624971867</v>
      </c>
      <c r="BL225" s="104">
        <f xml:space="preserve"> IF( InpS!BL90, InpS!BL90, BK225 * ( 1 + BL$6) )</f>
        <v>2.6405552469015059</v>
      </c>
      <c r="BM225" s="104">
        <f xml:space="preserve"> IF( InpS!BM90, InpS!BM90, BL225 * ( 1 + BM$6) )</f>
        <v>2.6933579156034235</v>
      </c>
      <c r="BN225" s="104">
        <f xml:space="preserve"> IF( InpS!BN90, InpS!BN90, BM225 * ( 1 + BN$6) )</f>
        <v>2.7472164689816099</v>
      </c>
      <c r="BO225" s="104">
        <f xml:space="preserve"> IF( InpS!BO90, InpS!BO90, BN225 * ( 1 + BO$6) )</f>
        <v>2.8021520213561737</v>
      </c>
      <c r="BP225" s="104">
        <f xml:space="preserve"> IF( InpS!BP90, InpS!BP90, BO225 * ( 1 + BP$6) )</f>
        <v>2.8581861092661689</v>
      </c>
      <c r="BQ225" s="104">
        <f xml:space="preserve"> IF( InpS!BQ90, InpS!BQ90, BP225 * ( 1 + BQ$6) )</f>
        <v>2.9153406999126239</v>
      </c>
      <c r="BR225" s="104">
        <f xml:space="preserve"> IF( InpS!BR90, InpS!BR90, BQ225 * ( 1 + BR$6) )</f>
        <v>2.9736381997704044</v>
      </c>
      <c r="BS225" s="104">
        <f xml:space="preserve"> IF( InpS!BS90, InpS!BS90, BR225 * ( 1 + BS$6) )</f>
        <v>3.0331014633722888</v>
      </c>
      <c r="BT225" s="104">
        <f xml:space="preserve"> IF( InpS!BT90, InpS!BT90, BS225 * ( 1 + BT$6) )</f>
        <v>3.0937538022686928</v>
      </c>
      <c r="BU225" s="104">
        <f xml:space="preserve"> IF( InpS!BU90, InpS!BU90, BT225 * ( 1 + BU$6) )</f>
        <v>3.1556189941665638</v>
      </c>
      <c r="BV225" s="104">
        <f xml:space="preserve"> IF( InpS!BV90, InpS!BV90, BU225 * ( 1 + BV$6) )</f>
        <v>3.2187212922510207</v>
      </c>
      <c r="BW225" s="104">
        <f xml:space="preserve"> IF( InpS!BW90, InpS!BW90, BV225 * ( 1 + BW$6) )</f>
        <v>3.2830854346933993</v>
      </c>
      <c r="BX225" s="104">
        <f xml:space="preserve"> IF( InpS!BX90, InpS!BX90, BW225 * ( 1 + BX$6) )</f>
        <v>3.3487366543494268</v>
      </c>
      <c r="BY225" s="104">
        <f xml:space="preserve"> IF( InpS!BY90, InpS!BY90, BX225 * ( 1 + BY$6) )</f>
        <v>3.415700688651329</v>
      </c>
      <c r="BZ225" s="104">
        <f xml:space="preserve"> IF( InpS!BZ90, InpS!BZ90, BY225 * ( 1 + BZ$6) )</f>
        <v>3.4840037896977489</v>
      </c>
      <c r="CA225" s="104">
        <f xml:space="preserve"> IF( InpS!CA90, InpS!CA90, BZ225 * ( 1 + CA$6) )</f>
        <v>3.55367273454543</v>
      </c>
      <c r="CB225" s="104">
        <f xml:space="preserve"> IF( InpS!CB90, InpS!CB90, CA225 * ( 1 + CB$6) )</f>
        <v>3.6247348357067009</v>
      </c>
      <c r="CC225" s="104">
        <f xml:space="preserve"> IF( InpS!CC90, InpS!CC90, CB225 * ( 1 + CC$6) )</f>
        <v>3.6972179518568775</v>
      </c>
      <c r="CD225" s="104">
        <f xml:space="preserve"> IF( InpS!CD90, InpS!CD90, CC225 * ( 1 + CD$6) )</f>
        <v>3.7711504987557771</v>
      </c>
      <c r="CE225" s="104">
        <f xml:space="preserve"> IF( InpS!CE90, InpS!CE90, CD225 * ( 1 + CE$6) )</f>
        <v>3.8465614603876279</v>
      </c>
      <c r="CF225" s="104">
        <f xml:space="preserve"> IF( InpS!CF90, InpS!CF90, CE225 * ( 1 + CF$6) )</f>
        <v>3.9234804003237436</v>
      </c>
      <c r="CG225" s="104">
        <f xml:space="preserve"> IF( InpS!CG90, InpS!CG90, CF225 * ( 1 + CG$6) )</f>
        <v>4.0019374733124113</v>
      </c>
      <c r="CH225" s="104">
        <f xml:space="preserve"> IF( InpS!CH90, InpS!CH90, CG225 * ( 1 + CH$6) )</f>
        <v>4.0819634371005442</v>
      </c>
      <c r="CI225" s="104">
        <f xml:space="preserve"> IF( InpS!CI90, InpS!CI90, CH225 * ( 1 + CI$6) )</f>
        <v>4.1635896644917256</v>
      </c>
      <c r="CJ225" s="104">
        <f xml:space="preserve"> IF( InpS!CJ90, InpS!CJ90, CI225 * ( 1 + CJ$6) )</f>
        <v>4.2468481556453801</v>
      </c>
      <c r="CK225" s="104">
        <f xml:space="preserve"> IF( InpS!CK90, InpS!CK90, CJ225 * ( 1 + CK$6) )</f>
        <v>4.3317715506218821</v>
      </c>
      <c r="CL225" s="104">
        <f xml:space="preserve"> IF( InpS!CL90, InpS!CL90, CK225 * ( 1 + CL$6) )</f>
        <v>4.4183931421785347</v>
      </c>
      <c r="CM225" s="104">
        <f xml:space="preserve"> IF( InpS!CM90, InpS!CM90, CL225 * ( 1 + CM$6) )</f>
        <v>4.5067468888214206</v>
      </c>
      <c r="CN225" s="104">
        <f xml:space="preserve"> IF( InpS!CN90, InpS!CN90, CM225 * ( 1 + CN$6) )</f>
        <v>4.5968674281182498</v>
      </c>
      <c r="CO225" s="104">
        <f xml:space="preserve"> IF( InpS!CO90, InpS!CO90, CN225 * ( 1 + CO$6) )</f>
        <v>4.6887900902774247</v>
      </c>
    </row>
    <row r="226" spans="2:93" outlineLevel="2" x14ac:dyDescent="0.2">
      <c r="B226" s="59"/>
      <c r="D226" s="39"/>
      <c r="E226" s="18" t="str">
        <f xml:space="preserve"> InpS!E91</f>
        <v>Waste: Large user fixed charge</v>
      </c>
      <c r="G226" s="54">
        <f xml:space="preserve"> UserInput!$G$46</f>
        <v>0</v>
      </c>
      <c r="H226" s="77" t="str">
        <f xml:space="preserve"> InpS!H91</f>
        <v>£</v>
      </c>
      <c r="I226" s="75"/>
      <c r="K226" s="280">
        <f xml:space="preserve"> IF( InpS!K91, InpS!K91, J226 * ( 1 + K$6) )</f>
        <v>1529.25</v>
      </c>
      <c r="L226" s="280">
        <f xml:space="preserve"> IF( InpS!L91, InpS!L91, K226 * ( 1 + L$6) )</f>
        <v>1783.46</v>
      </c>
      <c r="M226" s="280">
        <f xml:space="preserve"> IF( InpS!M91, InpS!M91, L226 * ( 1 + M$6) )</f>
        <v>1520.78</v>
      </c>
      <c r="N226" s="280">
        <f xml:space="preserve"> IF( InpS!N91, InpS!N91, M226 * ( 1 + N$6) )</f>
        <v>1499.66</v>
      </c>
      <c r="O226" s="280">
        <f xml:space="preserve"> IF( InpS!O91, InpS!O91, N226 * ( 1 + O$6) )</f>
        <v>1375.24</v>
      </c>
      <c r="P226" s="280">
        <f xml:space="preserve"> IF( InpS!P91, InpS!P91, O226 * ( 1 + P$6) )</f>
        <v>1571.84</v>
      </c>
      <c r="Q226" s="280">
        <f xml:space="preserve"> IF( InpS!Q91, InpS!Q91, P226 * ( 1 + Q$6) )</f>
        <v>1767.78</v>
      </c>
      <c r="R226" s="280">
        <f xml:space="preserve"> IF( InpS!R91, InpS!R91, Q226 * ( 1 + R$6) )</f>
        <v>1981.02</v>
      </c>
      <c r="S226" s="280">
        <f xml:space="preserve"> IF( InpS!S91, InpS!S91, R226 * ( 1 + S$6) )</f>
        <v>2332.8000000000002</v>
      </c>
      <c r="T226" s="280">
        <f xml:space="preserve"> IF( InpS!T91, InpS!T91, S226 * ( 1 + T$6) )</f>
        <v>2379.4485470025193</v>
      </c>
      <c r="U226" s="280">
        <f xml:space="preserve"> IF( InpS!U91, InpS!U91, T226 * ( 1 + U$6) )</f>
        <v>2427.0299159089504</v>
      </c>
      <c r="V226" s="280">
        <f xml:space="preserve"> IF( InpS!V91, InpS!V91, U226 * ( 1 + V$6) )</f>
        <v>2475.5627601771253</v>
      </c>
      <c r="W226" s="280">
        <f xml:space="preserve"> IF( InpS!W91, InpS!W91, V226 * ( 1 + W$6) )</f>
        <v>2525.0661062744366</v>
      </c>
      <c r="X226" s="280">
        <f xml:space="preserve"> IF( InpS!X91, InpS!X91, W226 * ( 1 + X$6) )</f>
        <v>2575.5593611368386</v>
      </c>
      <c r="Y226" s="280">
        <f xml:space="preserve"> IF( InpS!Y91, InpS!Y91, X226 * ( 1 + Y$6) )</f>
        <v>2627.0623197770005</v>
      </c>
      <c r="Z226" s="280">
        <f xml:space="preserve"> IF( InpS!Z91, InpS!Z91, Y226 * ( 1 + Z$6) )</f>
        <v>2679.5951730446036</v>
      </c>
      <c r="AA226" s="280">
        <f xml:space="preserve"> IF( InpS!AA91, InpS!AA91, Z226 * ( 1 + AA$6) )</f>
        <v>2733.1785155418147</v>
      </c>
      <c r="AB226" s="280">
        <f xml:space="preserve"> IF( InpS!AB91, InpS!AB91, AA226 * ( 1 + AB$6) )</f>
        <v>2787.8333536970476</v>
      </c>
      <c r="AC226" s="280">
        <f xml:space="preserve"> IF( InpS!AC91, InpS!AC91, AB226 * ( 1 + AC$6) )</f>
        <v>2843.5811140001715</v>
      </c>
      <c r="AD226" s="280">
        <f xml:space="preserve"> IF( InpS!AD91, InpS!AD91, AC226 * ( 1 + AD$6) )</f>
        <v>2900.4436514023973</v>
      </c>
      <c r="AE226" s="280">
        <f xml:space="preserve"> IF( InpS!AE91, InpS!AE91, AD226 * ( 1 + AE$6) )</f>
        <v>2958.443257884137</v>
      </c>
      <c r="AF226" s="280">
        <f xml:space="preserve"> IF( InpS!AF91, InpS!AF91, AE226 * ( 1 + AF$6) )</f>
        <v>3017.6026711941909</v>
      </c>
      <c r="AG226" s="280">
        <f xml:space="preserve"> IF( InpS!AG91, InpS!AG91, AF226 * ( 1 + AG$6) )</f>
        <v>3077.9450837636905</v>
      </c>
      <c r="AH226" s="280">
        <f xml:space="preserve"> IF( InpS!AH91, InpS!AH91, AG226 * ( 1 + AH$6) )</f>
        <v>3139.4941517982938</v>
      </c>
      <c r="AI226" s="280">
        <f xml:space="preserve"> IF( InpS!AI91, InpS!AI91, AH226 * ( 1 + AI$6) )</f>
        <v>3202.2740045521932</v>
      </c>
      <c r="AJ226" s="280">
        <f xml:space="preserve"> IF( InpS!AJ91, InpS!AJ91, AI226 * ( 1 + AJ$6) )</f>
        <v>3266.3092537875746</v>
      </c>
      <c r="AK226" s="280">
        <f xml:space="preserve"> IF( InpS!AK91, InpS!AK91, AJ226 * ( 1 + AK$6) )</f>
        <v>3331.6250034232366</v>
      </c>
      <c r="AL226" s="280">
        <f xml:space="preserve"> IF( InpS!AL91, InpS!AL91, AK226 * ( 1 + AL$6) )</f>
        <v>3398.24685937615</v>
      </c>
      <c r="AM226" s="280">
        <f xml:space="preserve"> IF( InpS!AM91, InpS!AM91, AL226 * ( 1 + AM$6) )</f>
        <v>3466.2009395998175</v>
      </c>
      <c r="AN226" s="280">
        <f xml:space="preserve"> IF( InpS!AN91, InpS!AN91, AM226 * ( 1 + AN$6) )</f>
        <v>3535.5138843233676</v>
      </c>
      <c r="AO226" s="280">
        <f xml:space="preserve"> IF( InpS!AO91, InpS!AO91, AN226 * ( 1 + AO$6) )</f>
        <v>3606.2128664954002</v>
      </c>
      <c r="AP226" s="280">
        <f xml:space="preserve"> IF( InpS!AP91, InpS!AP91, AO226 * ( 1 + AP$6) )</f>
        <v>3678.3256024366724</v>
      </c>
      <c r="AQ226" s="280">
        <f xml:space="preserve"> IF( InpS!AQ91, InpS!AQ91, AP226 * ( 1 + AQ$6) )</f>
        <v>3751.8803627058064</v>
      </c>
      <c r="AR226" s="280">
        <f xml:space="preserve"> IF( InpS!AR91, InpS!AR91, AQ226 * ( 1 + AR$6) )</f>
        <v>3826.9059831822769</v>
      </c>
      <c r="AS226" s="280">
        <f xml:space="preserve"> IF( InpS!AS91, InpS!AS91, AR226 * ( 1 + AS$6) )</f>
        <v>3903.4318763710198</v>
      </c>
      <c r="AT226" s="280">
        <f xml:space="preserve"> IF( InpS!AT91, InpS!AT91, AS226 * ( 1 + AT$6) )</f>
        <v>3981.4880429331015</v>
      </c>
      <c r="AU226" s="280">
        <f xml:space="preserve"> IF( InpS!AU91, InpS!AU91, AT226 * ( 1 + AU$6) )</f>
        <v>4061.1050834469615</v>
      </c>
      <c r="AV226" s="280">
        <f xml:space="preserve"> IF( InpS!AV91, InpS!AV91, AU226 * ( 1 + AV$6) )</f>
        <v>4142.314210404842</v>
      </c>
      <c r="AW226" s="280">
        <f xml:space="preserve"> IF( InpS!AW91, InpS!AW91, AV226 * ( 1 + AW$6) )</f>
        <v>4225.1472604491119</v>
      </c>
      <c r="AX226" s="280">
        <f xml:space="preserve"> IF( InpS!AX91, InpS!AX91, AW226 * ( 1 + AX$6) )</f>
        <v>4309.6367068532718</v>
      </c>
      <c r="AY226" s="280">
        <f xml:space="preserve"> IF( InpS!AY91, InpS!AY91, AX226 * ( 1 + AY$6) )</f>
        <v>4395.8156722525455</v>
      </c>
      <c r="AZ226" s="280">
        <f xml:space="preserve"> IF( InpS!AZ91, InpS!AZ91, AY226 * ( 1 + AZ$6) )</f>
        <v>4483.7179416290383</v>
      </c>
      <c r="BA226" s="280">
        <f xml:space="preserve"> IF( InpS!BA91, InpS!BA91, AZ226 * ( 1 + BA$6) )</f>
        <v>4573.3779755565592</v>
      </c>
      <c r="BB226" s="280">
        <f xml:space="preserve"> IF( InpS!BB91, InpS!BB91, BA226 * ( 1 + BB$6) )</f>
        <v>4664.8309237102949</v>
      </c>
      <c r="BC226" s="280">
        <f xml:space="preserve"> IF( InpS!BC91, InpS!BC91, BB226 * ( 1 + BC$6) )</f>
        <v>4758.1126386466394</v>
      </c>
      <c r="BD226" s="280">
        <f xml:space="preserve"> IF( InpS!BD91, InpS!BD91, BC226 * ( 1 + BD$6) )</f>
        <v>4853.259689858568</v>
      </c>
      <c r="BE226" s="280">
        <f xml:space="preserve"> IF( InpS!BE91, InpS!BE91, BD226 * ( 1 + BE$6) )</f>
        <v>4950.3093781120824</v>
      </c>
      <c r="BF226" s="280">
        <f xml:space="preserve"> IF( InpS!BF91, InpS!BF91, BE226 * ( 1 + BF$6) )</f>
        <v>5049.2997500693318</v>
      </c>
      <c r="BG226" s="280">
        <f xml:space="preserve"> IF( InpS!BG91, InpS!BG91, BF226 * ( 1 + BG$6) )</f>
        <v>5150.2696132041556</v>
      </c>
      <c r="BH226" s="280">
        <f xml:space="preserve"> IF( InpS!BH91, InpS!BH91, BG226 * ( 1 + BH$6) )</f>
        <v>5253.2585510158842</v>
      </c>
      <c r="BI226" s="280">
        <f xml:space="preserve"> IF( InpS!BI91, InpS!BI91, BH226 * ( 1 + BI$6) )</f>
        <v>5358.30693854737</v>
      </c>
      <c r="BJ226" s="280">
        <f xml:space="preserve"> IF( InpS!BJ91, InpS!BJ91, BI226 * ( 1 + BJ$6) )</f>
        <v>5465.4559582133297</v>
      </c>
      <c r="BK226" s="280">
        <f xml:space="preserve"> IF( InpS!BK91, InpS!BK91, BJ226 * ( 1 + BK$6) )</f>
        <v>5574.7476159452026</v>
      </c>
      <c r="BL226" s="280">
        <f xml:space="preserve"> IF( InpS!BL91, InpS!BL91, BK226 * ( 1 + BL$6) )</f>
        <v>5686.2247576588516</v>
      </c>
      <c r="BM226" s="280">
        <f xml:space="preserve"> IF( InpS!BM91, InpS!BM91, BL226 * ( 1 + BM$6) )</f>
        <v>5799.9310860515716</v>
      </c>
      <c r="BN226" s="280">
        <f xml:space="preserve"> IF( InpS!BN91, InpS!BN91, BM226 * ( 1 + BN$6) )</f>
        <v>5915.9111777349772</v>
      </c>
      <c r="BO226" s="280">
        <f xml:space="preserve"> IF( InpS!BO91, InpS!BO91, BN226 * ( 1 + BO$6) )</f>
        <v>6034.2105007104992</v>
      </c>
      <c r="BP226" s="280">
        <f xml:space="preserve"> IF( InpS!BP91, InpS!BP91, BO226 * ( 1 + BP$6) )</f>
        <v>6154.8754321943334</v>
      </c>
      <c r="BQ226" s="280">
        <f xml:space="preserve"> IF( InpS!BQ91, InpS!BQ91, BP226 * ( 1 + BQ$6) )</f>
        <v>6277.9532767988285</v>
      </c>
      <c r="BR226" s="280">
        <f xml:space="preserve"> IF( InpS!BR91, InpS!BR91, BQ226 * ( 1 + BR$6) )</f>
        <v>6403.4922850774501</v>
      </c>
      <c r="BS226" s="280">
        <f xml:space="preserve"> IF( InpS!BS91, InpS!BS91, BR226 * ( 1 + BS$6) )</f>
        <v>6531.5416724405777</v>
      </c>
      <c r="BT226" s="280">
        <f xml:space="preserve"> IF( InpS!BT91, InpS!BT91, BS226 * ( 1 + BT$6) )</f>
        <v>6662.1516384495608</v>
      </c>
      <c r="BU226" s="280">
        <f xml:space="preserve"> IF( InpS!BU91, InpS!BU91, BT226 * ( 1 + BU$6) )</f>
        <v>6795.3733864965961</v>
      </c>
      <c r="BV226" s="280">
        <f xml:space="preserve"> IF( InpS!BV91, InpS!BV91, BU226 * ( 1 + BV$6) )</f>
        <v>6931.2591438781346</v>
      </c>
      <c r="BW226" s="280">
        <f xml:space="preserve"> IF( InpS!BW91, InpS!BW91, BV226 * ( 1 + BW$6) )</f>
        <v>7069.8621822696978</v>
      </c>
      <c r="BX226" s="280">
        <f xml:space="preserve"> IF( InpS!BX91, InpS!BX91, BW226 * ( 1 + BX$6) )</f>
        <v>7211.2368386101216</v>
      </c>
      <c r="BY226" s="280">
        <f xml:space="preserve"> IF( InpS!BY91, InpS!BY91, BX226 * ( 1 + BY$6) )</f>
        <v>7355.4385364034179</v>
      </c>
      <c r="BZ226" s="280">
        <f xml:space="preserve"> IF( InpS!BZ91, InpS!BZ91, BY226 * ( 1 + BZ$6) )</f>
        <v>7502.5238074466079</v>
      </c>
      <c r="CA226" s="280">
        <f xml:space="preserve"> IF( InpS!CA91, InpS!CA91, BZ226 * ( 1 + CA$6) )</f>
        <v>7652.5503139920429</v>
      </c>
      <c r="CB226" s="280">
        <f xml:space="preserve"> IF( InpS!CB91, InpS!CB91, CA226 * ( 1 + CB$6) )</f>
        <v>7805.5768713528969</v>
      </c>
      <c r="CC226" s="280">
        <f xml:space="preserve"> IF( InpS!CC91, InpS!CC91, CB226 * ( 1 + CC$6) )</f>
        <v>7961.6634709606988</v>
      </c>
      <c r="CD226" s="280">
        <f xml:space="preserve"> IF( InpS!CD91, InpS!CD91, CC226 * ( 1 + CD$6) )</f>
        <v>8120.8713038839451</v>
      </c>
      <c r="CE226" s="280">
        <f xml:space="preserve"> IF( InpS!CE91, InpS!CE91, CD226 * ( 1 + CE$6) )</f>
        <v>8283.2627848170032</v>
      </c>
      <c r="CF226" s="280">
        <f xml:space="preserve"> IF( InpS!CF91, InpS!CF91, CE226 * ( 1 + CF$6) )</f>
        <v>8448.901576548722</v>
      </c>
      <c r="CG226" s="280">
        <f xml:space="preserve"> IF( InpS!CG91, InpS!CG91, CF226 * ( 1 + CG$6) )</f>
        <v>8617.8526149203317</v>
      </c>
      <c r="CH226" s="280">
        <f xml:space="preserve"> IF( InpS!CH91, InpS!CH91, CG226 * ( 1 + CH$6) )</f>
        <v>8790.182134282426</v>
      </c>
      <c r="CI226" s="280">
        <f xml:space="preserve"> IF( InpS!CI91, InpS!CI91, CH226 * ( 1 + CI$6) )</f>
        <v>8965.9576934609995</v>
      </c>
      <c r="CJ226" s="280">
        <f xml:space="preserve"> IF( InpS!CJ91, InpS!CJ91, CI226 * ( 1 + CJ$6) )</f>
        <v>9145.2482022427266</v>
      </c>
      <c r="CK226" s="280">
        <f xml:space="preserve"> IF( InpS!CK91, InpS!CK91, CJ226 * ( 1 + CK$6) )</f>
        <v>9328.1239483898553</v>
      </c>
      <c r="CL226" s="280">
        <f xml:space="preserve"> IF( InpS!CL91, InpS!CL91, CK226 * ( 1 + CL$6) )</f>
        <v>9514.6566251953191</v>
      </c>
      <c r="CM226" s="280">
        <f xml:space="preserve"> IF( InpS!CM91, InpS!CM91, CL226 * ( 1 + CM$6) )</f>
        <v>9704.919359588861</v>
      </c>
      <c r="CN226" s="280">
        <f xml:space="preserve"> IF( InpS!CN91, InpS!CN91, CM226 * ( 1 + CN$6) )</f>
        <v>9898.9867408051832</v>
      </c>
      <c r="CO226" s="280">
        <f xml:space="preserve"> IF( InpS!CO91, InpS!CO91, CN226 * ( 1 + CO$6) )</f>
        <v>10096.934849625384</v>
      </c>
    </row>
    <row r="227" spans="2:93" outlineLevel="2" x14ac:dyDescent="0.2">
      <c r="B227" s="59"/>
      <c r="D227" s="39"/>
      <c r="H227" s="151"/>
      <c r="I227" s="75"/>
    </row>
    <row r="228" spans="2:93" outlineLevel="2" x14ac:dyDescent="0.2">
      <c r="B228" s="59"/>
      <c r="D228" s="39"/>
      <c r="E228" t="s">
        <v>447</v>
      </c>
      <c r="H228" s="151" t="s">
        <v>125</v>
      </c>
      <c r="I228" s="75"/>
      <c r="K228" s="96">
        <f xml:space="preserve"> $G215 * K215 * K$205</f>
        <v>0</v>
      </c>
      <c r="L228" s="96">
        <f t="shared" ref="L228:BW228" si="258" xml:space="preserve"> $G215 * L215 * L$205</f>
        <v>0</v>
      </c>
      <c r="M228" s="96">
        <f t="shared" si="258"/>
        <v>0</v>
      </c>
      <c r="N228" s="96">
        <f t="shared" si="258"/>
        <v>0</v>
      </c>
      <c r="O228" s="96">
        <f t="shared" si="258"/>
        <v>0</v>
      </c>
      <c r="P228" s="96">
        <f t="shared" si="258"/>
        <v>0</v>
      </c>
      <c r="Q228" s="96">
        <f t="shared" si="258"/>
        <v>0</v>
      </c>
      <c r="R228" s="96">
        <f t="shared" si="258"/>
        <v>0</v>
      </c>
      <c r="S228" s="96">
        <f t="shared" si="258"/>
        <v>0</v>
      </c>
      <c r="T228" s="96">
        <f t="shared" si="258"/>
        <v>0</v>
      </c>
      <c r="U228" s="96">
        <f t="shared" si="258"/>
        <v>0</v>
      </c>
      <c r="V228" s="96">
        <f t="shared" si="258"/>
        <v>0</v>
      </c>
      <c r="W228" s="96">
        <f t="shared" si="258"/>
        <v>0</v>
      </c>
      <c r="X228" s="96">
        <f t="shared" si="258"/>
        <v>0</v>
      </c>
      <c r="Y228" s="96">
        <f t="shared" si="258"/>
        <v>0</v>
      </c>
      <c r="Z228" s="96">
        <f t="shared" si="258"/>
        <v>0</v>
      </c>
      <c r="AA228" s="96">
        <f t="shared" si="258"/>
        <v>0</v>
      </c>
      <c r="AB228" s="96">
        <f t="shared" si="258"/>
        <v>0</v>
      </c>
      <c r="AC228" s="96">
        <f t="shared" si="258"/>
        <v>0</v>
      </c>
      <c r="AD228" s="96">
        <f t="shared" si="258"/>
        <v>0</v>
      </c>
      <c r="AE228" s="96">
        <f t="shared" si="258"/>
        <v>0</v>
      </c>
      <c r="AF228" s="96">
        <f t="shared" si="258"/>
        <v>0</v>
      </c>
      <c r="AG228" s="96">
        <f t="shared" si="258"/>
        <v>0</v>
      </c>
      <c r="AH228" s="96">
        <f t="shared" si="258"/>
        <v>0</v>
      </c>
      <c r="AI228" s="96">
        <f t="shared" si="258"/>
        <v>0</v>
      </c>
      <c r="AJ228" s="96">
        <f t="shared" si="258"/>
        <v>0</v>
      </c>
      <c r="AK228" s="96">
        <f t="shared" si="258"/>
        <v>0</v>
      </c>
      <c r="AL228" s="96">
        <f t="shared" si="258"/>
        <v>0</v>
      </c>
      <c r="AM228" s="96">
        <f t="shared" si="258"/>
        <v>0</v>
      </c>
      <c r="AN228" s="96">
        <f t="shared" si="258"/>
        <v>0</v>
      </c>
      <c r="AO228" s="96">
        <f t="shared" si="258"/>
        <v>0</v>
      </c>
      <c r="AP228" s="96">
        <f t="shared" si="258"/>
        <v>0</v>
      </c>
      <c r="AQ228" s="96">
        <f t="shared" si="258"/>
        <v>0</v>
      </c>
      <c r="AR228" s="96">
        <f t="shared" si="258"/>
        <v>0</v>
      </c>
      <c r="AS228" s="96">
        <f t="shared" si="258"/>
        <v>0</v>
      </c>
      <c r="AT228" s="96">
        <f t="shared" si="258"/>
        <v>0</v>
      </c>
      <c r="AU228" s="96">
        <f t="shared" si="258"/>
        <v>0</v>
      </c>
      <c r="AV228" s="96">
        <f t="shared" si="258"/>
        <v>0</v>
      </c>
      <c r="AW228" s="96">
        <f t="shared" si="258"/>
        <v>0</v>
      </c>
      <c r="AX228" s="96">
        <f t="shared" si="258"/>
        <v>0</v>
      </c>
      <c r="AY228" s="96">
        <f t="shared" si="258"/>
        <v>0</v>
      </c>
      <c r="AZ228" s="96">
        <f t="shared" si="258"/>
        <v>0</v>
      </c>
      <c r="BA228" s="96">
        <f t="shared" si="258"/>
        <v>0</v>
      </c>
      <c r="BB228" s="96">
        <f t="shared" si="258"/>
        <v>0</v>
      </c>
      <c r="BC228" s="96">
        <f t="shared" si="258"/>
        <v>0</v>
      </c>
      <c r="BD228" s="96">
        <f t="shared" si="258"/>
        <v>0</v>
      </c>
      <c r="BE228" s="96">
        <f t="shared" si="258"/>
        <v>0</v>
      </c>
      <c r="BF228" s="96">
        <f t="shared" si="258"/>
        <v>0</v>
      </c>
      <c r="BG228" s="96">
        <f t="shared" si="258"/>
        <v>0</v>
      </c>
      <c r="BH228" s="96">
        <f t="shared" si="258"/>
        <v>0</v>
      </c>
      <c r="BI228" s="96">
        <f t="shared" si="258"/>
        <v>0</v>
      </c>
      <c r="BJ228" s="96">
        <f t="shared" si="258"/>
        <v>0</v>
      </c>
      <c r="BK228" s="96">
        <f t="shared" si="258"/>
        <v>0</v>
      </c>
      <c r="BL228" s="96">
        <f t="shared" si="258"/>
        <v>0</v>
      </c>
      <c r="BM228" s="96">
        <f t="shared" si="258"/>
        <v>0</v>
      </c>
      <c r="BN228" s="96">
        <f t="shared" si="258"/>
        <v>0</v>
      </c>
      <c r="BO228" s="96">
        <f t="shared" si="258"/>
        <v>0</v>
      </c>
      <c r="BP228" s="96">
        <f t="shared" si="258"/>
        <v>0</v>
      </c>
      <c r="BQ228" s="96">
        <f t="shared" si="258"/>
        <v>0</v>
      </c>
      <c r="BR228" s="96">
        <f t="shared" si="258"/>
        <v>0</v>
      </c>
      <c r="BS228" s="96">
        <f t="shared" si="258"/>
        <v>0</v>
      </c>
      <c r="BT228" s="96">
        <f t="shared" si="258"/>
        <v>0</v>
      </c>
      <c r="BU228" s="96">
        <f t="shared" si="258"/>
        <v>0</v>
      </c>
      <c r="BV228" s="96">
        <f t="shared" si="258"/>
        <v>0</v>
      </c>
      <c r="BW228" s="96">
        <f t="shared" si="258"/>
        <v>0</v>
      </c>
      <c r="BX228" s="96">
        <f t="shared" ref="BX228:CO228" si="259" xml:space="preserve"> $G215 * BX215 * BX$205</f>
        <v>0</v>
      </c>
      <c r="BY228" s="96">
        <f t="shared" si="259"/>
        <v>0</v>
      </c>
      <c r="BZ228" s="96">
        <f t="shared" si="259"/>
        <v>0</v>
      </c>
      <c r="CA228" s="96">
        <f t="shared" si="259"/>
        <v>0</v>
      </c>
      <c r="CB228" s="96">
        <f t="shared" si="259"/>
        <v>0</v>
      </c>
      <c r="CC228" s="96">
        <f t="shared" si="259"/>
        <v>0</v>
      </c>
      <c r="CD228" s="96">
        <f t="shared" si="259"/>
        <v>0</v>
      </c>
      <c r="CE228" s="96">
        <f t="shared" si="259"/>
        <v>0</v>
      </c>
      <c r="CF228" s="96">
        <f t="shared" si="259"/>
        <v>0</v>
      </c>
      <c r="CG228" s="96">
        <f t="shared" si="259"/>
        <v>0</v>
      </c>
      <c r="CH228" s="96">
        <f t="shared" si="259"/>
        <v>0</v>
      </c>
      <c r="CI228" s="96">
        <f t="shared" si="259"/>
        <v>0</v>
      </c>
      <c r="CJ228" s="96">
        <f t="shared" si="259"/>
        <v>0</v>
      </c>
      <c r="CK228" s="96">
        <f t="shared" si="259"/>
        <v>0</v>
      </c>
      <c r="CL228" s="96">
        <f t="shared" si="259"/>
        <v>0</v>
      </c>
      <c r="CM228" s="96">
        <f t="shared" si="259"/>
        <v>0</v>
      </c>
      <c r="CN228" s="96">
        <f t="shared" si="259"/>
        <v>0</v>
      </c>
      <c r="CO228" s="96">
        <f t="shared" si="259"/>
        <v>0</v>
      </c>
    </row>
    <row r="229" spans="2:93" outlineLevel="2" x14ac:dyDescent="0.2">
      <c r="B229" s="59"/>
      <c r="D229" s="39"/>
      <c r="E229" t="s">
        <v>448</v>
      </c>
      <c r="H229" s="151" t="s">
        <v>125</v>
      </c>
      <c r="I229" s="75"/>
      <c r="K229" s="96">
        <f xml:space="preserve"> SUMPRODUCT( $G$217:$G$218, K217:K218 ) * K$205</f>
        <v>0</v>
      </c>
      <c r="L229" s="80">
        <f t="shared" ref="L229:BW229" si="260" xml:space="preserve"> SUMPRODUCT( $G$217:$G$218, L217:L218 ) * L$205</f>
        <v>0</v>
      </c>
      <c r="M229" s="80">
        <f t="shared" si="260"/>
        <v>0</v>
      </c>
      <c r="N229" s="80">
        <f t="shared" si="260"/>
        <v>0</v>
      </c>
      <c r="O229" s="80">
        <f t="shared" si="260"/>
        <v>0</v>
      </c>
      <c r="P229" s="80">
        <f t="shared" si="260"/>
        <v>0</v>
      </c>
      <c r="Q229" s="80">
        <f t="shared" si="260"/>
        <v>0</v>
      </c>
      <c r="R229" s="80">
        <f t="shared" si="260"/>
        <v>0</v>
      </c>
      <c r="S229" s="80">
        <f t="shared" si="260"/>
        <v>0</v>
      </c>
      <c r="T229" s="80">
        <f t="shared" si="260"/>
        <v>0</v>
      </c>
      <c r="U229" s="80">
        <f t="shared" si="260"/>
        <v>0</v>
      </c>
      <c r="V229" s="80">
        <f t="shared" si="260"/>
        <v>0</v>
      </c>
      <c r="W229" s="80">
        <f t="shared" si="260"/>
        <v>0</v>
      </c>
      <c r="X229" s="80">
        <f t="shared" si="260"/>
        <v>0</v>
      </c>
      <c r="Y229" s="80">
        <f t="shared" si="260"/>
        <v>0</v>
      </c>
      <c r="Z229" s="80">
        <f t="shared" si="260"/>
        <v>0</v>
      </c>
      <c r="AA229" s="80">
        <f t="shared" si="260"/>
        <v>0</v>
      </c>
      <c r="AB229" s="80">
        <f t="shared" si="260"/>
        <v>0</v>
      </c>
      <c r="AC229" s="80">
        <f t="shared" si="260"/>
        <v>0</v>
      </c>
      <c r="AD229" s="80">
        <f t="shared" si="260"/>
        <v>0</v>
      </c>
      <c r="AE229" s="80">
        <f t="shared" si="260"/>
        <v>0</v>
      </c>
      <c r="AF229" s="80">
        <f t="shared" si="260"/>
        <v>0</v>
      </c>
      <c r="AG229" s="80">
        <f t="shared" si="260"/>
        <v>0</v>
      </c>
      <c r="AH229" s="80">
        <f t="shared" si="260"/>
        <v>0</v>
      </c>
      <c r="AI229" s="80">
        <f t="shared" si="260"/>
        <v>0</v>
      </c>
      <c r="AJ229" s="80">
        <f t="shared" si="260"/>
        <v>0</v>
      </c>
      <c r="AK229" s="80">
        <f t="shared" si="260"/>
        <v>0</v>
      </c>
      <c r="AL229" s="80">
        <f t="shared" si="260"/>
        <v>0</v>
      </c>
      <c r="AM229" s="80">
        <f t="shared" si="260"/>
        <v>0</v>
      </c>
      <c r="AN229" s="80">
        <f t="shared" si="260"/>
        <v>0</v>
      </c>
      <c r="AO229" s="80">
        <f t="shared" si="260"/>
        <v>0</v>
      </c>
      <c r="AP229" s="80">
        <f t="shared" si="260"/>
        <v>0</v>
      </c>
      <c r="AQ229" s="80">
        <f t="shared" si="260"/>
        <v>0</v>
      </c>
      <c r="AR229" s="80">
        <f t="shared" si="260"/>
        <v>0</v>
      </c>
      <c r="AS229" s="80">
        <f t="shared" si="260"/>
        <v>0</v>
      </c>
      <c r="AT229" s="80">
        <f t="shared" si="260"/>
        <v>0</v>
      </c>
      <c r="AU229" s="80">
        <f t="shared" si="260"/>
        <v>0</v>
      </c>
      <c r="AV229" s="80">
        <f t="shared" si="260"/>
        <v>0</v>
      </c>
      <c r="AW229" s="80">
        <f t="shared" si="260"/>
        <v>0</v>
      </c>
      <c r="AX229" s="80">
        <f t="shared" si="260"/>
        <v>0</v>
      </c>
      <c r="AY229" s="80">
        <f t="shared" si="260"/>
        <v>0</v>
      </c>
      <c r="AZ229" s="80">
        <f t="shared" si="260"/>
        <v>0</v>
      </c>
      <c r="BA229" s="80">
        <f t="shared" si="260"/>
        <v>0</v>
      </c>
      <c r="BB229" s="80">
        <f t="shared" si="260"/>
        <v>0</v>
      </c>
      <c r="BC229" s="80">
        <f t="shared" si="260"/>
        <v>0</v>
      </c>
      <c r="BD229" s="80">
        <f t="shared" si="260"/>
        <v>0</v>
      </c>
      <c r="BE229" s="80">
        <f t="shared" si="260"/>
        <v>0</v>
      </c>
      <c r="BF229" s="80">
        <f t="shared" si="260"/>
        <v>0</v>
      </c>
      <c r="BG229" s="80">
        <f t="shared" si="260"/>
        <v>0</v>
      </c>
      <c r="BH229" s="80">
        <f t="shared" si="260"/>
        <v>0</v>
      </c>
      <c r="BI229" s="80">
        <f t="shared" si="260"/>
        <v>0</v>
      </c>
      <c r="BJ229" s="80">
        <f t="shared" si="260"/>
        <v>0</v>
      </c>
      <c r="BK229" s="80">
        <f t="shared" si="260"/>
        <v>0</v>
      </c>
      <c r="BL229" s="80">
        <f t="shared" si="260"/>
        <v>0</v>
      </c>
      <c r="BM229" s="80">
        <f t="shared" si="260"/>
        <v>0</v>
      </c>
      <c r="BN229" s="80">
        <f t="shared" si="260"/>
        <v>0</v>
      </c>
      <c r="BO229" s="80">
        <f t="shared" si="260"/>
        <v>0</v>
      </c>
      <c r="BP229" s="80">
        <f t="shared" si="260"/>
        <v>0</v>
      </c>
      <c r="BQ229" s="80">
        <f t="shared" si="260"/>
        <v>0</v>
      </c>
      <c r="BR229" s="80">
        <f t="shared" si="260"/>
        <v>0</v>
      </c>
      <c r="BS229" s="80">
        <f t="shared" si="260"/>
        <v>0</v>
      </c>
      <c r="BT229" s="80">
        <f t="shared" si="260"/>
        <v>0</v>
      </c>
      <c r="BU229" s="80">
        <f t="shared" si="260"/>
        <v>0</v>
      </c>
      <c r="BV229" s="80">
        <f t="shared" si="260"/>
        <v>0</v>
      </c>
      <c r="BW229" s="80">
        <f t="shared" si="260"/>
        <v>0</v>
      </c>
      <c r="BX229" s="80">
        <f t="shared" ref="BX229:CO229" si="261" xml:space="preserve"> SUMPRODUCT( $G$217:$G$218, BX217:BX218 ) * BX$205</f>
        <v>0</v>
      </c>
      <c r="BY229" s="80">
        <f t="shared" si="261"/>
        <v>0</v>
      </c>
      <c r="BZ229" s="80">
        <f t="shared" si="261"/>
        <v>0</v>
      </c>
      <c r="CA229" s="80">
        <f t="shared" si="261"/>
        <v>0</v>
      </c>
      <c r="CB229" s="80">
        <f t="shared" si="261"/>
        <v>0</v>
      </c>
      <c r="CC229" s="80">
        <f t="shared" si="261"/>
        <v>0</v>
      </c>
      <c r="CD229" s="80">
        <f t="shared" si="261"/>
        <v>0</v>
      </c>
      <c r="CE229" s="80">
        <f t="shared" si="261"/>
        <v>0</v>
      </c>
      <c r="CF229" s="80">
        <f t="shared" si="261"/>
        <v>0</v>
      </c>
      <c r="CG229" s="80">
        <f t="shared" si="261"/>
        <v>0</v>
      </c>
      <c r="CH229" s="80">
        <f t="shared" si="261"/>
        <v>0</v>
      </c>
      <c r="CI229" s="80">
        <f t="shared" si="261"/>
        <v>0</v>
      </c>
      <c r="CJ229" s="80">
        <f t="shared" si="261"/>
        <v>0</v>
      </c>
      <c r="CK229" s="80">
        <f t="shared" si="261"/>
        <v>0</v>
      </c>
      <c r="CL229" s="80">
        <f t="shared" si="261"/>
        <v>0</v>
      </c>
      <c r="CM229" s="80">
        <f t="shared" si="261"/>
        <v>0</v>
      </c>
      <c r="CN229" s="80">
        <f t="shared" si="261"/>
        <v>0</v>
      </c>
      <c r="CO229" s="80">
        <f t="shared" si="261"/>
        <v>0</v>
      </c>
    </row>
    <row r="230" spans="2:93" outlineLevel="2" x14ac:dyDescent="0.2">
      <c r="B230" s="59"/>
      <c r="D230" s="39"/>
      <c r="E230" t="s">
        <v>449</v>
      </c>
      <c r="H230" s="151" t="s">
        <v>125</v>
      </c>
      <c r="I230" s="75"/>
      <c r="K230" s="85">
        <f xml:space="preserve"> SUMPRODUCT( $G$220:$G$226, K220:K226 ) * K$205</f>
        <v>0</v>
      </c>
      <c r="L230" s="54">
        <f t="shared" ref="L230:BW230" si="262" xml:space="preserve"> SUMPRODUCT( $G$220:$G$226, L220:L226 ) * L$205</f>
        <v>0</v>
      </c>
      <c r="M230" s="54">
        <f t="shared" si="262"/>
        <v>0</v>
      </c>
      <c r="N230" s="54">
        <f t="shared" si="262"/>
        <v>0</v>
      </c>
      <c r="O230" s="54">
        <f t="shared" si="262"/>
        <v>0</v>
      </c>
      <c r="P230" s="54">
        <f t="shared" si="262"/>
        <v>0</v>
      </c>
      <c r="Q230" s="54">
        <f t="shared" si="262"/>
        <v>0</v>
      </c>
      <c r="R230" s="54">
        <f t="shared" si="262"/>
        <v>0</v>
      </c>
      <c r="S230" s="54">
        <f t="shared" si="262"/>
        <v>0</v>
      </c>
      <c r="T230" s="54">
        <f t="shared" si="262"/>
        <v>0</v>
      </c>
      <c r="U230" s="54">
        <f t="shared" si="262"/>
        <v>0</v>
      </c>
      <c r="V230" s="54">
        <f t="shared" si="262"/>
        <v>0</v>
      </c>
      <c r="W230" s="54">
        <f t="shared" si="262"/>
        <v>0</v>
      </c>
      <c r="X230" s="54">
        <f t="shared" si="262"/>
        <v>0</v>
      </c>
      <c r="Y230" s="54">
        <f t="shared" si="262"/>
        <v>0</v>
      </c>
      <c r="Z230" s="54">
        <f t="shared" si="262"/>
        <v>0</v>
      </c>
      <c r="AA230" s="54">
        <f t="shared" si="262"/>
        <v>0</v>
      </c>
      <c r="AB230" s="54">
        <f t="shared" si="262"/>
        <v>0</v>
      </c>
      <c r="AC230" s="54">
        <f t="shared" si="262"/>
        <v>0</v>
      </c>
      <c r="AD230" s="54">
        <f t="shared" si="262"/>
        <v>0</v>
      </c>
      <c r="AE230" s="54">
        <f t="shared" si="262"/>
        <v>0</v>
      </c>
      <c r="AF230" s="54">
        <f t="shared" si="262"/>
        <v>0</v>
      </c>
      <c r="AG230" s="54">
        <f t="shared" si="262"/>
        <v>0</v>
      </c>
      <c r="AH230" s="54">
        <f t="shared" si="262"/>
        <v>0</v>
      </c>
      <c r="AI230" s="54">
        <f t="shared" si="262"/>
        <v>0</v>
      </c>
      <c r="AJ230" s="54">
        <f t="shared" si="262"/>
        <v>0</v>
      </c>
      <c r="AK230" s="54">
        <f t="shared" si="262"/>
        <v>0</v>
      </c>
      <c r="AL230" s="54">
        <f t="shared" si="262"/>
        <v>0</v>
      </c>
      <c r="AM230" s="54">
        <f t="shared" si="262"/>
        <v>0</v>
      </c>
      <c r="AN230" s="54">
        <f t="shared" si="262"/>
        <v>0</v>
      </c>
      <c r="AO230" s="54">
        <f t="shared" si="262"/>
        <v>0</v>
      </c>
      <c r="AP230" s="54">
        <f t="shared" si="262"/>
        <v>0</v>
      </c>
      <c r="AQ230" s="54">
        <f t="shared" si="262"/>
        <v>0</v>
      </c>
      <c r="AR230" s="54">
        <f t="shared" si="262"/>
        <v>0</v>
      </c>
      <c r="AS230" s="54">
        <f t="shared" si="262"/>
        <v>0</v>
      </c>
      <c r="AT230" s="54">
        <f t="shared" si="262"/>
        <v>0</v>
      </c>
      <c r="AU230" s="54">
        <f t="shared" si="262"/>
        <v>0</v>
      </c>
      <c r="AV230" s="54">
        <f t="shared" si="262"/>
        <v>0</v>
      </c>
      <c r="AW230" s="54">
        <f t="shared" si="262"/>
        <v>0</v>
      </c>
      <c r="AX230" s="54">
        <f t="shared" si="262"/>
        <v>0</v>
      </c>
      <c r="AY230" s="54">
        <f t="shared" si="262"/>
        <v>0</v>
      </c>
      <c r="AZ230" s="54">
        <f t="shared" si="262"/>
        <v>0</v>
      </c>
      <c r="BA230" s="54">
        <f t="shared" si="262"/>
        <v>0</v>
      </c>
      <c r="BB230" s="54">
        <f t="shared" si="262"/>
        <v>0</v>
      </c>
      <c r="BC230" s="54">
        <f t="shared" si="262"/>
        <v>0</v>
      </c>
      <c r="BD230" s="54">
        <f t="shared" si="262"/>
        <v>0</v>
      </c>
      <c r="BE230" s="54">
        <f t="shared" si="262"/>
        <v>0</v>
      </c>
      <c r="BF230" s="54">
        <f t="shared" si="262"/>
        <v>0</v>
      </c>
      <c r="BG230" s="54">
        <f t="shared" si="262"/>
        <v>0</v>
      </c>
      <c r="BH230" s="54">
        <f t="shared" si="262"/>
        <v>0</v>
      </c>
      <c r="BI230" s="54">
        <f t="shared" si="262"/>
        <v>0</v>
      </c>
      <c r="BJ230" s="54">
        <f t="shared" si="262"/>
        <v>0</v>
      </c>
      <c r="BK230" s="54">
        <f t="shared" si="262"/>
        <v>0</v>
      </c>
      <c r="BL230" s="54">
        <f t="shared" si="262"/>
        <v>0</v>
      </c>
      <c r="BM230" s="54">
        <f t="shared" si="262"/>
        <v>0</v>
      </c>
      <c r="BN230" s="54">
        <f t="shared" si="262"/>
        <v>0</v>
      </c>
      <c r="BO230" s="54">
        <f t="shared" si="262"/>
        <v>0</v>
      </c>
      <c r="BP230" s="54">
        <f t="shared" si="262"/>
        <v>0</v>
      </c>
      <c r="BQ230" s="54">
        <f t="shared" si="262"/>
        <v>0</v>
      </c>
      <c r="BR230" s="54">
        <f t="shared" si="262"/>
        <v>0</v>
      </c>
      <c r="BS230" s="54">
        <f t="shared" si="262"/>
        <v>0</v>
      </c>
      <c r="BT230" s="54">
        <f t="shared" si="262"/>
        <v>0</v>
      </c>
      <c r="BU230" s="54">
        <f t="shared" si="262"/>
        <v>0</v>
      </c>
      <c r="BV230" s="54">
        <f t="shared" si="262"/>
        <v>0</v>
      </c>
      <c r="BW230" s="54">
        <f t="shared" si="262"/>
        <v>0</v>
      </c>
      <c r="BX230" s="54">
        <f t="shared" ref="BX230:CO230" si="263" xml:space="preserve"> SUMPRODUCT( $G$220:$G$226, BX220:BX226 ) * BX$205</f>
        <v>0</v>
      </c>
      <c r="BY230" s="54">
        <f t="shared" si="263"/>
        <v>0</v>
      </c>
      <c r="BZ230" s="54">
        <f t="shared" si="263"/>
        <v>0</v>
      </c>
      <c r="CA230" s="54">
        <f t="shared" si="263"/>
        <v>0</v>
      </c>
      <c r="CB230" s="54">
        <f t="shared" si="263"/>
        <v>0</v>
      </c>
      <c r="CC230" s="54">
        <f t="shared" si="263"/>
        <v>0</v>
      </c>
      <c r="CD230" s="54">
        <f t="shared" si="263"/>
        <v>0</v>
      </c>
      <c r="CE230" s="54">
        <f t="shared" si="263"/>
        <v>0</v>
      </c>
      <c r="CF230" s="54">
        <f t="shared" si="263"/>
        <v>0</v>
      </c>
      <c r="CG230" s="54">
        <f t="shared" si="263"/>
        <v>0</v>
      </c>
      <c r="CH230" s="54">
        <f t="shared" si="263"/>
        <v>0</v>
      </c>
      <c r="CI230" s="54">
        <f t="shared" si="263"/>
        <v>0</v>
      </c>
      <c r="CJ230" s="54">
        <f t="shared" si="263"/>
        <v>0</v>
      </c>
      <c r="CK230" s="54">
        <f t="shared" si="263"/>
        <v>0</v>
      </c>
      <c r="CL230" s="54">
        <f t="shared" si="263"/>
        <v>0</v>
      </c>
      <c r="CM230" s="54">
        <f t="shared" si="263"/>
        <v>0</v>
      </c>
      <c r="CN230" s="54">
        <f t="shared" si="263"/>
        <v>0</v>
      </c>
      <c r="CO230" s="54">
        <f t="shared" si="263"/>
        <v>0</v>
      </c>
    </row>
    <row r="231" spans="2:93" outlineLevel="2" x14ac:dyDescent="0.2">
      <c r="B231" s="59"/>
      <c r="D231" s="39"/>
      <c r="E231" t="s">
        <v>450</v>
      </c>
      <c r="H231" s="151" t="s">
        <v>125</v>
      </c>
      <c r="I231" s="75"/>
      <c r="K231" s="334">
        <f>SUM(K228:K230)</f>
        <v>0</v>
      </c>
      <c r="L231" s="334">
        <f t="shared" ref="L231:BW231" si="264">SUM(L228:L230)</f>
        <v>0</v>
      </c>
      <c r="M231" s="334">
        <f t="shared" si="264"/>
        <v>0</v>
      </c>
      <c r="N231" s="334">
        <f t="shared" si="264"/>
        <v>0</v>
      </c>
      <c r="O231" s="334">
        <f t="shared" si="264"/>
        <v>0</v>
      </c>
      <c r="P231" s="334">
        <f t="shared" si="264"/>
        <v>0</v>
      </c>
      <c r="Q231" s="334">
        <f t="shared" si="264"/>
        <v>0</v>
      </c>
      <c r="R231" s="334">
        <f t="shared" si="264"/>
        <v>0</v>
      </c>
      <c r="S231" s="334">
        <f t="shared" si="264"/>
        <v>0</v>
      </c>
      <c r="T231" s="334">
        <f t="shared" si="264"/>
        <v>0</v>
      </c>
      <c r="U231" s="334">
        <f t="shared" si="264"/>
        <v>0</v>
      </c>
      <c r="V231" s="334">
        <f t="shared" si="264"/>
        <v>0</v>
      </c>
      <c r="W231" s="334">
        <f t="shared" si="264"/>
        <v>0</v>
      </c>
      <c r="X231" s="334">
        <f t="shared" si="264"/>
        <v>0</v>
      </c>
      <c r="Y231" s="334">
        <f t="shared" si="264"/>
        <v>0</v>
      </c>
      <c r="Z231" s="334">
        <f t="shared" si="264"/>
        <v>0</v>
      </c>
      <c r="AA231" s="334">
        <f t="shared" si="264"/>
        <v>0</v>
      </c>
      <c r="AB231" s="334">
        <f t="shared" si="264"/>
        <v>0</v>
      </c>
      <c r="AC231" s="334">
        <f t="shared" si="264"/>
        <v>0</v>
      </c>
      <c r="AD231" s="334">
        <f t="shared" si="264"/>
        <v>0</v>
      </c>
      <c r="AE231" s="334">
        <f t="shared" si="264"/>
        <v>0</v>
      </c>
      <c r="AF231" s="334">
        <f t="shared" si="264"/>
        <v>0</v>
      </c>
      <c r="AG231" s="334">
        <f t="shared" si="264"/>
        <v>0</v>
      </c>
      <c r="AH231" s="334">
        <f t="shared" si="264"/>
        <v>0</v>
      </c>
      <c r="AI231" s="334">
        <f t="shared" si="264"/>
        <v>0</v>
      </c>
      <c r="AJ231" s="334">
        <f t="shared" si="264"/>
        <v>0</v>
      </c>
      <c r="AK231" s="334">
        <f t="shared" si="264"/>
        <v>0</v>
      </c>
      <c r="AL231" s="334">
        <f t="shared" si="264"/>
        <v>0</v>
      </c>
      <c r="AM231" s="334">
        <f t="shared" si="264"/>
        <v>0</v>
      </c>
      <c r="AN231" s="334">
        <f t="shared" si="264"/>
        <v>0</v>
      </c>
      <c r="AO231" s="334">
        <f t="shared" si="264"/>
        <v>0</v>
      </c>
      <c r="AP231" s="334">
        <f t="shared" si="264"/>
        <v>0</v>
      </c>
      <c r="AQ231" s="334">
        <f t="shared" si="264"/>
        <v>0</v>
      </c>
      <c r="AR231" s="334">
        <f t="shared" si="264"/>
        <v>0</v>
      </c>
      <c r="AS231" s="334">
        <f t="shared" si="264"/>
        <v>0</v>
      </c>
      <c r="AT231" s="334">
        <f t="shared" si="264"/>
        <v>0</v>
      </c>
      <c r="AU231" s="334">
        <f t="shared" si="264"/>
        <v>0</v>
      </c>
      <c r="AV231" s="334">
        <f t="shared" si="264"/>
        <v>0</v>
      </c>
      <c r="AW231" s="334">
        <f t="shared" si="264"/>
        <v>0</v>
      </c>
      <c r="AX231" s="334">
        <f t="shared" si="264"/>
        <v>0</v>
      </c>
      <c r="AY231" s="334">
        <f t="shared" si="264"/>
        <v>0</v>
      </c>
      <c r="AZ231" s="334">
        <f t="shared" si="264"/>
        <v>0</v>
      </c>
      <c r="BA231" s="334">
        <f t="shared" si="264"/>
        <v>0</v>
      </c>
      <c r="BB231" s="334">
        <f t="shared" si="264"/>
        <v>0</v>
      </c>
      <c r="BC231" s="334">
        <f t="shared" si="264"/>
        <v>0</v>
      </c>
      <c r="BD231" s="334">
        <f t="shared" si="264"/>
        <v>0</v>
      </c>
      <c r="BE231" s="334">
        <f t="shared" si="264"/>
        <v>0</v>
      </c>
      <c r="BF231" s="334">
        <f t="shared" si="264"/>
        <v>0</v>
      </c>
      <c r="BG231" s="334">
        <f t="shared" si="264"/>
        <v>0</v>
      </c>
      <c r="BH231" s="334">
        <f t="shared" si="264"/>
        <v>0</v>
      </c>
      <c r="BI231" s="334">
        <f t="shared" si="264"/>
        <v>0</v>
      </c>
      <c r="BJ231" s="334">
        <f t="shared" si="264"/>
        <v>0</v>
      </c>
      <c r="BK231" s="334">
        <f t="shared" si="264"/>
        <v>0</v>
      </c>
      <c r="BL231" s="334">
        <f t="shared" si="264"/>
        <v>0</v>
      </c>
      <c r="BM231" s="334">
        <f t="shared" si="264"/>
        <v>0</v>
      </c>
      <c r="BN231" s="334">
        <f t="shared" si="264"/>
        <v>0</v>
      </c>
      <c r="BO231" s="334">
        <f t="shared" si="264"/>
        <v>0</v>
      </c>
      <c r="BP231" s="334">
        <f t="shared" si="264"/>
        <v>0</v>
      </c>
      <c r="BQ231" s="334">
        <f t="shared" si="264"/>
        <v>0</v>
      </c>
      <c r="BR231" s="334">
        <f t="shared" si="264"/>
        <v>0</v>
      </c>
      <c r="BS231" s="334">
        <f t="shared" si="264"/>
        <v>0</v>
      </c>
      <c r="BT231" s="334">
        <f t="shared" si="264"/>
        <v>0</v>
      </c>
      <c r="BU231" s="334">
        <f t="shared" si="264"/>
        <v>0</v>
      </c>
      <c r="BV231" s="334">
        <f t="shared" si="264"/>
        <v>0</v>
      </c>
      <c r="BW231" s="334">
        <f t="shared" si="264"/>
        <v>0</v>
      </c>
      <c r="BX231" s="334">
        <f t="shared" ref="BX231:CO231" si="265">SUM(BX228:BX230)</f>
        <v>0</v>
      </c>
      <c r="BY231" s="334">
        <f t="shared" si="265"/>
        <v>0</v>
      </c>
      <c r="BZ231" s="334">
        <f t="shared" si="265"/>
        <v>0</v>
      </c>
      <c r="CA231" s="334">
        <f t="shared" si="265"/>
        <v>0</v>
      </c>
      <c r="CB231" s="334">
        <f t="shared" si="265"/>
        <v>0</v>
      </c>
      <c r="CC231" s="334">
        <f t="shared" si="265"/>
        <v>0</v>
      </c>
      <c r="CD231" s="334">
        <f t="shared" si="265"/>
        <v>0</v>
      </c>
      <c r="CE231" s="334">
        <f t="shared" si="265"/>
        <v>0</v>
      </c>
      <c r="CF231" s="334">
        <f t="shared" si="265"/>
        <v>0</v>
      </c>
      <c r="CG231" s="334">
        <f t="shared" si="265"/>
        <v>0</v>
      </c>
      <c r="CH231" s="334">
        <f t="shared" si="265"/>
        <v>0</v>
      </c>
      <c r="CI231" s="334">
        <f t="shared" si="265"/>
        <v>0</v>
      </c>
      <c r="CJ231" s="334">
        <f t="shared" si="265"/>
        <v>0</v>
      </c>
      <c r="CK231" s="334">
        <f t="shared" si="265"/>
        <v>0</v>
      </c>
      <c r="CL231" s="334">
        <f t="shared" si="265"/>
        <v>0</v>
      </c>
      <c r="CM231" s="334">
        <f t="shared" si="265"/>
        <v>0</v>
      </c>
      <c r="CN231" s="334">
        <f t="shared" si="265"/>
        <v>0</v>
      </c>
      <c r="CO231" s="334">
        <f t="shared" si="265"/>
        <v>0</v>
      </c>
    </row>
    <row r="232" spans="2:93" outlineLevel="2" x14ac:dyDescent="0.2">
      <c r="B232" s="59"/>
      <c r="D232" s="39"/>
      <c r="H232" s="151"/>
      <c r="I232" s="75"/>
    </row>
    <row r="233" spans="2:93" outlineLevel="2" x14ac:dyDescent="0.2">
      <c r="B233" s="59"/>
      <c r="D233" s="39"/>
      <c r="E233" t="s">
        <v>451</v>
      </c>
      <c r="G233" s="54">
        <f xml:space="preserve"> G220 + G222 + G225</f>
        <v>0</v>
      </c>
      <c r="H233" s="151" t="s">
        <v>98</v>
      </c>
      <c r="I233" s="75"/>
      <c r="K233" s="85">
        <f xml:space="preserve"> $G233 * K$205</f>
        <v>0</v>
      </c>
      <c r="L233" s="85">
        <f t="shared" ref="L233:BW233" si="266" xml:space="preserve"> $G233 * L$205</f>
        <v>0</v>
      </c>
      <c r="M233" s="85">
        <f t="shared" si="266"/>
        <v>0</v>
      </c>
      <c r="N233" s="85">
        <f t="shared" si="266"/>
        <v>0</v>
      </c>
      <c r="O233" s="85">
        <f t="shared" si="266"/>
        <v>0</v>
      </c>
      <c r="P233" s="85">
        <f t="shared" si="266"/>
        <v>0</v>
      </c>
      <c r="Q233" s="85">
        <f t="shared" si="266"/>
        <v>0</v>
      </c>
      <c r="R233" s="85">
        <f t="shared" si="266"/>
        <v>0</v>
      </c>
      <c r="S233" s="85">
        <f t="shared" si="266"/>
        <v>0</v>
      </c>
      <c r="T233" s="85">
        <f t="shared" si="266"/>
        <v>0</v>
      </c>
      <c r="U233" s="85">
        <f t="shared" si="266"/>
        <v>0</v>
      </c>
      <c r="V233" s="85">
        <f t="shared" si="266"/>
        <v>0</v>
      </c>
      <c r="W233" s="85">
        <f t="shared" si="266"/>
        <v>0</v>
      </c>
      <c r="X233" s="85">
        <f t="shared" si="266"/>
        <v>0</v>
      </c>
      <c r="Y233" s="85">
        <f t="shared" si="266"/>
        <v>0</v>
      </c>
      <c r="Z233" s="85">
        <f t="shared" si="266"/>
        <v>0</v>
      </c>
      <c r="AA233" s="85">
        <f t="shared" si="266"/>
        <v>0</v>
      </c>
      <c r="AB233" s="85">
        <f t="shared" si="266"/>
        <v>0</v>
      </c>
      <c r="AC233" s="85">
        <f t="shared" si="266"/>
        <v>0</v>
      </c>
      <c r="AD233" s="85">
        <f t="shared" si="266"/>
        <v>0</v>
      </c>
      <c r="AE233" s="85">
        <f t="shared" si="266"/>
        <v>0</v>
      </c>
      <c r="AF233" s="85">
        <f t="shared" si="266"/>
        <v>0</v>
      </c>
      <c r="AG233" s="85">
        <f t="shared" si="266"/>
        <v>0</v>
      </c>
      <c r="AH233" s="85">
        <f t="shared" si="266"/>
        <v>0</v>
      </c>
      <c r="AI233" s="85">
        <f t="shared" si="266"/>
        <v>0</v>
      </c>
      <c r="AJ233" s="85">
        <f t="shared" si="266"/>
        <v>0</v>
      </c>
      <c r="AK233" s="85">
        <f t="shared" si="266"/>
        <v>0</v>
      </c>
      <c r="AL233" s="85">
        <f t="shared" si="266"/>
        <v>0</v>
      </c>
      <c r="AM233" s="85">
        <f t="shared" si="266"/>
        <v>0</v>
      </c>
      <c r="AN233" s="85">
        <f t="shared" si="266"/>
        <v>0</v>
      </c>
      <c r="AO233" s="85">
        <f t="shared" si="266"/>
        <v>0</v>
      </c>
      <c r="AP233" s="85">
        <f t="shared" si="266"/>
        <v>0</v>
      </c>
      <c r="AQ233" s="85">
        <f t="shared" si="266"/>
        <v>0</v>
      </c>
      <c r="AR233" s="85">
        <f t="shared" si="266"/>
        <v>0</v>
      </c>
      <c r="AS233" s="85">
        <f t="shared" si="266"/>
        <v>0</v>
      </c>
      <c r="AT233" s="85">
        <f t="shared" si="266"/>
        <v>0</v>
      </c>
      <c r="AU233" s="85">
        <f t="shared" si="266"/>
        <v>0</v>
      </c>
      <c r="AV233" s="85">
        <f t="shared" si="266"/>
        <v>0</v>
      </c>
      <c r="AW233" s="85">
        <f t="shared" si="266"/>
        <v>0</v>
      </c>
      <c r="AX233" s="85">
        <f t="shared" si="266"/>
        <v>0</v>
      </c>
      <c r="AY233" s="85">
        <f t="shared" si="266"/>
        <v>0</v>
      </c>
      <c r="AZ233" s="85">
        <f t="shared" si="266"/>
        <v>0</v>
      </c>
      <c r="BA233" s="85">
        <f t="shared" si="266"/>
        <v>0</v>
      </c>
      <c r="BB233" s="85">
        <f t="shared" si="266"/>
        <v>0</v>
      </c>
      <c r="BC233" s="85">
        <f t="shared" si="266"/>
        <v>0</v>
      </c>
      <c r="BD233" s="85">
        <f t="shared" si="266"/>
        <v>0</v>
      </c>
      <c r="BE233" s="85">
        <f t="shared" si="266"/>
        <v>0</v>
      </c>
      <c r="BF233" s="85">
        <f t="shared" si="266"/>
        <v>0</v>
      </c>
      <c r="BG233" s="85">
        <f t="shared" si="266"/>
        <v>0</v>
      </c>
      <c r="BH233" s="85">
        <f t="shared" si="266"/>
        <v>0</v>
      </c>
      <c r="BI233" s="85">
        <f t="shared" si="266"/>
        <v>0</v>
      </c>
      <c r="BJ233" s="85">
        <f t="shared" si="266"/>
        <v>0</v>
      </c>
      <c r="BK233" s="85">
        <f t="shared" si="266"/>
        <v>0</v>
      </c>
      <c r="BL233" s="85">
        <f t="shared" si="266"/>
        <v>0</v>
      </c>
      <c r="BM233" s="85">
        <f t="shared" si="266"/>
        <v>0</v>
      </c>
      <c r="BN233" s="85">
        <f t="shared" si="266"/>
        <v>0</v>
      </c>
      <c r="BO233" s="85">
        <f t="shared" si="266"/>
        <v>0</v>
      </c>
      <c r="BP233" s="85">
        <f t="shared" si="266"/>
        <v>0</v>
      </c>
      <c r="BQ233" s="85">
        <f t="shared" si="266"/>
        <v>0</v>
      </c>
      <c r="BR233" s="85">
        <f t="shared" si="266"/>
        <v>0</v>
      </c>
      <c r="BS233" s="85">
        <f t="shared" si="266"/>
        <v>0</v>
      </c>
      <c r="BT233" s="85">
        <f t="shared" si="266"/>
        <v>0</v>
      </c>
      <c r="BU233" s="85">
        <f t="shared" si="266"/>
        <v>0</v>
      </c>
      <c r="BV233" s="85">
        <f t="shared" si="266"/>
        <v>0</v>
      </c>
      <c r="BW233" s="85">
        <f t="shared" si="266"/>
        <v>0</v>
      </c>
      <c r="BX233" s="85">
        <f t="shared" ref="BX233:CO233" si="267" xml:space="preserve"> $G233 * BX$205</f>
        <v>0</v>
      </c>
      <c r="BY233" s="85">
        <f t="shared" si="267"/>
        <v>0</v>
      </c>
      <c r="BZ233" s="85">
        <f t="shared" si="267"/>
        <v>0</v>
      </c>
      <c r="CA233" s="85">
        <f t="shared" si="267"/>
        <v>0</v>
      </c>
      <c r="CB233" s="85">
        <f t="shared" si="267"/>
        <v>0</v>
      </c>
      <c r="CC233" s="85">
        <f t="shared" si="267"/>
        <v>0</v>
      </c>
      <c r="CD233" s="85">
        <f t="shared" si="267"/>
        <v>0</v>
      </c>
      <c r="CE233" s="85">
        <f t="shared" si="267"/>
        <v>0</v>
      </c>
      <c r="CF233" s="85">
        <f t="shared" si="267"/>
        <v>0</v>
      </c>
      <c r="CG233" s="85">
        <f t="shared" si="267"/>
        <v>0</v>
      </c>
      <c r="CH233" s="85">
        <f t="shared" si="267"/>
        <v>0</v>
      </c>
      <c r="CI233" s="85">
        <f t="shared" si="267"/>
        <v>0</v>
      </c>
      <c r="CJ233" s="85">
        <f t="shared" si="267"/>
        <v>0</v>
      </c>
      <c r="CK233" s="85">
        <f t="shared" si="267"/>
        <v>0</v>
      </c>
      <c r="CL233" s="85">
        <f t="shared" si="267"/>
        <v>0</v>
      </c>
      <c r="CM233" s="85">
        <f t="shared" si="267"/>
        <v>0</v>
      </c>
      <c r="CN233" s="85">
        <f t="shared" si="267"/>
        <v>0</v>
      </c>
      <c r="CO233" s="85">
        <f t="shared" si="267"/>
        <v>0</v>
      </c>
    </row>
    <row r="234" spans="2:93" outlineLevel="2" x14ac:dyDescent="0.2">
      <c r="B234" s="59"/>
      <c r="D234" s="39"/>
      <c r="E234" t="s">
        <v>452</v>
      </c>
      <c r="G234" s="79"/>
      <c r="H234" s="151" t="s">
        <v>275</v>
      </c>
      <c r="I234" s="75"/>
      <c r="K234" s="104">
        <f xml:space="preserve"> IF( K233 = 0, 0, K230 / K233 )</f>
        <v>0</v>
      </c>
      <c r="L234" s="104">
        <f t="shared" ref="L234:BW234" si="268" xml:space="preserve"> IF( L233 = 0, 0, L230 / L233 )</f>
        <v>0</v>
      </c>
      <c r="M234" s="104">
        <f t="shared" si="268"/>
        <v>0</v>
      </c>
      <c r="N234" s="104">
        <f t="shared" si="268"/>
        <v>0</v>
      </c>
      <c r="O234" s="104">
        <f t="shared" si="268"/>
        <v>0</v>
      </c>
      <c r="P234" s="104">
        <f t="shared" si="268"/>
        <v>0</v>
      </c>
      <c r="Q234" s="104">
        <f t="shared" si="268"/>
        <v>0</v>
      </c>
      <c r="R234" s="104">
        <f t="shared" si="268"/>
        <v>0</v>
      </c>
      <c r="S234" s="104">
        <f t="shared" si="268"/>
        <v>0</v>
      </c>
      <c r="T234" s="104">
        <f t="shared" si="268"/>
        <v>0</v>
      </c>
      <c r="U234" s="104">
        <f t="shared" si="268"/>
        <v>0</v>
      </c>
      <c r="V234" s="104">
        <f t="shared" si="268"/>
        <v>0</v>
      </c>
      <c r="W234" s="104">
        <f t="shared" si="268"/>
        <v>0</v>
      </c>
      <c r="X234" s="104">
        <f t="shared" si="268"/>
        <v>0</v>
      </c>
      <c r="Y234" s="104">
        <f t="shared" si="268"/>
        <v>0</v>
      </c>
      <c r="Z234" s="104">
        <f t="shared" si="268"/>
        <v>0</v>
      </c>
      <c r="AA234" s="104">
        <f t="shared" si="268"/>
        <v>0</v>
      </c>
      <c r="AB234" s="104">
        <f t="shared" si="268"/>
        <v>0</v>
      </c>
      <c r="AC234" s="104">
        <f t="shared" si="268"/>
        <v>0</v>
      </c>
      <c r="AD234" s="104">
        <f t="shared" si="268"/>
        <v>0</v>
      </c>
      <c r="AE234" s="104">
        <f t="shared" si="268"/>
        <v>0</v>
      </c>
      <c r="AF234" s="104">
        <f t="shared" si="268"/>
        <v>0</v>
      </c>
      <c r="AG234" s="104">
        <f t="shared" si="268"/>
        <v>0</v>
      </c>
      <c r="AH234" s="104">
        <f t="shared" si="268"/>
        <v>0</v>
      </c>
      <c r="AI234" s="104">
        <f t="shared" si="268"/>
        <v>0</v>
      </c>
      <c r="AJ234" s="104">
        <f t="shared" si="268"/>
        <v>0</v>
      </c>
      <c r="AK234" s="104">
        <f t="shared" si="268"/>
        <v>0</v>
      </c>
      <c r="AL234" s="104">
        <f t="shared" si="268"/>
        <v>0</v>
      </c>
      <c r="AM234" s="104">
        <f t="shared" si="268"/>
        <v>0</v>
      </c>
      <c r="AN234" s="104">
        <f t="shared" si="268"/>
        <v>0</v>
      </c>
      <c r="AO234" s="104">
        <f t="shared" si="268"/>
        <v>0</v>
      </c>
      <c r="AP234" s="104">
        <f t="shared" si="268"/>
        <v>0</v>
      </c>
      <c r="AQ234" s="104">
        <f t="shared" si="268"/>
        <v>0</v>
      </c>
      <c r="AR234" s="104">
        <f t="shared" si="268"/>
        <v>0</v>
      </c>
      <c r="AS234" s="104">
        <f t="shared" si="268"/>
        <v>0</v>
      </c>
      <c r="AT234" s="104">
        <f t="shared" si="268"/>
        <v>0</v>
      </c>
      <c r="AU234" s="104">
        <f t="shared" si="268"/>
        <v>0</v>
      </c>
      <c r="AV234" s="104">
        <f t="shared" si="268"/>
        <v>0</v>
      </c>
      <c r="AW234" s="104">
        <f t="shared" si="268"/>
        <v>0</v>
      </c>
      <c r="AX234" s="104">
        <f t="shared" si="268"/>
        <v>0</v>
      </c>
      <c r="AY234" s="104">
        <f t="shared" si="268"/>
        <v>0</v>
      </c>
      <c r="AZ234" s="104">
        <f t="shared" si="268"/>
        <v>0</v>
      </c>
      <c r="BA234" s="104">
        <f t="shared" si="268"/>
        <v>0</v>
      </c>
      <c r="BB234" s="104">
        <f t="shared" si="268"/>
        <v>0</v>
      </c>
      <c r="BC234" s="104">
        <f t="shared" si="268"/>
        <v>0</v>
      </c>
      <c r="BD234" s="104">
        <f t="shared" si="268"/>
        <v>0</v>
      </c>
      <c r="BE234" s="104">
        <f t="shared" si="268"/>
        <v>0</v>
      </c>
      <c r="BF234" s="104">
        <f t="shared" si="268"/>
        <v>0</v>
      </c>
      <c r="BG234" s="104">
        <f t="shared" si="268"/>
        <v>0</v>
      </c>
      <c r="BH234" s="104">
        <f t="shared" si="268"/>
        <v>0</v>
      </c>
      <c r="BI234" s="104">
        <f t="shared" si="268"/>
        <v>0</v>
      </c>
      <c r="BJ234" s="104">
        <f t="shared" si="268"/>
        <v>0</v>
      </c>
      <c r="BK234" s="104">
        <f t="shared" si="268"/>
        <v>0</v>
      </c>
      <c r="BL234" s="104">
        <f t="shared" si="268"/>
        <v>0</v>
      </c>
      <c r="BM234" s="104">
        <f t="shared" si="268"/>
        <v>0</v>
      </c>
      <c r="BN234" s="104">
        <f t="shared" si="268"/>
        <v>0</v>
      </c>
      <c r="BO234" s="104">
        <f t="shared" si="268"/>
        <v>0</v>
      </c>
      <c r="BP234" s="104">
        <f t="shared" si="268"/>
        <v>0</v>
      </c>
      <c r="BQ234" s="104">
        <f t="shared" si="268"/>
        <v>0</v>
      </c>
      <c r="BR234" s="104">
        <f t="shared" si="268"/>
        <v>0</v>
      </c>
      <c r="BS234" s="104">
        <f t="shared" si="268"/>
        <v>0</v>
      </c>
      <c r="BT234" s="104">
        <f t="shared" si="268"/>
        <v>0</v>
      </c>
      <c r="BU234" s="104">
        <f t="shared" si="268"/>
        <v>0</v>
      </c>
      <c r="BV234" s="104">
        <f t="shared" si="268"/>
        <v>0</v>
      </c>
      <c r="BW234" s="104">
        <f t="shared" si="268"/>
        <v>0</v>
      </c>
      <c r="BX234" s="104">
        <f t="shared" ref="BX234:CO234" si="269" xml:space="preserve"> IF( BX233 = 0, 0, BX230 / BX233 )</f>
        <v>0</v>
      </c>
      <c r="BY234" s="104">
        <f t="shared" si="269"/>
        <v>0</v>
      </c>
      <c r="BZ234" s="104">
        <f t="shared" si="269"/>
        <v>0</v>
      </c>
      <c r="CA234" s="104">
        <f t="shared" si="269"/>
        <v>0</v>
      </c>
      <c r="CB234" s="104">
        <f t="shared" si="269"/>
        <v>0</v>
      </c>
      <c r="CC234" s="104">
        <f t="shared" si="269"/>
        <v>0</v>
      </c>
      <c r="CD234" s="104">
        <f t="shared" si="269"/>
        <v>0</v>
      </c>
      <c r="CE234" s="104">
        <f t="shared" si="269"/>
        <v>0</v>
      </c>
      <c r="CF234" s="104">
        <f t="shared" si="269"/>
        <v>0</v>
      </c>
      <c r="CG234" s="104">
        <f t="shared" si="269"/>
        <v>0</v>
      </c>
      <c r="CH234" s="104">
        <f t="shared" si="269"/>
        <v>0</v>
      </c>
      <c r="CI234" s="104">
        <f t="shared" si="269"/>
        <v>0</v>
      </c>
      <c r="CJ234" s="104">
        <f t="shared" si="269"/>
        <v>0</v>
      </c>
      <c r="CK234" s="104">
        <f t="shared" si="269"/>
        <v>0</v>
      </c>
      <c r="CL234" s="104">
        <f t="shared" si="269"/>
        <v>0</v>
      </c>
      <c r="CM234" s="104">
        <f t="shared" si="269"/>
        <v>0</v>
      </c>
      <c r="CN234" s="104">
        <f t="shared" si="269"/>
        <v>0</v>
      </c>
      <c r="CO234" s="104">
        <f t="shared" si="269"/>
        <v>0</v>
      </c>
    </row>
    <row r="235" spans="2:93" outlineLevel="2" x14ac:dyDescent="0.2">
      <c r="B235" s="59"/>
      <c r="D235" s="39"/>
      <c r="H235" s="151"/>
      <c r="I235" s="75"/>
    </row>
    <row r="236" spans="2:93" outlineLevel="2" x14ac:dyDescent="0.2">
      <c r="B236" s="59"/>
      <c r="D236" s="39"/>
      <c r="E236" s="18" t="str">
        <f xml:space="preserve"> InpS!E94</f>
        <v>Surface Water: Band 1</v>
      </c>
      <c r="G236" s="19">
        <f xml:space="preserve"> UserInput!G52</f>
        <v>0</v>
      </c>
      <c r="H236" s="77" t="str">
        <f xml:space="preserve"> InpS!H94</f>
        <v>£</v>
      </c>
      <c r="I236" s="75"/>
      <c r="K236" s="280">
        <f xml:space="preserve"> IF( InpS!K94, InpS!K94, J236 * ( 1 + K$6) )</f>
        <v>8.3800000000000008</v>
      </c>
      <c r="L236" s="280">
        <f xml:space="preserve"> IF( InpS!L94, InpS!L94, K236 * ( 1 + L$6) )</f>
        <v>8.1999999999999993</v>
      </c>
      <c r="M236" s="280">
        <f xml:space="preserve"> IF( InpS!M94, InpS!M94, L236 * ( 1 + M$6) )</f>
        <v>7.67</v>
      </c>
      <c r="N236" s="280">
        <f xml:space="preserve"> IF( InpS!N94, InpS!N94, M236 * ( 1 + N$6) )</f>
        <v>7.3</v>
      </c>
      <c r="O236" s="280">
        <f xml:space="preserve"> IF( InpS!O94, InpS!O94, N236 * ( 1 + O$6) )</f>
        <v>6.95</v>
      </c>
      <c r="P236" s="280">
        <f xml:space="preserve"> IF( InpS!P94, InpS!P94, O236 * ( 1 + P$6) )</f>
        <v>6.61</v>
      </c>
      <c r="Q236" s="280">
        <f xml:space="preserve"> IF( InpS!Q94, InpS!Q94, P236 * ( 1 + Q$6) )</f>
        <v>6.29</v>
      </c>
      <c r="R236" s="280">
        <f xml:space="preserve"> IF( InpS!R94, InpS!R94, Q236 * ( 1 + R$6) )</f>
        <v>5.99</v>
      </c>
      <c r="S236" s="280">
        <f xml:space="preserve"> IF( InpS!S94, InpS!S94, R236 * ( 1 + S$6) )</f>
        <v>5.71</v>
      </c>
      <c r="T236" s="280">
        <f xml:space="preserve"> IF( InpS!T94, InpS!T94, S236 * ( 1 + T$6) )</f>
        <v>5.8241817572806855</v>
      </c>
      <c r="U236" s="280">
        <f xml:space="preserve"> IF( InpS!U94, InpS!U94, T236 * ( 1 + U$6) )</f>
        <v>5.9406467849108822</v>
      </c>
      <c r="V236" s="280">
        <f xml:space="preserve"> IF( InpS!V94, InpS!V94, U236 * ( 1 + V$6) )</f>
        <v>6.059440741002823</v>
      </c>
      <c r="W236" s="280">
        <f xml:space="preserve"> IF( InpS!W94, InpS!W94, V236 * ( 1 + W$6) )</f>
        <v>6.1806101966851141</v>
      </c>
      <c r="X236" s="280">
        <f xml:space="preserve"> IF( InpS!X94, InpS!X94, W236 * ( 1 + X$6) )</f>
        <v>6.3042026543601457</v>
      </c>
      <c r="Y236" s="280">
        <f xml:space="preserve"> IF( InpS!Y94, InpS!Y94, X236 * ( 1 + Y$6) )</f>
        <v>6.4302665663265914</v>
      </c>
      <c r="Z236" s="280">
        <f xml:space="preserve"> IF( InpS!Z94, InpS!Z94, Y236 * ( 1 + Z$6) )</f>
        <v>6.5588513537742994</v>
      </c>
      <c r="AA236" s="280">
        <f xml:space="preserve"> IF( InpS!AA94, InpS!AA94, Z236 * ( 1 + AA$6) )</f>
        <v>6.6900074261590197</v>
      </c>
      <c r="AB236" s="280">
        <f xml:space="preserve"> IF( InpS!AB94, InpS!AB94, AA236 * ( 1 + AB$6) )</f>
        <v>6.8237862009645669</v>
      </c>
      <c r="AC236" s="280">
        <f xml:space="preserve"> IF( InpS!AC94, InpS!AC94, AB236 * ( 1 + AC$6) )</f>
        <v>6.9602401238601583</v>
      </c>
      <c r="AD236" s="280">
        <f xml:space="preserve"> IF( InpS!AD94, InpS!AD94, AC236 * ( 1 + AD$6) )</f>
        <v>7.0994226892608401</v>
      </c>
      <c r="AE236" s="280">
        <f xml:space="preserve"> IF( InpS!AE94, InpS!AE94, AD236 * ( 1 + AE$6) )</f>
        <v>7.2413884612990493</v>
      </c>
      <c r="AF236" s="280">
        <f xml:space="preserve"> IF( InpS!AF94, InpS!AF94, AE236 * ( 1 + AF$6) )</f>
        <v>7.3861930952155479</v>
      </c>
      <c r="AG236" s="280">
        <f xml:space="preserve"> IF( InpS!AG94, InpS!AG94, AF236 * ( 1 + AG$6) )</f>
        <v>7.5338933591781014</v>
      </c>
      <c r="AH236" s="280">
        <f xml:space="preserve"> IF( InpS!AH94, InpS!AH94, AG236 * ( 1 + AH$6) )</f>
        <v>7.6845471565364631</v>
      </c>
      <c r="AI236" s="280">
        <f xml:space="preserve"> IF( InpS!AI94, InpS!AI94, AH236 * ( 1 + AI$6) )</f>
        <v>7.8382135485223881</v>
      </c>
      <c r="AJ236" s="280">
        <f xml:space="preserve"> IF( InpS!AJ94, InpS!AJ94, AI236 * ( 1 + AJ$6) )</f>
        <v>7.9949527774035731</v>
      </c>
      <c r="AK236" s="280">
        <f xml:space="preserve"> IF( InpS!AK94, InpS!AK94, AJ236 * ( 1 + AK$6) )</f>
        <v>8.154826290100603</v>
      </c>
      <c r="AL236" s="280">
        <f xml:space="preserve"> IF( InpS!AL94, InpS!AL94, AK236 * ( 1 + AL$6) )</f>
        <v>8.3178967622761579</v>
      </c>
      <c r="AM236" s="280">
        <f xml:space="preserve"> IF( InpS!AM94, InpS!AM94, AL236 * ( 1 + AM$6) )</f>
        <v>8.4842281229059342</v>
      </c>
      <c r="AN236" s="280">
        <f xml:space="preserve"> IF( InpS!AN94, InpS!AN94, AM236 * ( 1 + AN$6) )</f>
        <v>8.6538855793408924</v>
      </c>
      <c r="AO236" s="280">
        <f xml:space="preserve"> IF( InpS!AO94, InpS!AO94, AN236 * ( 1 + AO$6) )</f>
        <v>8.8269356428706871</v>
      </c>
      <c r="AP236" s="280">
        <f xml:space="preserve"> IF( InpS!AP94, InpS!AP94, AO236 * ( 1 + AP$6) )</f>
        <v>9.0034461547982687</v>
      </c>
      <c r="AQ236" s="280">
        <f xml:space="preserve"> IF( InpS!AQ94, InpS!AQ94, AP236 * ( 1 + AQ$6) )</f>
        <v>9.183486313035905</v>
      </c>
      <c r="AR236" s="280">
        <f xml:space="preserve"> IF( InpS!AR94, InpS!AR94, AQ236 * ( 1 + AR$6) )</f>
        <v>9.367126699233026</v>
      </c>
      <c r="AS236" s="280">
        <f xml:space="preserve"> IF( InpS!AS94, InpS!AS94, AR236 * ( 1 + AS$6) )</f>
        <v>9.5544393064465556</v>
      </c>
      <c r="AT236" s="280">
        <f xml:space="preserve"> IF( InpS!AT94, InpS!AT94, AS236 * ( 1 + AT$6) )</f>
        <v>9.745497567364545</v>
      </c>
      <c r="AU236" s="280">
        <f xml:space="preserve"> IF( InpS!AU94, InpS!AU94, AT236 * ( 1 + AU$6) )</f>
        <v>9.9403763830942005</v>
      </c>
      <c r="AV236" s="280">
        <f xml:space="preserve"> IF( InpS!AV94, InpS!AV94, AU236 * ( 1 + AV$6) )</f>
        <v>10.13915215252557</v>
      </c>
      <c r="AW236" s="280">
        <f xml:space="preserve"> IF( InpS!AW94, InpS!AW94, AV236 * ( 1 + AW$6) )</f>
        <v>10.341902802282421</v>
      </c>
      <c r="AX236" s="280">
        <f xml:space="preserve"> IF( InpS!AX94, InpS!AX94, AW236 * ( 1 + AX$6) )</f>
        <v>10.548707817272028</v>
      </c>
      <c r="AY236" s="280">
        <f xml:space="preserve"> IF( InpS!AY94, InpS!AY94, AX236 * ( 1 + AY$6) )</f>
        <v>10.759648271845869</v>
      </c>
      <c r="AZ236" s="280">
        <f xml:space="preserve"> IF( InpS!AZ94, InpS!AZ94, AY236 * ( 1 + AZ$6) )</f>
        <v>10.974806861583426</v>
      </c>
      <c r="BA236" s="280">
        <f xml:space="preserve"> IF( InpS!BA94, InpS!BA94, AZ236 * ( 1 + BA$6) )</f>
        <v>11.194267935711574</v>
      </c>
      <c r="BB236" s="280">
        <f xml:space="preserve"> IF( InpS!BB94, InpS!BB94, BA236 * ( 1 + BB$6) )</f>
        <v>11.418117530172236</v>
      </c>
      <c r="BC236" s="280">
        <f xml:space="preserve"> IF( InpS!BC94, InpS!BC94, BB236 * ( 1 + BC$6) )</f>
        <v>11.646443401351302</v>
      </c>
      <c r="BD236" s="280">
        <f xml:space="preserve"> IF( InpS!BD94, InpS!BD94, BC236 * ( 1 + BD$6) )</f>
        <v>11.87933506048201</v>
      </c>
      <c r="BE236" s="280">
        <f xml:space="preserve"> IF( InpS!BE94, InpS!BE94, BD236 * ( 1 + BE$6) )</f>
        <v>12.116883808736283</v>
      </c>
      <c r="BF236" s="280">
        <f xml:space="preserve"> IF( InpS!BF94, InpS!BF94, BE236 * ( 1 + BF$6) )</f>
        <v>12.359182773017789</v>
      </c>
      <c r="BG236" s="280">
        <f xml:space="preserve"> IF( InpS!BG94, InpS!BG94, BF236 * ( 1 + BG$6) )</f>
        <v>12.606326942470741</v>
      </c>
      <c r="BH236" s="280">
        <f xml:space="preserve"> IF( InpS!BH94, InpS!BH94, BG236 * ( 1 + BH$6) )</f>
        <v>12.858413205718755</v>
      </c>
      <c r="BI236" s="280">
        <f xml:space="preserve"> IF( InpS!BI94, InpS!BI94, BH236 * ( 1 + BI$6) )</f>
        <v>13.115540388848377</v>
      </c>
      <c r="BJ236" s="280">
        <f xml:space="preserve"> IF( InpS!BJ94, InpS!BJ94, BI236 * ( 1 + BJ$6) )</f>
        <v>13.377809294152145</v>
      </c>
      <c r="BK236" s="280">
        <f xml:space="preserve"> IF( InpS!BK94, InpS!BK94, BJ236 * ( 1 + BK$6) )</f>
        <v>13.645322739646398</v>
      </c>
      <c r="BL236" s="280">
        <f xml:space="preserve"> IF( InpS!BL94, InpS!BL94, BK236 * ( 1 + BL$6) )</f>
        <v>13.91818559937931</v>
      </c>
      <c r="BM236" s="280">
        <f xml:space="preserve"> IF( InpS!BM94, InpS!BM94, BL236 * ( 1 + BM$6) )</f>
        <v>14.196504844544961</v>
      </c>
      <c r="BN236" s="280">
        <f xml:space="preserve"> IF( InpS!BN94, InpS!BN94, BM236 * ( 1 + BN$6) )</f>
        <v>14.480389585419552</v>
      </c>
      <c r="BO236" s="280">
        <f xml:space="preserve"> IF( InpS!BO94, InpS!BO94, BN236 * ( 1 + BO$6) )</f>
        <v>14.769951114136214</v>
      </c>
      <c r="BP236" s="280">
        <f xml:space="preserve"> IF( InpS!BP94, InpS!BP94, BO236 * ( 1 + BP$6) )</f>
        <v>15.06530294831518</v>
      </c>
      <c r="BQ236" s="280">
        <f xml:space="preserve"> IF( InpS!BQ94, InpS!BQ94, BP236 * ( 1 + BQ$6) )</f>
        <v>15.36656087556641</v>
      </c>
      <c r="BR236" s="280">
        <f xml:space="preserve"> IF( InpS!BR94, InpS!BR94, BQ236 * ( 1 + BR$6) )</f>
        <v>15.673842998882138</v>
      </c>
      <c r="BS236" s="280">
        <f xml:space="preserve"> IF( InpS!BS94, InpS!BS94, BR236 * ( 1 + BS$6) )</f>
        <v>15.987269782937119</v>
      </c>
      <c r="BT236" s="280">
        <f xml:space="preserve"> IF( InpS!BT94, InpS!BT94, BS236 * ( 1 + BT$6) )</f>
        <v>16.306964101314733</v>
      </c>
      <c r="BU236" s="280">
        <f xml:space="preserve"> IF( InpS!BU94, InpS!BU94, BT236 * ( 1 + BU$6) )</f>
        <v>16.63305128467746</v>
      </c>
      <c r="BV236" s="280">
        <f xml:space="preserve"> IF( InpS!BV94, InpS!BV94, BU236 * ( 1 + BV$6) )</f>
        <v>16.965659169900619</v>
      </c>
      <c r="BW236" s="280">
        <f xml:space="preserve"> IF( InpS!BW94, InpS!BW94, BV236 * ( 1 + BW$6) )</f>
        <v>17.304918150188609</v>
      </c>
      <c r="BX236" s="280">
        <f xml:space="preserve"> IF( InpS!BX94, InpS!BX94, BW236 * ( 1 + BX$6) )</f>
        <v>17.650961226193331</v>
      </c>
      <c r="BY236" s="280">
        <f xml:space="preserve"> IF( InpS!BY94, InpS!BY94, BX236 * ( 1 + BY$6) )</f>
        <v>18.003924058154801</v>
      </c>
      <c r="BZ236" s="280">
        <f xml:space="preserve"> IF( InpS!BZ94, InpS!BZ94, BY236 * ( 1 + BZ$6) )</f>
        <v>18.363945019084422</v>
      </c>
      <c r="CA236" s="280">
        <f xml:space="preserve"> IF( InpS!CA94, InpS!CA94, BZ236 * ( 1 + CA$6) )</f>
        <v>18.731165249011735</v>
      </c>
      <c r="CB236" s="280">
        <f xml:space="preserve"> IF( InpS!CB94, InpS!CB94, CA236 * ( 1 + CB$6) )</f>
        <v>19.105728710315951</v>
      </c>
      <c r="CC236" s="280">
        <f xml:space="preserve"> IF( InpS!CC94, InpS!CC94, CB236 * ( 1 + CC$6) )</f>
        <v>19.487782244163924</v>
      </c>
      <c r="CD236" s="280">
        <f xml:space="preserve"> IF( InpS!CD94, InpS!CD94, CC236 * ( 1 + CD$6) )</f>
        <v>19.877475628076706</v>
      </c>
      <c r="CE236" s="280">
        <f xml:space="preserve"> IF( InpS!CE94, InpS!CE94, CD236 * ( 1 + CE$6) )</f>
        <v>20.274961634647248</v>
      </c>
      <c r="CF236" s="280">
        <f xml:space="preserve"> IF( InpS!CF94, InpS!CF94, CE236 * ( 1 + CF$6) )</f>
        <v>20.680396091432275</v>
      </c>
      <c r="CG236" s="280">
        <f xml:space="preserve"> IF( InpS!CG94, InpS!CG94, CF236 * ( 1 + CG$6) )</f>
        <v>21.093937942041794</v>
      </c>
      <c r="CH236" s="280">
        <f xml:space="preserve"> IF( InpS!CH94, InpS!CH94, CG236 * ( 1 + CH$6) )</f>
        <v>21.515749308450211</v>
      </c>
      <c r="CI236" s="280">
        <f xml:space="preserve"> IF( InpS!CI94, InpS!CI94, CH236 * ( 1 + CI$6) )</f>
        <v>21.945995554553459</v>
      </c>
      <c r="CJ236" s="280">
        <f xml:space="preserve"> IF( InpS!CJ94, InpS!CJ94, CI236 * ( 1 + CJ$6) )</f>
        <v>22.384845350997072</v>
      </c>
      <c r="CK236" s="280">
        <f xml:space="preserve"> IF( InpS!CK94, InpS!CK94, CJ236 * ( 1 + CK$6) )</f>
        <v>22.832470741300614</v>
      </c>
      <c r="CL236" s="280">
        <f xml:space="preserve"> IF( InpS!CL94, InpS!CL94, CK236 * ( 1 + CL$6) )</f>
        <v>23.289047209304389</v>
      </c>
      <c r="CM236" s="280">
        <f xml:space="preserve"> IF( InpS!CM94, InpS!CM94, CL236 * ( 1 + CM$6) )</f>
        <v>23.754753747964848</v>
      </c>
      <c r="CN236" s="280">
        <f xml:space="preserve"> IF( InpS!CN94, InpS!CN94, CM236 * ( 1 + CN$6) )</f>
        <v>24.229772929525719</v>
      </c>
      <c r="CO236" s="280">
        <f xml:space="preserve"> IF( InpS!CO94, InpS!CO94, CN236 * ( 1 + CO$6) )</f>
        <v>24.714290977092311</v>
      </c>
    </row>
    <row r="237" spans="2:93" outlineLevel="2" x14ac:dyDescent="0.2">
      <c r="B237" s="59"/>
      <c r="D237" s="39"/>
      <c r="E237" s="18" t="str">
        <f xml:space="preserve"> InpS!E95</f>
        <v>Surface Water: Band 2</v>
      </c>
      <c r="G237" s="19">
        <f xml:space="preserve"> UserInput!G53</f>
        <v>0</v>
      </c>
      <c r="H237" s="77" t="str">
        <f xml:space="preserve"> InpS!H95</f>
        <v>£</v>
      </c>
      <c r="I237" s="75"/>
      <c r="K237" s="280">
        <f xml:space="preserve"> IF( InpS!K95, InpS!K95, J237 * ( 1 + K$6) )</f>
        <v>45.82</v>
      </c>
      <c r="L237" s="280">
        <f xml:space="preserve"> IF( InpS!L95, InpS!L95, K237 * ( 1 + L$6) )</f>
        <v>44.85</v>
      </c>
      <c r="M237" s="280">
        <f xml:space="preserve"> IF( InpS!M95, InpS!M95, L237 * ( 1 + M$6) )</f>
        <v>41.97</v>
      </c>
      <c r="N237" s="280">
        <f xml:space="preserve"> IF( InpS!N95, InpS!N95, M237 * ( 1 + N$6) )</f>
        <v>39.93</v>
      </c>
      <c r="O237" s="280">
        <f xml:space="preserve"> IF( InpS!O95, InpS!O95, N237 * ( 1 + O$6) )</f>
        <v>38</v>
      </c>
      <c r="P237" s="280">
        <f xml:space="preserve"> IF( InpS!P95, InpS!P95, O237 * ( 1 + P$6) )</f>
        <v>36.159999999999997</v>
      </c>
      <c r="Q237" s="280">
        <f xml:space="preserve"> IF( InpS!Q95, InpS!Q95, P237 * ( 1 + Q$6) )</f>
        <v>34.43</v>
      </c>
      <c r="R237" s="280">
        <f xml:space="preserve"> IF( InpS!R95, InpS!R95, Q237 * ( 1 + R$6) )</f>
        <v>32.79</v>
      </c>
      <c r="S237" s="280">
        <f xml:space="preserve"> IF( InpS!S95, InpS!S95, R237 * ( 1 + S$6) )</f>
        <v>31.25</v>
      </c>
      <c r="T237" s="280">
        <f xml:space="preserve"> IF( InpS!T95, InpS!T95, S237 * ( 1 + T$6) )</f>
        <v>31.874900160248938</v>
      </c>
      <c r="U237" s="280">
        <f xml:space="preserve"> IF( InpS!U95, InpS!U95, T237 * ( 1 + U$6) )</f>
        <v>32.512296327226807</v>
      </c>
      <c r="V237" s="280">
        <f xml:space="preserve"> IF( InpS!V95, InpS!V95, U237 * ( 1 + V$6) )</f>
        <v>33.162438381145044</v>
      </c>
      <c r="W237" s="280">
        <f xml:space="preserve"> IF( InpS!W95, InpS!W95, V237 * ( 1 + W$6) )</f>
        <v>33.825581199020981</v>
      </c>
      <c r="X237" s="280">
        <f xml:space="preserve"> IF( InpS!X95, InpS!X95, W237 * ( 1 + X$6) )</f>
        <v>34.501984754597991</v>
      </c>
      <c r="Y237" s="280">
        <f xml:space="preserve"> IF( InpS!Y95, InpS!Y95, X237 * ( 1 + Y$6) )</f>
        <v>35.19191422026374</v>
      </c>
      <c r="Z237" s="280">
        <f xml:space="preserve"> IF( InpS!Z95, InpS!Z95, Y237 * ( 1 + Z$6) )</f>
        <v>35.895640071006447</v>
      </c>
      <c r="AA237" s="280">
        <f xml:space="preserve"> IF( InpS!AA95, InpS!AA95, Z237 * ( 1 + AA$6) )</f>
        <v>36.613438190449969</v>
      </c>
      <c r="AB237" s="280">
        <f xml:space="preserve"> IF( InpS!AB95, InpS!AB95, AA237 * ( 1 + AB$6) )</f>
        <v>37.345589979009226</v>
      </c>
      <c r="AC237" s="280">
        <f xml:space="preserve"> IF( InpS!AC95, InpS!AC95, AB237 * ( 1 + AC$6) )</f>
        <v>38.092382464208391</v>
      </c>
      <c r="AD237" s="280">
        <f xml:space="preserve"> IF( InpS!AD95, InpS!AD95, AC237 * ( 1 + AD$6) )</f>
        <v>38.854108413205118</v>
      </c>
      <c r="AE237" s="280">
        <f xml:space="preserve"> IF( InpS!AE95, InpS!AE95, AD237 * ( 1 + AE$6) )</f>
        <v>39.631066447564841</v>
      </c>
      <c r="AF237" s="280">
        <f xml:space="preserve"> IF( InpS!AF95, InpS!AF95, AE237 * ( 1 + AF$6) )</f>
        <v>40.423561160330266</v>
      </c>
      <c r="AG237" s="280">
        <f xml:space="preserve"> IF( InpS!AG95, InpS!AG95, AF237 * ( 1 + AG$6) )</f>
        <v>41.231903235431801</v>
      </c>
      <c r="AH237" s="280">
        <f xml:space="preserve"> IF( InpS!AH95, InpS!AH95, AG237 * ( 1 + AH$6) )</f>
        <v>42.056409569485879</v>
      </c>
      <c r="AI237" s="280">
        <f xml:space="preserve"> IF( InpS!AI95, InpS!AI95, AH237 * ( 1 + AI$6) )</f>
        <v>42.897403396028814</v>
      </c>
      <c r="AJ237" s="280">
        <f xml:space="preserve"> IF( InpS!AJ95, InpS!AJ95, AI237 * ( 1 + AJ$6) )</f>
        <v>43.755214412234949</v>
      </c>
      <c r="AK237" s="280">
        <f xml:space="preserve"> IF( InpS!AK95, InpS!AK95, AJ237 * ( 1 + AK$6) )</f>
        <v>44.63017890816878</v>
      </c>
      <c r="AL237" s="280">
        <f xml:space="preserve"> IF( InpS!AL95, InpS!AL95, AK237 * ( 1 + AL$6) )</f>
        <v>45.522639898621691</v>
      </c>
      <c r="AM237" s="280">
        <f xml:space="preserve"> IF( InpS!AM95, InpS!AM95, AL237 * ( 1 + AM$6) )</f>
        <v>46.432947257584999</v>
      </c>
      <c r="AN237" s="280">
        <f xml:space="preserve"> IF( InpS!AN95, InpS!AN95, AM237 * ( 1 + AN$6) )</f>
        <v>47.361457855412048</v>
      </c>
      <c r="AO237" s="280">
        <f xml:space="preserve"> IF( InpS!AO95, InpS!AO95, AN237 * ( 1 + AO$6) )</f>
        <v>48.308535698723098</v>
      </c>
      <c r="AP237" s="280">
        <f xml:space="preserve"> IF( InpS!AP95, InpS!AP95, AO237 * ( 1 + AP$6) )</f>
        <v>49.274552073107849</v>
      </c>
      <c r="AQ237" s="280">
        <f xml:space="preserve"> IF( InpS!AQ95, InpS!AQ95, AP237 * ( 1 + AQ$6) )</f>
        <v>50.259885688681599</v>
      </c>
      <c r="AR237" s="280">
        <f xml:space="preserve"> IF( InpS!AR95, InpS!AR95, AQ237 * ( 1 + AR$6) )</f>
        <v>51.26492282855201</v>
      </c>
      <c r="AS237" s="280">
        <f xml:space="preserve"> IF( InpS!AS95, InpS!AS95, AR237 * ( 1 + AS$6) )</f>
        <v>52.290057500254775</v>
      </c>
      <c r="AT237" s="280">
        <f xml:space="preserve"> IF( InpS!AT95, InpS!AT95, AS237 * ( 1 + AT$6) )</f>
        <v>53.335691590217507</v>
      </c>
      <c r="AU237" s="280">
        <f xml:space="preserve"> IF( InpS!AU95, InpS!AU95, AT237 * ( 1 + AU$6) )</f>
        <v>54.402235021312379</v>
      </c>
      <c r="AV237" s="280">
        <f xml:space="preserve"> IF( InpS!AV95, InpS!AV95, AU237 * ( 1 + AV$6) )</f>
        <v>55.490105913559368</v>
      </c>
      <c r="AW237" s="280">
        <f xml:space="preserve"> IF( InpS!AW95, InpS!AW95, AV237 * ( 1 + AW$6) )</f>
        <v>56.599730748043008</v>
      </c>
      <c r="AX237" s="280">
        <f xml:space="preserve"> IF( InpS!AX95, InpS!AX95, AW237 * ( 1 + AX$6) )</f>
        <v>57.731544534106966</v>
      </c>
      <c r="AY237" s="280">
        <f xml:space="preserve"> IF( InpS!AY95, InpS!AY95, AX237 * ( 1 + AY$6) )</f>
        <v>58.885990979891993</v>
      </c>
      <c r="AZ237" s="280">
        <f xml:space="preserve"> IF( InpS!AZ95, InpS!AZ95, AY237 * ( 1 + AZ$6) )</f>
        <v>60.063522666284058</v>
      </c>
      <c r="BA237" s="280">
        <f xml:space="preserve"> IF( InpS!BA95, InpS!BA95, AZ237 * ( 1 + BA$6) )</f>
        <v>61.264601224340907</v>
      </c>
      <c r="BB237" s="280">
        <f xml:space="preserve"> IF( InpS!BB95, InpS!BB95, BA237 * ( 1 + BB$6) )</f>
        <v>62.489697516266595</v>
      </c>
      <c r="BC237" s="280">
        <f xml:space="preserve"> IF( InpS!BC95, InpS!BC95, BB237 * ( 1 + BC$6) )</f>
        <v>63.739291820004915</v>
      </c>
      <c r="BD237" s="280">
        <f xml:space="preserve"> IF( InpS!BD95, InpS!BD95, BC237 * ( 1 + BD$6) )</f>
        <v>65.013874017524103</v>
      </c>
      <c r="BE237" s="280">
        <f xml:space="preserve"> IF( InpS!BE95, InpS!BE95, BD237 * ( 1 + BE$6) )</f>
        <v>66.313943786866659</v>
      </c>
      <c r="BF237" s="280">
        <f xml:space="preserve"> IF( InpS!BF95, InpS!BF95, BE237 * ( 1 + BF$6) )</f>
        <v>67.640010798039526</v>
      </c>
      <c r="BG237" s="280">
        <f xml:space="preserve"> IF( InpS!BG95, InpS!BG95, BF237 * ( 1 + BG$6) )</f>
        <v>68.992594912821431</v>
      </c>
      <c r="BH237" s="280">
        <f xml:space="preserve"> IF( InpS!BH95, InpS!BH95, BG237 * ( 1 + BH$6) )</f>
        <v>70.372226388565821</v>
      </c>
      <c r="BI237" s="280">
        <f xml:space="preserve"> IF( InpS!BI95, InpS!BI95, BH237 * ( 1 + BI$6) )</f>
        <v>71.779446086079076</v>
      </c>
      <c r="BJ237" s="280">
        <f xml:space="preserve"> IF( InpS!BJ95, InpS!BJ95, BI237 * ( 1 + BJ$6) )</f>
        <v>73.214805681655733</v>
      </c>
      <c r="BK237" s="280">
        <f xml:space="preserve"> IF( InpS!BK95, InpS!BK95, BJ237 * ( 1 + BK$6) )</f>
        <v>74.678867883353703</v>
      </c>
      <c r="BL237" s="280">
        <f xml:space="preserve"> IF( InpS!BL95, InpS!BL95, BK237 * ( 1 + BL$6) )</f>
        <v>76.172206651594252</v>
      </c>
      <c r="BM237" s="280">
        <f xml:space="preserve"> IF( InpS!BM95, InpS!BM95, BL237 * ( 1 + BM$6) )</f>
        <v>77.695407424173339</v>
      </c>
      <c r="BN237" s="280">
        <f xml:space="preserve"> IF( InpS!BN95, InpS!BN95, BM237 * ( 1 + BN$6) )</f>
        <v>79.24906734577246</v>
      </c>
      <c r="BO237" s="280">
        <f xml:space="preserve"> IF( InpS!BO95, InpS!BO95, BN237 * ( 1 + BO$6) )</f>
        <v>80.833795502058919</v>
      </c>
      <c r="BP237" s="280">
        <f xml:space="preserve"> IF( InpS!BP95, InpS!BP95, BO237 * ( 1 + BP$6) )</f>
        <v>82.450213158467449</v>
      </c>
      <c r="BQ237" s="280">
        <f xml:space="preserve"> IF( InpS!BQ95, InpS!BQ95, BP237 * ( 1 + BQ$6) )</f>
        <v>84.098954003756575</v>
      </c>
      <c r="BR237" s="280">
        <f xml:space="preserve"> IF( InpS!BR95, InpS!BR95, BQ237 * ( 1 + BR$6) )</f>
        <v>85.780664398435462</v>
      </c>
      <c r="BS237" s="280">
        <f xml:space="preserve"> IF( InpS!BS95, InpS!BS95, BR237 * ( 1 + BS$6) )</f>
        <v>87.496003628158419</v>
      </c>
      <c r="BT237" s="280">
        <f xml:space="preserve"> IF( InpS!BT95, InpS!BT95, BS237 * ( 1 + BT$6) )</f>
        <v>89.245644162186508</v>
      </c>
      <c r="BU237" s="280">
        <f xml:space="preserve"> IF( InpS!BU95, InpS!BU95, BT237 * ( 1 + BU$6) )</f>
        <v>91.030271917017544</v>
      </c>
      <c r="BV237" s="280">
        <f xml:space="preserve"> IF( InpS!BV95, InpS!BV95, BU237 * ( 1 + BV$6) )</f>
        <v>92.850586525287895</v>
      </c>
      <c r="BW237" s="280">
        <f xml:space="preserve"> IF( InpS!BW95, InpS!BW95, BV237 * ( 1 + BW$6) )</f>
        <v>94.707301610051417</v>
      </c>
      <c r="BX237" s="280">
        <f xml:space="preserve"> IF( InpS!BX95, InpS!BX95, BW237 * ( 1 + BX$6) )</f>
        <v>96.601145064543118</v>
      </c>
      <c r="BY237" s="280">
        <f xml:space="preserve"> IF( InpS!BY95, InpS!BY95, BX237 * ( 1 + BY$6) )</f>
        <v>98.532859337537161</v>
      </c>
      <c r="BZ237" s="280">
        <f xml:space="preserve"> IF( InpS!BZ95, InpS!BZ95, BY237 * ( 1 + BZ$6) )</f>
        <v>100.50320172441117</v>
      </c>
      <c r="CA237" s="280">
        <f xml:space="preserve"> IF( InpS!CA95, InpS!CA95, BZ237 * ( 1 + CA$6) )</f>
        <v>102.51294466403087</v>
      </c>
      <c r="CB237" s="280">
        <f xml:space="preserve"> IF( InpS!CB95, InpS!CB95, CA237 * ( 1 + CB$6) )</f>
        <v>104.56287604157146</v>
      </c>
      <c r="CC237" s="280">
        <f xml:space="preserve"> IF( InpS!CC95, InpS!CC95, CB237 * ( 1 + CC$6) )</f>
        <v>106.65379949739442</v>
      </c>
      <c r="CD237" s="280">
        <f xml:space="preserve"> IF( InpS!CD95, InpS!CD95, CC237 * ( 1 + CD$6) )</f>
        <v>108.78653474210097</v>
      </c>
      <c r="CE237" s="280">
        <f xml:space="preserve"> IF( InpS!CE95, InpS!CE95, CD237 * ( 1 + CE$6) )</f>
        <v>110.96191787788547</v>
      </c>
      <c r="CF237" s="280">
        <f xml:space="preserve"> IF( InpS!CF95, InpS!CF95, CE237 * ( 1 + CF$6) )</f>
        <v>113.18080172631491</v>
      </c>
      <c r="CG237" s="280">
        <f xml:space="preserve"> IF( InpS!CG95, InpS!CG95, CF237 * ( 1 + CG$6) )</f>
        <v>115.44405616266299</v>
      </c>
      <c r="CH237" s="280">
        <f xml:space="preserve"> IF( InpS!CH95, InpS!CH95, CG237 * ( 1 + CH$6) )</f>
        <v>117.75256845692972</v>
      </c>
      <c r="CI237" s="280">
        <f xml:space="preserve"> IF( InpS!CI95, InpS!CI95, CH237 * ( 1 + CI$6) )</f>
        <v>120.10724362168042</v>
      </c>
      <c r="CJ237" s="280">
        <f xml:space="preserve"> IF( InpS!CJ95, InpS!CJ95, CI237 * ( 1 + CJ$6) )</f>
        <v>122.50900476684031</v>
      </c>
      <c r="CK237" s="280">
        <f xml:space="preserve"> IF( InpS!CK95, InpS!CK95, CJ237 * ( 1 + CK$6) )</f>
        <v>124.95879346158387</v>
      </c>
      <c r="CL237" s="280">
        <f xml:space="preserve"> IF( InpS!CL95, InpS!CL95, CK237 * ( 1 + CL$6) )</f>
        <v>127.45757010346091</v>
      </c>
      <c r="CM237" s="280">
        <f xml:space="preserve"> IF( InpS!CM95, InpS!CM95, CL237 * ( 1 + CM$6) )</f>
        <v>130.00631429490389</v>
      </c>
      <c r="CN237" s="280">
        <f xml:space="preserve"> IF( InpS!CN95, InpS!CN95, CM237 * ( 1 + CN$6) )</f>
        <v>132.60602522726418</v>
      </c>
      <c r="CO237" s="280">
        <f xml:space="preserve"> IF( InpS!CO95, InpS!CO95, CN237 * ( 1 + CO$6) )</f>
        <v>135.25772207252791</v>
      </c>
    </row>
    <row r="238" spans="2:93" outlineLevel="2" x14ac:dyDescent="0.2">
      <c r="B238" s="59"/>
      <c r="D238" s="39"/>
      <c r="E238" s="18" t="str">
        <f xml:space="preserve"> InpS!E96</f>
        <v>Surface Water: Band 3</v>
      </c>
      <c r="G238" s="19">
        <f xml:space="preserve"> UserInput!G54</f>
        <v>0</v>
      </c>
      <c r="H238" s="77" t="str">
        <f xml:space="preserve"> InpS!H96</f>
        <v>£</v>
      </c>
      <c r="I238" s="75"/>
      <c r="K238" s="280">
        <f xml:space="preserve"> IF( InpS!K96, InpS!K96, J238 * ( 1 + K$6) )</f>
        <v>91.86</v>
      </c>
      <c r="L238" s="280">
        <f xml:space="preserve"> IF( InpS!L96, InpS!L96, K238 * ( 1 + L$6) )</f>
        <v>89.91</v>
      </c>
      <c r="M238" s="280">
        <f xml:space="preserve"> IF( InpS!M96, InpS!M96, L238 * ( 1 + M$6) )</f>
        <v>84.14</v>
      </c>
      <c r="N238" s="280">
        <f xml:space="preserve"> IF( InpS!N96, InpS!N96, M238 * ( 1 + N$6) )</f>
        <v>80.06</v>
      </c>
      <c r="O238" s="280">
        <f xml:space="preserve"> IF( InpS!O96, InpS!O96, N238 * ( 1 + O$6) )</f>
        <v>76.180000000000007</v>
      </c>
      <c r="P238" s="280">
        <f xml:space="preserve"> IF( InpS!P96, InpS!P96, O238 * ( 1 + P$6) )</f>
        <v>72.489999999999995</v>
      </c>
      <c r="Q238" s="280">
        <f xml:space="preserve"> IF( InpS!Q96, InpS!Q96, P238 * ( 1 + Q$6) )</f>
        <v>69.02</v>
      </c>
      <c r="R238" s="280">
        <f xml:space="preserve"> IF( InpS!R96, InpS!R96, Q238 * ( 1 + R$6) )</f>
        <v>65.73</v>
      </c>
      <c r="S238" s="280">
        <f xml:space="preserve"> IF( InpS!S96, InpS!S96, R238 * ( 1 + S$6) )</f>
        <v>62.64</v>
      </c>
      <c r="T238" s="280">
        <f xml:space="preserve"> IF( InpS!T96, InpS!T96, S238 * ( 1 + T$6) )</f>
        <v>63.892599873215786</v>
      </c>
      <c r="U238" s="280">
        <f xml:space="preserve"> IF( InpS!U96, InpS!U96, T238 * ( 1 + U$6) )</f>
        <v>65.170247741999589</v>
      </c>
      <c r="V238" s="280">
        <f xml:space="preserve"> IF( InpS!V96, InpS!V96, U238 * ( 1 + V$6) )</f>
        <v>66.473444486237625</v>
      </c>
      <c r="W238" s="280">
        <f xml:space="preserve"> IF( InpS!W96, InpS!W96, V238 * ( 1 + W$6) )</f>
        <v>67.802701001813588</v>
      </c>
      <c r="X238" s="280">
        <f xml:space="preserve"> IF( InpS!X96, InpS!X96, W238 * ( 1 + X$6) )</f>
        <v>69.158538400896603</v>
      </c>
      <c r="Y238" s="280">
        <f xml:space="preserve"> IF( InpS!Y96, InpS!Y96, X238 * ( 1 + Y$6) )</f>
        <v>70.541488216234285</v>
      </c>
      <c r="Z238" s="280">
        <f xml:space="preserve"> IF( InpS!Z96, InpS!Z96, Y238 * ( 1 + Z$6) )</f>
        <v>71.952092609531036</v>
      </c>
      <c r="AA238" s="280">
        <f xml:space="preserve"> IF( InpS!AA96, InpS!AA96, Z238 * ( 1 + AA$6) )</f>
        <v>73.390904583993191</v>
      </c>
      <c r="AB238" s="280">
        <f xml:space="preserve"> IF( InpS!AB96, InpS!AB96, AA238 * ( 1 + AB$6) )</f>
        <v>74.858488201124445</v>
      </c>
      <c r="AC238" s="280">
        <f xml:space="preserve"> IF( InpS!AC96, InpS!AC96, AB238 * ( 1 + AC$6) )</f>
        <v>76.355418801856473</v>
      </c>
      <c r="AD238" s="280">
        <f xml:space="preserve"> IF( InpS!AD96, InpS!AD96, AC238 * ( 1 + AD$6) )</f>
        <v>77.882283232101429</v>
      </c>
      <c r="AE238" s="280">
        <f xml:space="preserve"> IF( InpS!AE96, InpS!AE96, AD238 * ( 1 + AE$6) )</f>
        <v>79.439680072814809</v>
      </c>
      <c r="AF238" s="280">
        <f xml:space="preserve"> IF( InpS!AF96, InpS!AF96, AE238 * ( 1 + AF$6) )</f>
        <v>81.028219874658845</v>
      </c>
      <c r="AG238" s="280">
        <f xml:space="preserve"> IF( InpS!AG96, InpS!AG96, AF238 * ( 1 + AG$6) )</f>
        <v>82.648525397358384</v>
      </c>
      <c r="AH238" s="280">
        <f xml:space="preserve"> IF( InpS!AH96, InpS!AH96, AG238 * ( 1 + AH$6) )</f>
        <v>84.301231853843106</v>
      </c>
      <c r="AI238" s="280">
        <f xml:space="preserve"> IF( InpS!AI96, InpS!AI96, AH238 * ( 1 + AI$6) )</f>
        <v>85.986987159271891</v>
      </c>
      <c r="AJ238" s="280">
        <f xml:space="preserve"> IF( InpS!AJ96, InpS!AJ96, AI238 * ( 1 + AJ$6) )</f>
        <v>87.706452185036767</v>
      </c>
      <c r="AK238" s="280">
        <f xml:space="preserve"> IF( InpS!AK96, InpS!AK96, AJ238 * ( 1 + AK$6) )</f>
        <v>89.46030101784622</v>
      </c>
      <c r="AL238" s="280">
        <f xml:space="preserve"> IF( InpS!AL96, InpS!AL96, AK238 * ( 1 + AL$6) )</f>
        <v>91.249221223989267</v>
      </c>
      <c r="AM238" s="280">
        <f xml:space="preserve"> IF( InpS!AM96, InpS!AM96, AL238 * ( 1 + AM$6) )</f>
        <v>93.073914118884034</v>
      </c>
      <c r="AN238" s="280">
        <f xml:space="preserve"> IF( InpS!AN96, InpS!AN96, AM238 * ( 1 + AN$6) )</f>
        <v>94.9350950420164</v>
      </c>
      <c r="AO238" s="280">
        <f xml:space="preserve"> IF( InpS!AO96, InpS!AO96, AN238 * ( 1 + AO$6) )</f>
        <v>96.833493637376534</v>
      </c>
      <c r="AP238" s="280">
        <f xml:space="preserve"> IF( InpS!AP96, InpS!AP96, AO238 * ( 1 + AP$6) )</f>
        <v>98.769854139503281</v>
      </c>
      <c r="AQ238" s="280">
        <f xml:space="preserve"> IF( InpS!AQ96, InpS!AQ96, AP238 * ( 1 + AQ$6) )</f>
        <v>100.74493566524855</v>
      </c>
      <c r="AR238" s="280">
        <f xml:space="preserve"> IF( InpS!AR96, InpS!AR96, AQ238 * ( 1 + AR$6) )</f>
        <v>102.75951251137599</v>
      </c>
      <c r="AS238" s="280">
        <f xml:space="preserve"> IF( InpS!AS96, InpS!AS96, AR238 * ( 1 + AS$6) )</f>
        <v>104.81437445811075</v>
      </c>
      <c r="AT238" s="280">
        <f xml:space="preserve"> IF( InpS!AT96, InpS!AT96, AS238 * ( 1 + AT$6) )</f>
        <v>106.91032707875924</v>
      </c>
      <c r="AU238" s="280">
        <f xml:space="preserve"> IF( InpS!AU96, InpS!AU96, AT238 * ( 1 + AU$6) )</f>
        <v>109.04819205552029</v>
      </c>
      <c r="AV238" s="280">
        <f xml:space="preserve"> IF( InpS!AV96, InpS!AV96, AU238 * ( 1 + AV$6) )</f>
        <v>111.22880750161154</v>
      </c>
      <c r="AW238" s="280">
        <f xml:space="preserve"> IF( InpS!AW96, InpS!AW96, AV238 * ( 1 + AW$6) )</f>
        <v>113.45302828983731</v>
      </c>
      <c r="AX238" s="280">
        <f xml:space="preserve"> IF( InpS!AX96, InpS!AX96, AW238 * ( 1 + AX$6) )</f>
        <v>115.72172638772679</v>
      </c>
      <c r="AY238" s="280">
        <f xml:space="preserve"> IF( InpS!AY96, InpS!AY96, AX238 * ( 1 + AY$6) )</f>
        <v>118.03579119937396</v>
      </c>
      <c r="AZ238" s="280">
        <f xml:space="preserve"> IF( InpS!AZ96, InpS!AZ96, AY238 * ( 1 + AZ$6) )</f>
        <v>120.39612991411312</v>
      </c>
      <c r="BA238" s="280">
        <f xml:space="preserve"> IF( InpS!BA96, InpS!BA96, AZ238 * ( 1 + BA$6) )</f>
        <v>122.80366786216692</v>
      </c>
      <c r="BB238" s="280">
        <f xml:space="preserve"> IF( InpS!BB96, InpS!BB96, BA238 * ( 1 + BB$6) )</f>
        <v>125.25934887740613</v>
      </c>
      <c r="BC238" s="280">
        <f xml:space="preserve"> IF( InpS!BC96, InpS!BC96, BB238 * ( 1 + BC$6) )</f>
        <v>127.76413566736352</v>
      </c>
      <c r="BD238" s="280">
        <f xml:space="preserve"> IF( InpS!BD96, InpS!BD96, BC238 * ( 1 + BD$6) )</f>
        <v>130.31901019064679</v>
      </c>
      <c r="BE238" s="280">
        <f xml:space="preserve"> IF( InpS!BE96, InpS!BE96, BD238 * ( 1 + BE$6) )</f>
        <v>132.92497404189857</v>
      </c>
      <c r="BF238" s="280">
        <f xml:space="preserve"> IF( InpS!BF96, InpS!BF96, BE238 * ( 1 + BF$6) )</f>
        <v>135.58304884445434</v>
      </c>
      <c r="BG238" s="280">
        <f xml:space="preserve"> IF( InpS!BG96, InpS!BG96, BF238 * ( 1 + BG$6) )</f>
        <v>138.2942766508524</v>
      </c>
      <c r="BH238" s="280">
        <f xml:space="preserve"> IF( InpS!BH96, InpS!BH96, BG238 * ( 1 + BH$6) )</f>
        <v>141.0597203513525</v>
      </c>
      <c r="BI238" s="280">
        <f xml:space="preserve"> IF( InpS!BI96, InpS!BI96, BH238 * ( 1 + BI$6) )</f>
        <v>143.88046409062386</v>
      </c>
      <c r="BJ238" s="280">
        <f xml:space="preserve"> IF( InpS!BJ96, InpS!BJ96, BI238 * ( 1 + BJ$6) )</f>
        <v>146.75761369276537</v>
      </c>
      <c r="BK238" s="280">
        <f xml:space="preserve"> IF( InpS!BK96, InpS!BK96, BJ238 * ( 1 + BK$6) )</f>
        <v>149.69229709482491</v>
      </c>
      <c r="BL238" s="280">
        <f xml:space="preserve"> IF( InpS!BL96, InpS!BL96, BK238 * ( 1 + BL$6) )</f>
        <v>152.68566478898771</v>
      </c>
      <c r="BM238" s="280">
        <f xml:space="preserve"> IF( InpS!BM96, InpS!BM96, BL238 * ( 1 + BM$6) )</f>
        <v>155.73889027360704</v>
      </c>
      <c r="BN238" s="280">
        <f xml:space="preserve"> IF( InpS!BN96, InpS!BN96, BM238 * ( 1 + BN$6) )</f>
        <v>158.85317051325404</v>
      </c>
      <c r="BO238" s="280">
        <f xml:space="preserve"> IF( InpS!BO96, InpS!BO96, BN238 * ( 1 + BO$6) )</f>
        <v>162.02972640796713</v>
      </c>
      <c r="BP238" s="280">
        <f xml:space="preserve"> IF( InpS!BP96, InpS!BP96, BO238 * ( 1 + BP$6) )</f>
        <v>165.26980327188488</v>
      </c>
      <c r="BQ238" s="280">
        <f xml:space="preserve"> IF( InpS!BQ96, InpS!BQ96, BP238 * ( 1 + BQ$6) )</f>
        <v>168.57467132145004</v>
      </c>
      <c r="BR238" s="280">
        <f xml:space="preserve"> IF( InpS!BR96, InpS!BR96, BQ238 * ( 1 + BR$6) )</f>
        <v>171.94562617337598</v>
      </c>
      <c r="BS238" s="280">
        <f xml:space="preserve"> IF( InpS!BS96, InpS!BS96, BR238 * ( 1 + BS$6) )</f>
        <v>175.38398935257106</v>
      </c>
      <c r="BT238" s="280">
        <f xml:space="preserve"> IF( InpS!BT96, InpS!BT96, BS238 * ( 1 + BT$6) )</f>
        <v>178.89110881021969</v>
      </c>
      <c r="BU238" s="280">
        <f xml:space="preserve"> IF( InpS!BU96, InpS!BU96, BT238 * ( 1 + BU$6) )</f>
        <v>182.46835945222341</v>
      </c>
      <c r="BV238" s="280">
        <f xml:space="preserve"> IF( InpS!BV96, InpS!BV96, BU238 * ( 1 + BV$6) )</f>
        <v>186.11714367820917</v>
      </c>
      <c r="BW238" s="280">
        <f xml:space="preserve"> IF( InpS!BW96, InpS!BW96, BV238 * ( 1 + BW$6) )</f>
        <v>189.83889193131597</v>
      </c>
      <c r="BX238" s="280">
        <f xml:space="preserve"> IF( InpS!BX96, InpS!BX96, BW238 * ( 1 + BX$6) )</f>
        <v>193.63506325897549</v>
      </c>
      <c r="BY238" s="280">
        <f xml:space="preserve"> IF( InpS!BY96, InpS!BY96, BX238 * ( 1 + BY$6) )</f>
        <v>197.50714588490658</v>
      </c>
      <c r="BZ238" s="280">
        <f xml:space="preserve"> IF( InpS!BZ96, InpS!BZ96, BY238 * ( 1 + BZ$6) )</f>
        <v>201.45665779254782</v>
      </c>
      <c r="CA238" s="280">
        <f xml:space="preserve"> IF( InpS!CA96, InpS!CA96, BZ238 * ( 1 + CA$6) )</f>
        <v>205.48514732015673</v>
      </c>
      <c r="CB238" s="280">
        <f xml:space="preserve"> IF( InpS!CB96, InpS!CB96, CA238 * ( 1 + CB$6) )</f>
        <v>209.59419376780929</v>
      </c>
      <c r="CC238" s="280">
        <f xml:space="preserve"> IF( InpS!CC96, InpS!CC96, CB238 * ( 1 + CC$6) )</f>
        <v>213.7854080165373</v>
      </c>
      <c r="CD238" s="280">
        <f xml:space="preserve"> IF( InpS!CD96, InpS!CD96, CC238 * ( 1 + CD$6) )</f>
        <v>218.0604331598467</v>
      </c>
      <c r="CE238" s="280">
        <f xml:space="preserve"> IF( InpS!CE96, InpS!CE96, CD238 * ( 1 + CE$6) )</f>
        <v>222.42094514786399</v>
      </c>
      <c r="CF238" s="280">
        <f xml:space="preserve"> IF( InpS!CF96, InpS!CF96, CE238 * ( 1 + CF$6) )</f>
        <v>226.86865344436384</v>
      </c>
      <c r="CG238" s="280">
        <f xml:space="preserve"> IF( InpS!CG96, InpS!CG96, CF238 * ( 1 + CG$6) )</f>
        <v>231.40530169693483</v>
      </c>
      <c r="CH238" s="280">
        <f xml:space="preserve"> IF( InpS!CH96, InpS!CH96, CG238 * ( 1 + CH$6) )</f>
        <v>236.0326684205466</v>
      </c>
      <c r="CI238" s="280">
        <f xml:space="preserve"> IF( InpS!CI96, InpS!CI96, CH238 * ( 1 + CI$6) )</f>
        <v>240.75256769478608</v>
      </c>
      <c r="CJ238" s="280">
        <f xml:space="preserve"> IF( InpS!CJ96, InpS!CJ96, CI238 * ( 1 + CJ$6) )</f>
        <v>245.56684987503616</v>
      </c>
      <c r="CK238" s="280">
        <f xml:space="preserve"> IF( InpS!CK96, InpS!CK96, CJ238 * ( 1 + CK$6) )</f>
        <v>250.47740231787574</v>
      </c>
      <c r="CL238" s="280">
        <f xml:space="preserve"> IF( InpS!CL96, InpS!CL96, CK238 * ( 1 + CL$6) )</f>
        <v>255.48615012098543</v>
      </c>
      <c r="CM238" s="280">
        <f xml:space="preserve"> IF( InpS!CM96, InpS!CM96, CL238 * ( 1 + CM$6) )</f>
        <v>260.59505687784906</v>
      </c>
      <c r="CN238" s="280">
        <f xml:space="preserve"> IF( InpS!CN96, InpS!CN96, CM238 * ( 1 + CN$6) )</f>
        <v>265.80612544754661</v>
      </c>
      <c r="CO238" s="280">
        <f xml:space="preserve"> IF( InpS!CO96, InpS!CO96, CN238 * ( 1 + CO$6) )</f>
        <v>271.1213987399409</v>
      </c>
    </row>
    <row r="239" spans="2:93" outlineLevel="2" x14ac:dyDescent="0.2">
      <c r="B239" s="59"/>
      <c r="D239" s="39"/>
      <c r="E239" s="18" t="str">
        <f xml:space="preserve"> InpS!E97</f>
        <v>Surface Water: Band 4</v>
      </c>
      <c r="G239" s="19">
        <f xml:space="preserve"> UserInput!G55</f>
        <v>0</v>
      </c>
      <c r="H239" s="77" t="str">
        <f xml:space="preserve"> InpS!H97</f>
        <v>£</v>
      </c>
      <c r="I239" s="75"/>
      <c r="K239" s="280">
        <f xml:space="preserve"> IF( InpS!K97, InpS!K97, J239 * ( 1 + K$6) )</f>
        <v>153.12</v>
      </c>
      <c r="L239" s="280">
        <f xml:space="preserve"> IF( InpS!L97, InpS!L97, K239 * ( 1 + L$6) )</f>
        <v>149.87</v>
      </c>
      <c r="M239" s="280">
        <f xml:space="preserve"> IF( InpS!M97, InpS!M97, L239 * ( 1 + M$6) )</f>
        <v>140.25</v>
      </c>
      <c r="N239" s="280">
        <f xml:space="preserve"> IF( InpS!N97, InpS!N97, M239 * ( 1 + N$6) )</f>
        <v>133.44</v>
      </c>
      <c r="O239" s="280">
        <f xml:space="preserve"> IF( InpS!O97, InpS!O97, N239 * ( 1 + O$6) )</f>
        <v>126.98</v>
      </c>
      <c r="P239" s="280">
        <f xml:space="preserve"> IF( InpS!P97, InpS!P97, O239 * ( 1 + P$6) )</f>
        <v>120.84</v>
      </c>
      <c r="Q239" s="280">
        <f xml:space="preserve"> IF( InpS!Q97, InpS!Q97, P239 * ( 1 + Q$6) )</f>
        <v>115.05</v>
      </c>
      <c r="R239" s="280">
        <f xml:space="preserve"> IF( InpS!R97, InpS!R97, Q239 * ( 1 + R$6) )</f>
        <v>109.57</v>
      </c>
      <c r="S239" s="280">
        <f xml:space="preserve"> IF( InpS!S97, InpS!S97, R239 * ( 1 + S$6) )</f>
        <v>104.41</v>
      </c>
      <c r="T239" s="280">
        <f xml:space="preserve"> IF( InpS!T97, InpS!T97, S239 * ( 1 + T$6) )</f>
        <v>106.49786642341093</v>
      </c>
      <c r="U239" s="280">
        <f xml:space="preserve"> IF( InpS!U97, InpS!U97, T239 * ( 1 + U$6) )</f>
        <v>108.62748350482403</v>
      </c>
      <c r="V239" s="280">
        <f xml:space="preserve"> IF( InpS!V97, InpS!V97, U239 * ( 1 + V$6) )</f>
        <v>110.79968612401133</v>
      </c>
      <c r="W239" s="280">
        <f xml:space="preserve"> IF( InpS!W97, InpS!W97, V239 * ( 1 + W$6) )</f>
        <v>113.01532585567298</v>
      </c>
      <c r="X239" s="280">
        <f xml:space="preserve"> IF( InpS!X97, InpS!X97, W239 * ( 1 + X$6) )</f>
        <v>115.27527130328245</v>
      </c>
      <c r="Y239" s="280">
        <f xml:space="preserve"> IF( InpS!Y97, InpS!Y97, X239 * ( 1 + Y$6) )</f>
        <v>117.5804084396076</v>
      </c>
      <c r="Z239" s="280">
        <f xml:space="preserve"> IF( InpS!Z97, InpS!Z97, Y239 * ( 1 + Z$6) )</f>
        <v>119.93164095404107</v>
      </c>
      <c r="AA239" s="280">
        <f xml:space="preserve"> IF( InpS!AA97, InpS!AA97, Z239 * ( 1 + AA$6) )</f>
        <v>122.32989060687622</v>
      </c>
      <c r="AB239" s="280">
        <f xml:space="preserve"> IF( InpS!AB97, InpS!AB97, AA239 * ( 1 + AB$6) )</f>
        <v>124.77609759066732</v>
      </c>
      <c r="AC239" s="280">
        <f xml:space="preserve"> IF( InpS!AC97, InpS!AC97, AB239 * ( 1 + AC$6) )</f>
        <v>127.27122089881595</v>
      </c>
      <c r="AD239" s="280">
        <f xml:space="preserve"> IF( InpS!AD97, InpS!AD97, AC239 * ( 1 + AD$6) )</f>
        <v>129.81623870152788</v>
      </c>
      <c r="AE239" s="280">
        <f xml:space="preserve"> IF( InpS!AE97, InpS!AE97, AD239 * ( 1 + AE$6) )</f>
        <v>132.41214872928785</v>
      </c>
      <c r="AF239" s="280">
        <f xml:space="preserve"> IF( InpS!AF97, InpS!AF97, AE239 * ( 1 + AF$6) )</f>
        <v>135.05996866400267</v>
      </c>
      <c r="AG239" s="280">
        <f xml:space="preserve"> IF( InpS!AG97, InpS!AG97, AF239 * ( 1 + AG$6) )</f>
        <v>137.76073653796593</v>
      </c>
      <c r="AH239" s="280">
        <f xml:space="preserve"> IF( InpS!AH97, InpS!AH97, AG239 * ( 1 + AH$6) )</f>
        <v>140.5155111408007</v>
      </c>
      <c r="AI239" s="280">
        <f xml:space="preserve"> IF( InpS!AI97, InpS!AI97, AH239 * ( 1 + AI$6) )</f>
        <v>143.32537243453982</v>
      </c>
      <c r="AJ239" s="280">
        <f xml:space="preserve"> IF( InpS!AJ97, InpS!AJ97, AI239 * ( 1 + AJ$6) )</f>
        <v>146.19142197700646</v>
      </c>
      <c r="AK239" s="280">
        <f xml:space="preserve"> IF( InpS!AK97, InpS!AK97, AJ239 * ( 1 + AK$6) )</f>
        <v>149.1147833536609</v>
      </c>
      <c r="AL239" s="280">
        <f xml:space="preserve"> IF( InpS!AL97, InpS!AL97, AK239 * ( 1 + AL$6) )</f>
        <v>152.09660261808293</v>
      </c>
      <c r="AM239" s="280">
        <f xml:space="preserve"> IF( InpS!AM97, InpS!AM97, AL239 * ( 1 + AM$6) )</f>
        <v>155.13804874126242</v>
      </c>
      <c r="AN239" s="280">
        <f xml:space="preserve"> IF( InpS!AN97, InpS!AN97, AM239 * ( 1 + AN$6) )</f>
        <v>158.24031406987433</v>
      </c>
      <c r="AO239" s="280">
        <f xml:space="preserve"> IF( InpS!AO97, InpS!AO97, AN239 * ( 1 + AO$6) )</f>
        <v>161.40461479371774</v>
      </c>
      <c r="AP239" s="280">
        <f xml:space="preserve"> IF( InpS!AP97, InpS!AP97, AO239 * ( 1 + AP$6) )</f>
        <v>164.63219142250213</v>
      </c>
      <c r="AQ239" s="280">
        <f xml:space="preserve"> IF( InpS!AQ97, InpS!AQ97, AP239 * ( 1 + AQ$6) )</f>
        <v>167.9243092721679</v>
      </c>
      <c r="AR239" s="280">
        <f xml:space="preserve"> IF( InpS!AR97, InpS!AR97, AQ239 * ( 1 + AR$6) )</f>
        <v>171.28225896093173</v>
      </c>
      <c r="AS239" s="280">
        <f xml:space="preserve"> IF( InpS!AS97, InpS!AS97, AR239 * ( 1 + AS$6) )</f>
        <v>174.7073569152513</v>
      </c>
      <c r="AT239" s="280">
        <f xml:space="preserve"> IF( InpS!AT97, InpS!AT97, AS239 * ( 1 + AT$6) )</f>
        <v>178.20094588590757</v>
      </c>
      <c r="AU239" s="280">
        <f xml:space="preserve"> IF( InpS!AU97, InpS!AU97, AT239 * ( 1 + AU$6) )</f>
        <v>181.76439547440728</v>
      </c>
      <c r="AV239" s="280">
        <f xml:space="preserve"> IF( InpS!AV97, InpS!AV97, AU239 * ( 1 + AV$6) )</f>
        <v>185.39910266991154</v>
      </c>
      <c r="AW239" s="280">
        <f xml:space="preserve"> IF( InpS!AW97, InpS!AW97, AV239 * ( 1 + AW$6) )</f>
        <v>189.10649239690153</v>
      </c>
      <c r="AX239" s="280">
        <f xml:space="preserve"> IF( InpS!AX97, InpS!AX97, AW239 * ( 1 + AX$6) )</f>
        <v>192.88801807379554</v>
      </c>
      <c r="AY239" s="280">
        <f xml:space="preserve"> IF( InpS!AY97, InpS!AY97, AX239 * ( 1 + AY$6) )</f>
        <v>196.74516218273681</v>
      </c>
      <c r="AZ239" s="280">
        <f xml:space="preserve"> IF( InpS!AZ97, InpS!AZ97, AY239 * ( 1 + AZ$6) )</f>
        <v>200.67943685077506</v>
      </c>
      <c r="BA239" s="280">
        <f xml:space="preserve"> IF( InpS!BA97, InpS!BA97, AZ239 * ( 1 + BA$6) )</f>
        <v>204.69238444266998</v>
      </c>
      <c r="BB239" s="280">
        <f xml:space="preserve"> IF( InpS!BB97, InpS!BB97, BA239 * ( 1 + BB$6) )</f>
        <v>208.78557816554874</v>
      </c>
      <c r="BC239" s="280">
        <f xml:space="preserve"> IF( InpS!BC97, InpS!BC97, BB239 * ( 1 + BC$6) )</f>
        <v>212.96062268565493</v>
      </c>
      <c r="BD239" s="280">
        <f xml:space="preserve"> IF( InpS!BD97, InpS!BD97, BC239 * ( 1 + BD$6) )</f>
        <v>217.21915475743026</v>
      </c>
      <c r="BE239" s="280">
        <f xml:space="preserve"> IF( InpS!BE97, InpS!BE97, BD239 * ( 1 + BE$6) )</f>
        <v>221.56284386517606</v>
      </c>
      <c r="BF239" s="280">
        <f xml:space="preserve"> IF( InpS!BF97, InpS!BF97, BE239 * ( 1 + BF$6) )</f>
        <v>225.99339287754594</v>
      </c>
      <c r="BG239" s="280">
        <f xml:space="preserve"> IF( InpS!BG97, InpS!BG97, BF239 * ( 1 + BG$6) )</f>
        <v>230.51253871512608</v>
      </c>
      <c r="BH239" s="280">
        <f xml:space="preserve"> IF( InpS!BH97, InpS!BH97, BG239 * ( 1 + BH$6) )</f>
        <v>235.12205303136517</v>
      </c>
      <c r="BI239" s="280">
        <f xml:space="preserve"> IF( InpS!BI97, InpS!BI97, BH239 * ( 1 + BI$6) )</f>
        <v>239.82374290712067</v>
      </c>
      <c r="BJ239" s="280">
        <f xml:space="preserve"> IF( InpS!BJ97, InpS!BJ97, BI239 * ( 1 + BJ$6) )</f>
        <v>244.61945155909379</v>
      </c>
      <c r="BK239" s="280">
        <f xml:space="preserve"> IF( InpS!BK97, InpS!BK97, BJ239 * ( 1 + BK$6) )</f>
        <v>249.51105906243089</v>
      </c>
      <c r="BL239" s="280">
        <f xml:space="preserve"> IF( InpS!BL97, InpS!BL97, BK239 * ( 1 + BL$6) )</f>
        <v>254.50048308777474</v>
      </c>
      <c r="BM239" s="280">
        <f xml:space="preserve"> IF( InpS!BM97, InpS!BM97, BL239 * ( 1 + BM$6) )</f>
        <v>259.58967965305419</v>
      </c>
      <c r="BN239" s="280">
        <f xml:space="preserve"> IF( InpS!BN97, InpS!BN97, BM239 * ( 1 + BN$6) )</f>
        <v>264.78064389030743</v>
      </c>
      <c r="BO239" s="280">
        <f xml:space="preserve"> IF( InpS!BO97, InpS!BO97, BN239 * ( 1 + BO$6) )</f>
        <v>270.07541082783928</v>
      </c>
      <c r="BP239" s="280">
        <f xml:space="preserve"> IF( InpS!BP97, InpS!BP97, BO239 * ( 1 + BP$6) )</f>
        <v>275.47605618801896</v>
      </c>
      <c r="BQ239" s="280">
        <f xml:space="preserve"> IF( InpS!BQ97, InpS!BQ97, BP239 * ( 1 + BQ$6) )</f>
        <v>280.98469720103139</v>
      </c>
      <c r="BR239" s="280">
        <f xml:space="preserve"> IF( InpS!BR97, InpS!BR97, BQ239 * ( 1 + BR$6) )</f>
        <v>286.60349343490094</v>
      </c>
      <c r="BS239" s="280">
        <f xml:space="preserve"> IF( InpS!BS97, InpS!BS97, BR239 * ( 1 + BS$6) )</f>
        <v>292.33464764211294</v>
      </c>
      <c r="BT239" s="280">
        <f xml:space="preserve"> IF( InpS!BT97, InpS!BT97, BS239 * ( 1 + BT$6) )</f>
        <v>298.18040662316486</v>
      </c>
      <c r="BU239" s="280">
        <f xml:space="preserve"> IF( InpS!BU97, InpS!BU97, BT239 * ( 1 + BU$6) )</f>
        <v>304.14306210738596</v>
      </c>
      <c r="BV239" s="280">
        <f xml:space="preserve"> IF( InpS!BV97, InpS!BV97, BU239 * ( 1 + BV$6) )</f>
        <v>310.22495165137019</v>
      </c>
      <c r="BW239" s="280">
        <f xml:space="preserve"> IF( InpS!BW97, InpS!BW97, BV239 * ( 1 + BW$6) )</f>
        <v>316.4284595553753</v>
      </c>
      <c r="BX239" s="280">
        <f xml:space="preserve"> IF( InpS!BX97, InpS!BX97, BW239 * ( 1 + BX$6) )</f>
        <v>322.75601779804663</v>
      </c>
      <c r="BY239" s="280">
        <f xml:space="preserve"> IF( InpS!BY97, InpS!BY97, BX239 * ( 1 + BY$6) )</f>
        <v>329.21010698983247</v>
      </c>
      <c r="BZ239" s="280">
        <f xml:space="preserve"> IF( InpS!BZ97, InpS!BZ97, BY239 * ( 1 + BZ$6) )</f>
        <v>335.79325734546495</v>
      </c>
      <c r="CA239" s="280">
        <f xml:space="preserve"> IF( InpS!CA97, InpS!CA97, BZ239 * ( 1 + CA$6) )</f>
        <v>342.50804967588715</v>
      </c>
      <c r="CB239" s="280">
        <f xml:space="preserve"> IF( InpS!CB97, InpS!CB97, CA239 * ( 1 + CB$6) )</f>
        <v>349.35711640001557</v>
      </c>
      <c r="CC239" s="280">
        <f xml:space="preserve"> IF( InpS!CC97, InpS!CC97, CB239 * ( 1 + CC$6) )</f>
        <v>356.34314257673481</v>
      </c>
      <c r="CD239" s="280">
        <f xml:space="preserve"> IF( InpS!CD97, InpS!CD97, CC239 * ( 1 + CD$6) )</f>
        <v>363.46886695752875</v>
      </c>
      <c r="CE239" s="280">
        <f xml:space="preserve"> IF( InpS!CE97, InpS!CE97, CD239 * ( 1 + CE$6) )</f>
        <v>370.73708306016107</v>
      </c>
      <c r="CF239" s="280">
        <f xml:space="preserve"> IF( InpS!CF97, InpS!CF97, CE239 * ( 1 + CF$6) )</f>
        <v>378.15064026382566</v>
      </c>
      <c r="CG239" s="280">
        <f xml:space="preserve"> IF( InpS!CG97, InpS!CG97, CF239 * ( 1 + CG$6) )</f>
        <v>385.71244492619695</v>
      </c>
      <c r="CH239" s="280">
        <f xml:space="preserve"> IF( InpS!CH97, InpS!CH97, CG239 * ( 1 + CH$6) )</f>
        <v>393.42546152281744</v>
      </c>
      <c r="CI239" s="280">
        <f xml:space="preserve"> IF( InpS!CI97, InpS!CI97, CH239 * ( 1 + CI$6) )</f>
        <v>401.29271380926929</v>
      </c>
      <c r="CJ239" s="280">
        <f xml:space="preserve"> IF( InpS!CJ97, InpS!CJ97, CI239 * ( 1 + CJ$6) )</f>
        <v>409.31728600658585</v>
      </c>
      <c r="CK239" s="280">
        <f xml:space="preserve"> IF( InpS!CK97, InpS!CK97, CJ239 * ( 1 + CK$6) )</f>
        <v>417.50232401036743</v>
      </c>
      <c r="CL239" s="280">
        <f xml:space="preserve"> IF( InpS!CL97, InpS!CL97, CK239 * ( 1 + CL$6) )</f>
        <v>425.85103662407568</v>
      </c>
      <c r="CM239" s="280">
        <f xml:space="preserve"> IF( InpS!CM97, InpS!CM97, CL239 * ( 1 + CM$6) )</f>
        <v>434.36669681698964</v>
      </c>
      <c r="CN239" s="280">
        <f xml:space="preserve"> IF( InpS!CN97, InpS!CN97, CM239 * ( 1 + CN$6) )</f>
        <v>443.05264300731727</v>
      </c>
      <c r="CO239" s="280">
        <f xml:space="preserve"> IF( InpS!CO97, InpS!CO97, CN239 * ( 1 + CO$6) )</f>
        <v>451.91228037096488</v>
      </c>
    </row>
    <row r="240" spans="2:93" outlineLevel="2" x14ac:dyDescent="0.2">
      <c r="B240" s="59"/>
      <c r="D240" s="39"/>
      <c r="E240" s="18" t="str">
        <f xml:space="preserve"> InpS!E98</f>
        <v>Surface Water: Band 5</v>
      </c>
      <c r="G240" s="19">
        <f xml:space="preserve"> UserInput!G56</f>
        <v>0</v>
      </c>
      <c r="H240" s="77" t="str">
        <f xml:space="preserve"> InpS!H98</f>
        <v>£</v>
      </c>
      <c r="I240" s="75"/>
      <c r="K240" s="280">
        <f xml:space="preserve"> IF( InpS!K98, InpS!K98, J240 * ( 1 + K$6) )</f>
        <v>245.1</v>
      </c>
      <c r="L240" s="280">
        <f xml:space="preserve"> IF( InpS!L98, InpS!L98, K240 * ( 1 + L$6) )</f>
        <v>239.9</v>
      </c>
      <c r="M240" s="280">
        <f xml:space="preserve"> IF( InpS!M98, InpS!M98, L240 * ( 1 + M$6) )</f>
        <v>224.51</v>
      </c>
      <c r="N240" s="280">
        <f xml:space="preserve"> IF( InpS!N98, InpS!N98, M240 * ( 1 + N$6) )</f>
        <v>213.62</v>
      </c>
      <c r="O240" s="280">
        <f xml:space="preserve"> IF( InpS!O98, InpS!O98, N240 * ( 1 + O$6) )</f>
        <v>203.28</v>
      </c>
      <c r="P240" s="280">
        <f xml:space="preserve"> IF( InpS!P98, InpS!P98, O240 * ( 1 + P$6) )</f>
        <v>193.44</v>
      </c>
      <c r="Q240" s="280">
        <f xml:space="preserve"> IF( InpS!Q98, InpS!Q98, P240 * ( 1 + Q$6) )</f>
        <v>184.18</v>
      </c>
      <c r="R240" s="280">
        <f xml:space="preserve"> IF( InpS!R98, InpS!R98, Q240 * ( 1 + R$6) )</f>
        <v>175.41</v>
      </c>
      <c r="S240" s="280">
        <f xml:space="preserve"> IF( InpS!S98, InpS!S98, R240 * ( 1 + S$6) )</f>
        <v>167.15</v>
      </c>
      <c r="T240" s="280">
        <f xml:space="preserve"> IF( InpS!T98, InpS!T98, S240 * ( 1 + T$6) )</f>
        <v>170.49246597713952</v>
      </c>
      <c r="U240" s="280">
        <f xml:space="preserve"> IF( InpS!U98, InpS!U98, T240 * ( 1 + U$6) )</f>
        <v>173.90177059507076</v>
      </c>
      <c r="V240" s="280">
        <f xml:space="preserve"> IF( InpS!V98, InpS!V98, U240 * ( 1 + V$6) )</f>
        <v>177.37925041306863</v>
      </c>
      <c r="W240" s="280">
        <f xml:space="preserve"> IF( InpS!W98, InpS!W98, V240 * ( 1 + W$6) )</f>
        <v>180.92626871732344</v>
      </c>
      <c r="X240" s="280">
        <f xml:space="preserve"> IF( InpS!X98, InpS!X98, W240 * ( 1 + X$6) )</f>
        <v>184.54421605539378</v>
      </c>
      <c r="Y240" s="280">
        <f xml:space="preserve"> IF( InpS!Y98, InpS!Y98, X240 * ( 1 + Y$6) )</f>
        <v>188.23451078134673</v>
      </c>
      <c r="Z240" s="280">
        <f xml:space="preserve"> IF( InpS!Z98, InpS!Z98, Y240 * ( 1 + Z$6) )</f>
        <v>191.99859961179934</v>
      </c>
      <c r="AA240" s="280">
        <f xml:space="preserve"> IF( InpS!AA98, InpS!AA98, Z240 * ( 1 + AA$6) )</f>
        <v>195.83795819307886</v>
      </c>
      <c r="AB240" s="280">
        <f xml:space="preserve"> IF( InpS!AB98, InpS!AB98, AA240 * ( 1 + AB$6) )</f>
        <v>199.75409167972461</v>
      </c>
      <c r="AC240" s="280">
        <f xml:space="preserve"> IF( InpS!AC98, InpS!AC98, AB240 * ( 1 + AC$6) )</f>
        <v>203.74853532455791</v>
      </c>
      <c r="AD240" s="280">
        <f xml:space="preserve"> IF( InpS!AD98, InpS!AD98, AC240 * ( 1 + AD$6) )</f>
        <v>207.82285508055159</v>
      </c>
      <c r="AE240" s="280">
        <f xml:space="preserve"> IF( InpS!AE98, InpS!AE98, AD240 * ( 1 + AE$6) )</f>
        <v>211.9786482147349</v>
      </c>
      <c r="AF240" s="280">
        <f xml:space="preserve"> IF( InpS!AF98, InpS!AF98, AE240 * ( 1 + AF$6) )</f>
        <v>216.21754393437462</v>
      </c>
      <c r="AG240" s="280">
        <f xml:space="preserve"> IF( InpS!AG98, InpS!AG98, AF240 * ( 1 + AG$6) )</f>
        <v>220.54120402567773</v>
      </c>
      <c r="AH240" s="280">
        <f xml:space="preserve"> IF( InpS!AH98, InpS!AH98, AG240 * ( 1 + AH$6) )</f>
        <v>224.9513235052662</v>
      </c>
      <c r="AI240" s="280">
        <f xml:space="preserve"> IF( InpS!AI98, InpS!AI98, AH240 * ( 1 + AI$6) )</f>
        <v>229.44963128467904</v>
      </c>
      <c r="AJ240" s="280">
        <f xml:space="preserve"> IF( InpS!AJ98, InpS!AJ98, AI240 * ( 1 + AJ$6) )</f>
        <v>234.03789084816242</v>
      </c>
      <c r="AK240" s="280">
        <f xml:space="preserve"> IF( InpS!AK98, InpS!AK98, AJ240 * ( 1 + AK$6) )</f>
        <v>238.71790094401331</v>
      </c>
      <c r="AL240" s="280">
        <f xml:space="preserve"> IF( InpS!AL98, InpS!AL98, AK240 * ( 1 + AL$6) )</f>
        <v>243.49149628974783</v>
      </c>
      <c r="AM240" s="280">
        <f xml:space="preserve"> IF( InpS!AM98, InpS!AM98, AL240 * ( 1 + AM$6) )</f>
        <v>248.36054829137078</v>
      </c>
      <c r="AN240" s="280">
        <f xml:space="preserve"> IF( InpS!AN98, InpS!AN98, AM240 * ( 1 + AN$6) )</f>
        <v>253.32696577702811</v>
      </c>
      <c r="AO240" s="280">
        <f xml:space="preserve"> IF( InpS!AO98, InpS!AO98, AN240 * ( 1 + AO$6) )</f>
        <v>258.39269574533023</v>
      </c>
      <c r="AP240" s="280">
        <f xml:space="preserve"> IF( InpS!AP98, InpS!AP98, AO240 * ( 1 + AP$6) )</f>
        <v>263.5597241286394</v>
      </c>
      <c r="AQ240" s="280">
        <f xml:space="preserve"> IF( InpS!AQ98, InpS!AQ98, AP240 * ( 1 + AQ$6) )</f>
        <v>268.83007657162028</v>
      </c>
      <c r="AR240" s="280">
        <f xml:space="preserve"> IF( InpS!AR98, InpS!AR98, AQ240 * ( 1 + AR$6) )</f>
        <v>274.20581922535916</v>
      </c>
      <c r="AS240" s="280">
        <f xml:space="preserve"> IF( InpS!AS98, InpS!AS98, AR240 * ( 1 + AS$6) )</f>
        <v>279.68905955736295</v>
      </c>
      <c r="AT240" s="280">
        <f xml:space="preserve"> IF( InpS!AT98, InpS!AT98, AS240 * ( 1 + AT$6) )</f>
        <v>285.28194717775563</v>
      </c>
      <c r="AU240" s="280">
        <f xml:space="preserve"> IF( InpS!AU98, InpS!AU98, AT240 * ( 1 + AU$6) )</f>
        <v>290.98667468199591</v>
      </c>
      <c r="AV240" s="280">
        <f xml:space="preserve"> IF( InpS!AV98, InpS!AV98, AU240 * ( 1 + AV$6) )</f>
        <v>296.80547851044662</v>
      </c>
      <c r="AW240" s="280">
        <f xml:space="preserve"> IF( InpS!AW98, InpS!AW98, AV240 * ( 1 + AW$6) )</f>
        <v>302.74063982513269</v>
      </c>
      <c r="AX240" s="280">
        <f xml:space="preserve"> IF( InpS!AX98, InpS!AX98, AW240 * ( 1 + AX$6) )</f>
        <v>308.7944854040316</v>
      </c>
      <c r="AY240" s="280">
        <f xml:space="preserve"> IF( InpS!AY98, InpS!AY98, AX240 * ( 1 + AY$6) )</f>
        <v>314.96938855324657</v>
      </c>
      <c r="AZ240" s="280">
        <f xml:space="preserve"> IF( InpS!AZ98, InpS!AZ98, AY240 * ( 1 + AZ$6) )</f>
        <v>321.26777003742046</v>
      </c>
      <c r="BA240" s="280">
        <f xml:space="preserve"> IF( InpS!BA98, InpS!BA98, AZ240 * ( 1 + BA$6) )</f>
        <v>327.69209902875497</v>
      </c>
      <c r="BB240" s="280">
        <f xml:space="preserve"> IF( InpS!BB98, InpS!BB98, BA240 * ( 1 + BB$6) )</f>
        <v>334.2448940750071</v>
      </c>
      <c r="BC240" s="280">
        <f xml:space="preserve"> IF( InpS!BC98, InpS!BC98, BB240 * ( 1 + BC$6) )</f>
        <v>340.92872408684264</v>
      </c>
      <c r="BD240" s="280">
        <f xml:space="preserve"> IF( InpS!BD98, InpS!BD98, BC240 * ( 1 + BD$6) )</f>
        <v>347.74620934493333</v>
      </c>
      <c r="BE240" s="280">
        <f xml:space="preserve"> IF( InpS!BE98, InpS!BE98, BD240 * ( 1 + BE$6) )</f>
        <v>354.7000225271928</v>
      </c>
      <c r="BF240" s="280">
        <f xml:space="preserve"> IF( InpS!BF98, InpS!BF98, BE240 * ( 1 + BF$6) )</f>
        <v>361.79288975655419</v>
      </c>
      <c r="BG240" s="280">
        <f xml:space="preserve"> IF( InpS!BG98, InpS!BG98, BF240 * ( 1 + BG$6) )</f>
        <v>369.02759166969969</v>
      </c>
      <c r="BH240" s="280">
        <f xml:space="preserve"> IF( InpS!BH98, InpS!BH98, BG240 * ( 1 + BH$6) )</f>
        <v>376.40696450716126</v>
      </c>
      <c r="BI240" s="280">
        <f xml:space="preserve"> IF( InpS!BI98, InpS!BI98, BH240 * ( 1 + BI$6) )</f>
        <v>383.93390122522015</v>
      </c>
      <c r="BJ240" s="280">
        <f xml:space="preserve"> IF( InpS!BJ98, InpS!BJ98, BI240 * ( 1 + BJ$6) )</f>
        <v>391.61135263004064</v>
      </c>
      <c r="BK240" s="280">
        <f xml:space="preserve"> IF( InpS!BK98, InpS!BK98, BJ240 * ( 1 + BK$6) )</f>
        <v>399.44232853448273</v>
      </c>
      <c r="BL240" s="280">
        <f xml:space="preserve"> IF( InpS!BL98, InpS!BL98, BK240 * ( 1 + BL$6) )</f>
        <v>407.42989893804776</v>
      </c>
      <c r="BM240" s="280">
        <f xml:space="preserve"> IF( InpS!BM98, InpS!BM98, BL240 * ( 1 + BM$6) )</f>
        <v>415.57719523041879</v>
      </c>
      <c r="BN240" s="280">
        <f xml:space="preserve"> IF( InpS!BN98, InpS!BN98, BM240 * ( 1 + BN$6) )</f>
        <v>423.88741141906814</v>
      </c>
      <c r="BO240" s="280">
        <f xml:space="preserve"> IF( InpS!BO98, InpS!BO98, BN240 * ( 1 + BO$6) )</f>
        <v>432.36380538141321</v>
      </c>
      <c r="BP240" s="280">
        <f xml:space="preserve"> IF( InpS!BP98, InpS!BP98, BO240 * ( 1 + BP$6) )</f>
        <v>441.00970014201113</v>
      </c>
      <c r="BQ240" s="280">
        <f xml:space="preserve"> IF( InpS!BQ98, InpS!BQ98, BP240 * ( 1 + BQ$6) )</f>
        <v>449.82848517529362</v>
      </c>
      <c r="BR240" s="280">
        <f xml:space="preserve"> IF( InpS!BR98, InpS!BR98, BQ240 * ( 1 + BR$6) )</f>
        <v>458.82361773435213</v>
      </c>
      <c r="BS240" s="280">
        <f xml:space="preserve"> IF( InpS!BS98, InpS!BS98, BR240 * ( 1 + BS$6) )</f>
        <v>467.99862420629432</v>
      </c>
      <c r="BT240" s="280">
        <f xml:space="preserve"> IF( InpS!BT98, InpS!BT98, BS240 * ( 1 + BT$6) )</f>
        <v>477.35710149470378</v>
      </c>
      <c r="BU240" s="280">
        <f xml:space="preserve"> IF( InpS!BU98, InpS!BU98, BT240 * ( 1 + BU$6) )</f>
        <v>486.90271842974403</v>
      </c>
      <c r="BV240" s="280">
        <f xml:space="preserve"> IF( InpS!BV98, InpS!BV98, BU240 * ( 1 + BV$6) )</f>
        <v>496.6392172064605</v>
      </c>
      <c r="BW240" s="280">
        <f xml:space="preserve"> IF( InpS!BW98, InpS!BW98, BV240 * ( 1 + BW$6) )</f>
        <v>506.57041485184368</v>
      </c>
      <c r="BX240" s="280">
        <f xml:space="preserve"> IF( InpS!BX98, InpS!BX98, BW240 * ( 1 + BX$6) )</f>
        <v>516.70020472122883</v>
      </c>
      <c r="BY240" s="280">
        <f xml:space="preserve"> IF( InpS!BY98, InpS!BY98, BX240 * ( 1 + BY$6) )</f>
        <v>527.03255802461933</v>
      </c>
      <c r="BZ240" s="280">
        <f xml:space="preserve"> IF( InpS!BZ98, InpS!BZ98, BY240 * ( 1 + BZ$6) )</f>
        <v>537.57152538353102</v>
      </c>
      <c r="CA240" s="280">
        <f xml:space="preserve"> IF( InpS!CA98, InpS!CA98, BZ240 * ( 1 + CA$6) )</f>
        <v>548.32123841896896</v>
      </c>
      <c r="CB240" s="280">
        <f xml:space="preserve"> IF( InpS!CB98, InpS!CB98, CA240 * ( 1 + CB$6) )</f>
        <v>559.28591137115802</v>
      </c>
      <c r="CC240" s="280">
        <f xml:space="preserve"> IF( InpS!CC98, InpS!CC98, CB240 * ( 1 + CC$6) )</f>
        <v>570.46984275166392</v>
      </c>
      <c r="CD240" s="280">
        <f xml:space="preserve"> IF( InpS!CD98, InpS!CD98, CC240 * ( 1 + CD$6) )</f>
        <v>581.87741702855033</v>
      </c>
      <c r="CE240" s="280">
        <f xml:space="preserve"> IF( InpS!CE98, InpS!CE98, CD240 * ( 1 + CE$6) )</f>
        <v>593.51310634523441</v>
      </c>
      <c r="CF240" s="280">
        <f xml:space="preserve"> IF( InpS!CF98, InpS!CF98, CE240 * ( 1 + CF$6) )</f>
        <v>605.38147227371383</v>
      </c>
      <c r="CG240" s="280">
        <f xml:space="preserve"> IF( InpS!CG98, InpS!CG98, CF240 * ( 1 + CG$6) )</f>
        <v>617.48716760285242</v>
      </c>
      <c r="CH240" s="280">
        <f xml:space="preserve"> IF( InpS!CH98, InpS!CH98, CG240 * ( 1 + CH$6) )</f>
        <v>629.83493816242628</v>
      </c>
      <c r="CI240" s="280">
        <f xml:space="preserve"> IF( InpS!CI98, InpS!CI98, CH240 * ( 1 + CI$6) )</f>
        <v>642.42962468364487</v>
      </c>
      <c r="CJ240" s="280">
        <f xml:space="preserve"> IF( InpS!CJ98, InpS!CJ98, CI240 * ( 1 + CJ$6) )</f>
        <v>655.27616469687609</v>
      </c>
      <c r="CK240" s="280">
        <f xml:space="preserve"> IF( InpS!CK98, InpS!CK98, CJ240 * ( 1 + CK$6) )</f>
        <v>668.37959446732043</v>
      </c>
      <c r="CL240" s="280">
        <f xml:space="preserve"> IF( InpS!CL98, InpS!CL98, CK240 * ( 1 + CL$6) )</f>
        <v>681.74505096939231</v>
      </c>
      <c r="CM240" s="280">
        <f xml:space="preserve"> IF( InpS!CM98, InpS!CM98, CL240 * ( 1 + CM$6) )</f>
        <v>695.3777739005825</v>
      </c>
      <c r="CN240" s="280">
        <f xml:space="preserve"> IF( InpS!CN98, InpS!CN98, CM240 * ( 1 + CN$6) )</f>
        <v>709.28310773559122</v>
      </c>
      <c r="CO240" s="280">
        <f xml:space="preserve"> IF( InpS!CO98, InpS!CO98, CN240 * ( 1 + CO$6) )</f>
        <v>723.46650382153791</v>
      </c>
    </row>
    <row r="241" spans="2:93" outlineLevel="2" x14ac:dyDescent="0.2">
      <c r="B241" s="59"/>
      <c r="D241" s="39"/>
      <c r="E241" s="18" t="str">
        <f xml:space="preserve"> InpS!E99</f>
        <v>Surface Water: Band 6</v>
      </c>
      <c r="G241" s="19">
        <f xml:space="preserve"> UserInput!G57</f>
        <v>0</v>
      </c>
      <c r="H241" s="77" t="str">
        <f xml:space="preserve"> InpS!H99</f>
        <v>£</v>
      </c>
      <c r="I241" s="75"/>
      <c r="K241" s="280">
        <f xml:space="preserve"> IF( InpS!K99, InpS!K99, J241 * ( 1 + K$6) )</f>
        <v>383.16</v>
      </c>
      <c r="L241" s="280">
        <f xml:space="preserve"> IF( InpS!L99, InpS!L99, K241 * ( 1 + L$6) )</f>
        <v>375.02</v>
      </c>
      <c r="M241" s="280">
        <f xml:space="preserve"> IF( InpS!M99, InpS!M99, L241 * ( 1 + M$6) )</f>
        <v>350.96</v>
      </c>
      <c r="N241" s="280">
        <f xml:space="preserve"> IF( InpS!N99, InpS!N99, M241 * ( 1 + N$6) )</f>
        <v>333.93</v>
      </c>
      <c r="O241" s="280">
        <f xml:space="preserve"> IF( InpS!O99, InpS!O99, N241 * ( 1 + O$6) )</f>
        <v>317.76</v>
      </c>
      <c r="P241" s="280">
        <f xml:space="preserve"> IF( InpS!P99, InpS!P99, O241 * ( 1 + P$6) )</f>
        <v>302.39</v>
      </c>
      <c r="Q241" s="280">
        <f xml:space="preserve"> IF( InpS!Q99, InpS!Q99, P241 * ( 1 + Q$6) )</f>
        <v>287.91000000000003</v>
      </c>
      <c r="R241" s="280">
        <f xml:space="preserve"> IF( InpS!R99, InpS!R99, Q241 * ( 1 + R$6) )</f>
        <v>274.2</v>
      </c>
      <c r="S241" s="280">
        <f xml:space="preserve"> IF( InpS!S99, InpS!S99, R241 * ( 1 + S$6) )</f>
        <v>261.29000000000002</v>
      </c>
      <c r="T241" s="280">
        <f xml:space="preserve"> IF( InpS!T99, InpS!T99, S241 * ( 1 + T$6) )</f>
        <v>266.51496521188625</v>
      </c>
      <c r="U241" s="280">
        <f xml:space="preserve"> IF( InpS!U99, InpS!U99, T241 * ( 1 + U$6) )</f>
        <v>271.84441303491496</v>
      </c>
      <c r="V241" s="280">
        <f xml:space="preserve"> IF( InpS!V99, InpS!V99, U241 * ( 1 + V$6) )</f>
        <v>277.28043278750044</v>
      </c>
      <c r="W241" s="280">
        <f xml:space="preserve"> IF( InpS!W99, InpS!W99, V241 * ( 1 + W$6) )</f>
        <v>282.82515556775019</v>
      </c>
      <c r="X241" s="280">
        <f xml:space="preserve"> IF( InpS!X99, InpS!X99, W241 * ( 1 + X$6) )</f>
        <v>288.48075508892515</v>
      </c>
      <c r="Y241" s="280">
        <f xml:space="preserve"> IF( InpS!Y99, InpS!Y99, X241 * ( 1 + Y$6) )</f>
        <v>294.24944853160684</v>
      </c>
      <c r="Z241" s="280">
        <f xml:space="preserve"> IF( InpS!Z99, InpS!Z99, Y241 * ( 1 + Z$6) )</f>
        <v>300.13349741290483</v>
      </c>
      <c r="AA241" s="280">
        <f xml:space="preserve"> IF( InpS!AA99, InpS!AA99, Z241 * ( 1 + AA$6) )</f>
        <v>306.13520847304557</v>
      </c>
      <c r="AB241" s="280">
        <f xml:space="preserve"> IF( InpS!AB99, InpS!AB99, AA241 * ( 1 + AB$6) )</f>
        <v>312.25693457969032</v>
      </c>
      <c r="AC241" s="280">
        <f xml:space="preserve"> IF( InpS!AC99, InpS!AC99, AB241 * ( 1 + AC$6) )</f>
        <v>318.50107565033642</v>
      </c>
      <c r="AD241" s="280">
        <f xml:space="preserve"> IF( InpS!AD99, InpS!AD99, AC241 * ( 1 + AD$6) )</f>
        <v>324.87007959316372</v>
      </c>
      <c r="AE241" s="280">
        <f xml:space="preserve"> IF( InpS!AE99, InpS!AE99, AD241 * ( 1 + AE$6) )</f>
        <v>331.366443266695</v>
      </c>
      <c r="AF241" s="280">
        <f xml:space="preserve"> IF( InpS!AF99, InpS!AF99, AE241 * ( 1 + AF$6) )</f>
        <v>337.99271345864628</v>
      </c>
      <c r="AG241" s="280">
        <f xml:space="preserve"> IF( InpS!AG99, InpS!AG99, AF241 * ( 1 + AG$6) )</f>
        <v>344.75148788435126</v>
      </c>
      <c r="AH241" s="280">
        <f xml:space="preserve"> IF( InpS!AH99, InpS!AH99, AG241 * ( 1 + AH$6) )</f>
        <v>351.64541620515098</v>
      </c>
      <c r="AI241" s="280">
        <f xml:space="preserve"> IF( InpS!AI99, InpS!AI99, AH241 * ( 1 + AI$6) )</f>
        <v>358.67720106714785</v>
      </c>
      <c r="AJ241" s="280">
        <f xml:space="preserve"> IF( InpS!AJ99, InpS!AJ99, AI241 * ( 1 + AJ$6) )</f>
        <v>365.84959916073188</v>
      </c>
      <c r="AK241" s="280">
        <f xml:space="preserve"> IF( InpS!AK99, InpS!AK99, AJ241 * ( 1 + AK$6) )</f>
        <v>373.16542230129352</v>
      </c>
      <c r="AL241" s="280">
        <f xml:space="preserve"> IF( InpS!AL99, InpS!AL99, AK241 * ( 1 + AL$6) )</f>
        <v>380.6275385315476</v>
      </c>
      <c r="AM241" s="280">
        <f xml:space="preserve"> IF( InpS!AM99, InpS!AM99, AL241 * ( 1 + AM$6) )</f>
        <v>388.23887324590032</v>
      </c>
      <c r="AN241" s="280">
        <f xml:space="preserve"> IF( InpS!AN99, InpS!AN99, AM241 * ( 1 + AN$6) )</f>
        <v>396.00241033729969</v>
      </c>
      <c r="AO241" s="280">
        <f xml:space="preserve"> IF( InpS!AO99, InpS!AO99, AN241 * ( 1 + AO$6) )</f>
        <v>403.9211933670195</v>
      </c>
      <c r="AP241" s="280">
        <f xml:space="preserve"> IF( InpS!AP99, InpS!AP99, AO241 * ( 1 + AP$6) )</f>
        <v>411.99832675783523</v>
      </c>
      <c r="AQ241" s="280">
        <f xml:space="preserve"> IF( InpS!AQ99, InpS!AQ99, AP241 * ( 1 + AQ$6) )</f>
        <v>420.23697701105971</v>
      </c>
      <c r="AR241" s="280">
        <f xml:space="preserve"> IF( InpS!AR99, InpS!AR99, AQ241 * ( 1 + AR$6) )</f>
        <v>428.64037394791541</v>
      </c>
      <c r="AS241" s="280">
        <f xml:space="preserve"> IF( InpS!AS99, InpS!AS99, AR241 * ( 1 + AS$6) )</f>
        <v>437.21181197573031</v>
      </c>
      <c r="AT241" s="280">
        <f xml:space="preserve"> IF( InpS!AT99, InpS!AT99, AS241 * ( 1 + AT$6) )</f>
        <v>445.95465137945388</v>
      </c>
      <c r="AU241" s="280">
        <f xml:space="preserve"> IF( InpS!AU99, InpS!AU99, AT241 * ( 1 + AU$6) )</f>
        <v>454.87231963899882</v>
      </c>
      <c r="AV241" s="280">
        <f xml:space="preserve"> IF( InpS!AV99, InpS!AV99, AU241 * ( 1 + AV$6) )</f>
        <v>463.96831277292574</v>
      </c>
      <c r="AW241" s="280">
        <f xml:space="preserve"> IF( InpS!AW99, InpS!AW99, AV241 * ( 1 + AW$6) )</f>
        <v>473.2461967089971</v>
      </c>
      <c r="AX241" s="280">
        <f xml:space="preserve"> IF( InpS!AX99, InpS!AX99, AW241 * ( 1 + AX$6) )</f>
        <v>482.70960868213797</v>
      </c>
      <c r="AY241" s="280">
        <f xml:space="preserve"> IF( InpS!AY99, InpS!AY99, AX241 * ( 1 + AY$6) )</f>
        <v>492.36225866035142</v>
      </c>
      <c r="AZ241" s="280">
        <f xml:space="preserve"> IF( InpS!AZ99, InpS!AZ99, AY241 * ( 1 + AZ$6) )</f>
        <v>502.20793079914762</v>
      </c>
      <c r="BA241" s="280">
        <f xml:space="preserve"> IF( InpS!BA99, InpS!BA99, AZ241 * ( 1 + BA$6) )</f>
        <v>512.25048492505721</v>
      </c>
      <c r="BB241" s="280">
        <f xml:space="preserve"> IF( InpS!BB99, InpS!BB99, BA241 * ( 1 + BB$6) )</f>
        <v>522.49385804880967</v>
      </c>
      <c r="BC241" s="280">
        <f xml:space="preserve"> IF( InpS!BC99, InpS!BC99, BB241 * ( 1 + BC$6) )</f>
        <v>532.94206590877081</v>
      </c>
      <c r="BD241" s="280">
        <f xml:space="preserve"> IF( InpS!BD99, InpS!BD99, BC241 * ( 1 + BD$6) )</f>
        <v>543.59920454524411</v>
      </c>
      <c r="BE241" s="280">
        <f xml:space="preserve"> IF( InpS!BE99, InpS!BE99, BD241 * ( 1 + BE$6) )</f>
        <v>554.46945190625263</v>
      </c>
      <c r="BF241" s="280">
        <f xml:space="preserve"> IF( InpS!BF99, InpS!BF99, BE241 * ( 1 + BF$6) )</f>
        <v>565.55706948543207</v>
      </c>
      <c r="BG241" s="280">
        <f xml:space="preserve"> IF( InpS!BG99, InpS!BG99, BF241 * ( 1 + BG$6) )</f>
        <v>576.86640399267571</v>
      </c>
      <c r="BH241" s="280">
        <f xml:space="preserve"> IF( InpS!BH99, InpS!BH99, BG241 * ( 1 + BH$6) )</f>
        <v>588.40188905818775</v>
      </c>
      <c r="BI241" s="280">
        <f xml:space="preserve"> IF( InpS!BI99, InpS!BI99, BH241 * ( 1 + BI$6) )</f>
        <v>600.16804697061139</v>
      </c>
      <c r="BJ241" s="280">
        <f xml:space="preserve"> IF( InpS!BJ99, InpS!BJ99, BI241 * ( 1 + BJ$6) )</f>
        <v>612.16949044991463</v>
      </c>
      <c r="BK241" s="280">
        <f xml:space="preserve"> IF( InpS!BK99, InpS!BK99, BJ241 * ( 1 + BK$6) )</f>
        <v>624.41092445572781</v>
      </c>
      <c r="BL241" s="280">
        <f xml:space="preserve"> IF( InpS!BL99, InpS!BL99, BK241 * ( 1 + BL$6) )</f>
        <v>636.89714803184211</v>
      </c>
      <c r="BM241" s="280">
        <f xml:space="preserve"> IF( InpS!BM99, InpS!BM99, BL241 * ( 1 + BM$6) )</f>
        <v>649.63305618759216</v>
      </c>
      <c r="BN241" s="280">
        <f xml:space="preserve"> IF( InpS!BN99, InpS!BN99, BM241 * ( 1 + BN$6) )</f>
        <v>662.62364181686041</v>
      </c>
      <c r="BO241" s="280">
        <f xml:space="preserve"> IF( InpS!BO99, InpS!BO99, BN241 * ( 1 + BO$6) )</f>
        <v>675.87399765545536</v>
      </c>
      <c r="BP241" s="280">
        <f xml:space="preserve"> IF( InpS!BP99, InpS!BP99, BO241 * ( 1 + BP$6) )</f>
        <v>689.38931827763088</v>
      </c>
      <c r="BQ241" s="280">
        <f xml:space="preserve"> IF( InpS!BQ99, InpS!BQ99, BP241 * ( 1 + BQ$6) )</f>
        <v>703.17490213252995</v>
      </c>
      <c r="BR241" s="280">
        <f xml:space="preserve"> IF( InpS!BR99, InpS!BR99, BQ241 * ( 1 + BR$6) )</f>
        <v>717.2361536213507</v>
      </c>
      <c r="BS241" s="280">
        <f xml:space="preserve"> IF( InpS!BS99, InpS!BS99, BR241 * ( 1 + BS$6) )</f>
        <v>731.57858521604874</v>
      </c>
      <c r="BT241" s="280">
        <f xml:space="preserve"> IF( InpS!BT99, InpS!BT99, BS241 * ( 1 + BT$6) )</f>
        <v>746.20781962040712</v>
      </c>
      <c r="BU241" s="280">
        <f xml:space="preserve"> IF( InpS!BU99, InpS!BU99, BT241 * ( 1 + BU$6) )</f>
        <v>761.12959197432076</v>
      </c>
      <c r="BV241" s="280">
        <f xml:space="preserve"> IF( InpS!BV99, InpS!BV99, BU241 * ( 1 + BV$6) )</f>
        <v>776.34975210215953</v>
      </c>
      <c r="BW241" s="280">
        <f xml:space="preserve"> IF( InpS!BW99, InpS!BW99, BV241 * ( 1 + BW$6) )</f>
        <v>791.8742668060911</v>
      </c>
      <c r="BX241" s="280">
        <f xml:space="preserve"> IF( InpS!BX99, InpS!BX99, BW241 * ( 1 + BX$6) )</f>
        <v>807.70922220526347</v>
      </c>
      <c r="BY241" s="280">
        <f xml:space="preserve"> IF( InpS!BY99, InpS!BY99, BX241 * ( 1 + BY$6) )</f>
        <v>823.86082612176313</v>
      </c>
      <c r="BZ241" s="280">
        <f xml:space="preserve"> IF( InpS!BZ99, InpS!BZ99, BY241 * ( 1 + BZ$6) )</f>
        <v>840.33541051428506</v>
      </c>
      <c r="CA241" s="280">
        <f xml:space="preserve"> IF( InpS!CA99, InpS!CA99, BZ241 * ( 1 + CA$6) )</f>
        <v>857.13943396046852</v>
      </c>
      <c r="CB241" s="280">
        <f xml:space="preserve"> IF( InpS!CB99, InpS!CB99, CA241 * ( 1 + CB$6) )</f>
        <v>874.27948418887104</v>
      </c>
      <c r="CC241" s="280">
        <f xml:space="preserve"> IF( InpS!CC99, InpS!CC99, CB241 * ( 1 + CC$6) )</f>
        <v>891.76228066157455</v>
      </c>
      <c r="CD241" s="280">
        <f xml:space="preserve"> IF( InpS!CD99, InpS!CD99, CC241 * ( 1 + CD$6) )</f>
        <v>909.59467720843452</v>
      </c>
      <c r="CE241" s="280">
        <f xml:space="preserve"> IF( InpS!CE99, InpS!CE99, CD241 * ( 1 + CE$6) )</f>
        <v>927.7836647140067</v>
      </c>
      <c r="CF241" s="280">
        <f xml:space="preserve"> IF( InpS!CF99, InpS!CF99, CE241 * ( 1 + CF$6) )</f>
        <v>946.33637385820282</v>
      </c>
      <c r="CG241" s="280">
        <f xml:space="preserve"> IF( InpS!CG99, InpS!CG99, CF241 * ( 1 + CG$6) )</f>
        <v>965.2600779117513</v>
      </c>
      <c r="CH241" s="280">
        <f xml:space="preserve"> IF( InpS!CH99, InpS!CH99, CG241 * ( 1 + CH$6) )</f>
        <v>984.56219558755788</v>
      </c>
      <c r="CI241" s="280">
        <f xml:space="preserve"> IF( InpS!CI99, InpS!CI99, CH241 * ( 1 + CI$6) )</f>
        <v>1004.2502939490846</v>
      </c>
      <c r="CJ241" s="280">
        <f xml:space="preserve"> IF( InpS!CJ99, InpS!CJ99, CI241 * ( 1 + CJ$6) )</f>
        <v>1024.3320913768871</v>
      </c>
      <c r="CK241" s="280">
        <f xml:space="preserve"> IF( InpS!CK99, InpS!CK99, CJ241 * ( 1 + CK$6) )</f>
        <v>1044.8154605944726</v>
      </c>
      <c r="CL241" s="280">
        <f xml:space="preserve"> IF( InpS!CL99, InpS!CL99, CK241 * ( 1 + CL$6) )</f>
        <v>1065.7084317546662</v>
      </c>
      <c r="CM241" s="280">
        <f xml:space="preserve"> IF( InpS!CM99, InpS!CM99, CL241 * ( 1 + CM$6) )</f>
        <v>1087.0191955876944</v>
      </c>
      <c r="CN241" s="280">
        <f xml:space="preserve"> IF( InpS!CN99, InpS!CN99, CM241 * ( 1 + CN$6) )</f>
        <v>1108.7561066122198</v>
      </c>
      <c r="CO241" s="280">
        <f xml:space="preserve"> IF( InpS!CO99, InpS!CO99, CN241 * ( 1 + CO$6) )</f>
        <v>1130.9276864105866</v>
      </c>
    </row>
    <row r="242" spans="2:93" outlineLevel="2" x14ac:dyDescent="0.2">
      <c r="B242" s="59"/>
      <c r="D242" s="39"/>
      <c r="E242" s="18" t="str">
        <f xml:space="preserve"> InpS!E100</f>
        <v>Surface Water: Band 7</v>
      </c>
      <c r="G242" s="19">
        <f xml:space="preserve"> UserInput!G58</f>
        <v>0</v>
      </c>
      <c r="H242" s="77" t="str">
        <f xml:space="preserve"> InpS!H100</f>
        <v>£</v>
      </c>
      <c r="I242" s="75"/>
      <c r="K242" s="280">
        <f xml:space="preserve"> IF( InpS!K100, InpS!K100, J242 * ( 1 + K$6) )</f>
        <v>536.53</v>
      </c>
      <c r="L242" s="280">
        <f xml:space="preserve"> IF( InpS!L100, InpS!L100, K242 * ( 1 + L$6) )</f>
        <v>525.14</v>
      </c>
      <c r="M242" s="280">
        <f xml:space="preserve"> IF( InpS!M100, InpS!M100, L242 * ( 1 + M$6) )</f>
        <v>491.44</v>
      </c>
      <c r="N242" s="280">
        <f xml:space="preserve"> IF( InpS!N100, InpS!N100, M242 * ( 1 + N$6) )</f>
        <v>467.59</v>
      </c>
      <c r="O242" s="280">
        <f xml:space="preserve"> IF( InpS!O100, InpS!O100, N242 * ( 1 + O$6) )</f>
        <v>444.95</v>
      </c>
      <c r="P242" s="280">
        <f xml:space="preserve"> IF( InpS!P100, InpS!P100, O242 * ( 1 + P$6) )</f>
        <v>423.42</v>
      </c>
      <c r="Q242" s="280">
        <f xml:space="preserve"> IF( InpS!Q100, InpS!Q100, P242 * ( 1 + Q$6) )</f>
        <v>403.14</v>
      </c>
      <c r="R242" s="280">
        <f xml:space="preserve"> IF( InpS!R100, InpS!R100, Q242 * ( 1 + R$6) )</f>
        <v>383.94</v>
      </c>
      <c r="S242" s="280">
        <f xml:space="preserve"> IF( InpS!S100, InpS!S100, R242 * ( 1 + S$6) )</f>
        <v>365.87</v>
      </c>
      <c r="T242" s="280">
        <f xml:space="preserve"> IF( InpS!T100, InpS!T100, S242 * ( 1 + T$6) )</f>
        <v>373.1862310921689</v>
      </c>
      <c r="U242" s="280">
        <f xml:space="preserve"> IF( InpS!U100, InpS!U100, T242 * ( 1 + U$6) )</f>
        <v>380.64876343175905</v>
      </c>
      <c r="V242" s="280">
        <f xml:space="preserve"> IF( InpS!V100, InpS!V100, U242 * ( 1 + V$6) )</f>
        <v>388.26052257630516</v>
      </c>
      <c r="W242" s="280">
        <f xml:space="preserve"> IF( InpS!W100, InpS!W100, V242 * ( 1 + W$6) )</f>
        <v>396.02449258514577</v>
      </c>
      <c r="X242" s="280">
        <f xml:space="preserve"> IF( InpS!X100, InpS!X100, W242 * ( 1 + X$6) )</f>
        <v>403.94371718927255</v>
      </c>
      <c r="Y242" s="280">
        <f xml:space="preserve"> IF( InpS!Y100, InpS!Y100, X242 * ( 1 + Y$6) )</f>
        <v>412.02130098457263</v>
      </c>
      <c r="Z242" s="280">
        <f xml:space="preserve"> IF( InpS!Z100, InpS!Z100, Y242 * ( 1 + Z$6) )</f>
        <v>420.26041064893212</v>
      </c>
      <c r="AA242" s="280">
        <f xml:space="preserve"> IF( InpS!AA100, InpS!AA100, Z242 * ( 1 + AA$6) )</f>
        <v>428.66427618367777</v>
      </c>
      <c r="AB242" s="280">
        <f xml:space="preserve"> IF( InpS!AB100, InpS!AB100, AA242 * ( 1 + AB$6) )</f>
        <v>437.23619217984339</v>
      </c>
      <c r="AC242" s="280">
        <f xml:space="preserve"> IF( InpS!AC100, InpS!AC100, AB242 * ( 1 + AC$6) )</f>
        <v>445.97951910975758</v>
      </c>
      <c r="AD242" s="280">
        <f xml:space="preserve"> IF( InpS!AD100, InpS!AD100, AC242 * ( 1 + AD$6) )</f>
        <v>454.89768464445939</v>
      </c>
      <c r="AE242" s="280">
        <f xml:space="preserve"> IF( InpS!AE100, InpS!AE100, AD242 * ( 1 + AE$6) )</f>
        <v>463.99418499745758</v>
      </c>
      <c r="AF242" s="280">
        <f xml:space="preserve"> IF( InpS!AF100, InpS!AF100, AE242 * ( 1 + AF$6) )</f>
        <v>473.27258629536112</v>
      </c>
      <c r="AG242" s="280">
        <f xml:space="preserve"> IF( InpS!AG100, InpS!AG100, AF242 * ( 1 + AG$6) )</f>
        <v>482.73652597591791</v>
      </c>
      <c r="AH242" s="280">
        <f xml:space="preserve"> IF( InpS!AH100, InpS!AH100, AG242 * ( 1 + AH$6) )</f>
        <v>492.38971421400964</v>
      </c>
      <c r="AI242" s="280">
        <f xml:space="preserve"> IF( InpS!AI100, InpS!AI100, AH242 * ( 1 + AI$6) )</f>
        <v>502.23593537616205</v>
      </c>
      <c r="AJ242" s="280">
        <f xml:space="preserve"> IF( InpS!AJ100, InpS!AJ100, AI242 * ( 1 + AJ$6) )</f>
        <v>512.27904950414086</v>
      </c>
      <c r="AK242" s="280">
        <f xml:space="preserve"> IF( InpS!AK100, InpS!AK100, AJ242 * ( 1 + AK$6) )</f>
        <v>522.52299382821479</v>
      </c>
      <c r="AL242" s="280">
        <f xml:space="preserve"> IF( InpS!AL100, InpS!AL100, AK242 * ( 1 + AL$6) )</f>
        <v>532.97178431067903</v>
      </c>
      <c r="AM242" s="280">
        <f xml:space="preserve"> IF( InpS!AM100, InpS!AM100, AL242 * ( 1 + AM$6) )</f>
        <v>543.629517220244</v>
      </c>
      <c r="AN242" s="280">
        <f xml:space="preserve"> IF( InpS!AN100, InpS!AN100, AM242 * ( 1 + AN$6) )</f>
        <v>554.50037073790747</v>
      </c>
      <c r="AO242" s="280">
        <f xml:space="preserve"> IF( InpS!AO100, InpS!AO100, AN242 * ( 1 + AO$6) )</f>
        <v>565.58860659493826</v>
      </c>
      <c r="AP242" s="280">
        <f xml:space="preserve"> IF( InpS!AP100, InpS!AP100, AO242 * ( 1 + AP$6) )</f>
        <v>576.89857174361509</v>
      </c>
      <c r="AQ242" s="280">
        <f xml:space="preserve"> IF( InpS!AQ100, InpS!AQ100, AP242 * ( 1 + AQ$6) )</f>
        <v>588.43470006137409</v>
      </c>
      <c r="AR242" s="280">
        <f xml:space="preserve"> IF( InpS!AR100, InpS!AR100, AQ242 * ( 1 + AR$6) )</f>
        <v>600.2015140890345</v>
      </c>
      <c r="AS242" s="280">
        <f xml:space="preserve"> IF( InpS!AS100, InpS!AS100, AR242 * ( 1 + AS$6) )</f>
        <v>612.2036268037831</v>
      </c>
      <c r="AT242" s="280">
        <f xml:space="preserve"> IF( InpS!AT100, InpS!AT100, AS242 * ( 1 + AT$6) )</f>
        <v>624.44574342761234</v>
      </c>
      <c r="AU242" s="280">
        <f xml:space="preserve"> IF( InpS!AU100, InpS!AU100, AT242 * ( 1 + AU$6) )</f>
        <v>636.93266327192214</v>
      </c>
      <c r="AV242" s="280">
        <f xml:space="preserve"> IF( InpS!AV100, InpS!AV100, AU242 * ( 1 + AV$6) )</f>
        <v>649.66928161900717</v>
      </c>
      <c r="AW242" s="280">
        <f xml:space="preserve"> IF( InpS!AW100, InpS!AW100, AV242 * ( 1 + AW$6) )</f>
        <v>662.66059164116814</v>
      </c>
      <c r="AX242" s="280">
        <f xml:space="preserve"> IF( InpS!AX100, InpS!AX100, AW242 * ( 1 + AX$6) )</f>
        <v>675.91168635819918</v>
      </c>
      <c r="AY242" s="280">
        <f xml:space="preserve"> IF( InpS!AY100, InpS!AY100, AX242 * ( 1 + AY$6) )</f>
        <v>689.42776063401891</v>
      </c>
      <c r="AZ242" s="280">
        <f xml:space="preserve"> IF( InpS!AZ100, InpS!AZ100, AY242 * ( 1 + AZ$6) )</f>
        <v>703.21411321322739</v>
      </c>
      <c r="BA242" s="280">
        <f xml:space="preserve"> IF( InpS!BA100, InpS!BA100, AZ242 * ( 1 + BA$6) )</f>
        <v>717.27614879838768</v>
      </c>
      <c r="BB242" s="280">
        <f xml:space="preserve"> IF( InpS!BB100, InpS!BB100, BA242 * ( 1 + BB$6) )</f>
        <v>731.61938016884699</v>
      </c>
      <c r="BC242" s="280">
        <f xml:space="preserve"> IF( InpS!BC100, InpS!BC100, BB242 * ( 1 + BC$6) )</f>
        <v>746.24943034192665</v>
      </c>
      <c r="BD242" s="280">
        <f xml:space="preserve"> IF( InpS!BD100, InpS!BD100, BC242 * ( 1 + BD$6) )</f>
        <v>761.17203477732983</v>
      </c>
      <c r="BE242" s="280">
        <f xml:space="preserve"> IF( InpS!BE100, InpS!BE100, BD242 * ( 1 + BE$6) )</f>
        <v>776.39304362562939</v>
      </c>
      <c r="BF242" s="280">
        <f xml:space="preserve"> IF( InpS!BF100, InpS!BF100, BE242 * ( 1 + BF$6) )</f>
        <v>791.91842402171949</v>
      </c>
      <c r="BG242" s="280">
        <f xml:space="preserve"> IF( InpS!BG100, InpS!BG100, BF242 * ( 1 + BG$6) )</f>
        <v>807.75426242412777</v>
      </c>
      <c r="BH242" s="280">
        <f xml:space="preserve"> IF( InpS!BH100, InpS!BH100, BG242 * ( 1 + BH$6) )</f>
        <v>823.90676700110691</v>
      </c>
      <c r="BI242" s="280">
        <f xml:space="preserve"> IF( InpS!BI100, InpS!BI100, BH242 * ( 1 + BI$6) )</f>
        <v>840.38227006444049</v>
      </c>
      <c r="BJ242" s="280">
        <f xml:space="preserve"> IF( InpS!BJ100, InpS!BJ100, BI242 * ( 1 + BJ$6) )</f>
        <v>857.18723055191674</v>
      </c>
      <c r="BK242" s="280">
        <f xml:space="preserve"> IF( InpS!BK100, InpS!BK100, BJ242 * ( 1 + BK$6) )</f>
        <v>874.32823655944424</v>
      </c>
      <c r="BL242" s="280">
        <f xml:space="preserve"> IF( InpS!BL100, InpS!BL100, BK242 * ( 1 + BL$6) )</f>
        <v>891.81200792380162</v>
      </c>
      <c r="BM242" s="280">
        <f xml:space="preserve"> IF( InpS!BM100, InpS!BM100, BL242 * ( 1 + BM$6) )</f>
        <v>909.64539885703391</v>
      </c>
      <c r="BN242" s="280">
        <f xml:space="preserve"> IF( InpS!BN100, InpS!BN100, BM242 * ( 1 + BN$6) )</f>
        <v>927.83540063352893</v>
      </c>
      <c r="BO242" s="280">
        <f xml:space="preserve"> IF( InpS!BO100, InpS!BO100, BN242 * ( 1 + BO$6) )</f>
        <v>946.38914433082584</v>
      </c>
      <c r="BP242" s="280">
        <f xml:space="preserve"> IF( InpS!BP100, InpS!BP100, BO242 * ( 1 + BP$6) )</f>
        <v>965.31390362523189</v>
      </c>
      <c r="BQ242" s="280">
        <f xml:space="preserve"> IF( InpS!BQ100, InpS!BQ100, BP242 * ( 1 + BQ$6) )</f>
        <v>984.61709764334182</v>
      </c>
      <c r="BR242" s="280">
        <f xml:space="preserve"> IF( InpS!BR100, InpS!BR100, BQ242 * ( 1 + BR$6) )</f>
        <v>1004.3062938705792</v>
      </c>
      <c r="BS242" s="280">
        <f xml:space="preserve"> IF( InpS!BS100, InpS!BS100, BR242 * ( 1 + BS$6) )</f>
        <v>1024.3892111178989</v>
      </c>
      <c r="BT242" s="280">
        <f xml:space="preserve"> IF( InpS!BT100, InpS!BT100, BS242 * ( 1 + BT$6) )</f>
        <v>1044.8737225478144</v>
      </c>
      <c r="BU242" s="280">
        <f xml:space="preserve"> IF( InpS!BU100, InpS!BU100, BT242 * ( 1 + BU$6) )</f>
        <v>1065.7678587609355</v>
      </c>
      <c r="BV242" s="280">
        <f xml:space="preserve"> IF( InpS!BV100, InpS!BV100, BU242 * ( 1 + BV$6) )</f>
        <v>1087.0798109442276</v>
      </c>
      <c r="BW242" s="280">
        <f xml:space="preserve"> IF( InpS!BW100, InpS!BW100, BV242 * ( 1 + BW$6) )</f>
        <v>1108.8179340822253</v>
      </c>
      <c r="BX242" s="280">
        <f xml:space="preserve"> IF( InpS!BX100, InpS!BX100, BW242 * ( 1 + BX$6) )</f>
        <v>1130.9907502324613</v>
      </c>
      <c r="BY242" s="280">
        <f xml:space="preserve"> IF( InpS!BY100, InpS!BY100, BX242 * ( 1 + BY$6) )</f>
        <v>1153.6069518663919</v>
      </c>
      <c r="BZ242" s="280">
        <f xml:space="preserve"> IF( InpS!BZ100, InpS!BZ100, BY242 * ( 1 + BZ$6) )</f>
        <v>1176.6754052771309</v>
      </c>
      <c r="CA242" s="280">
        <f xml:space="preserve"> IF( InpS!CA100, InpS!CA100, BZ242 * ( 1 + CA$6) )</f>
        <v>1200.2051540553282</v>
      </c>
      <c r="CB242" s="280">
        <f xml:space="preserve"> IF( InpS!CB100, InpS!CB100, CA242 * ( 1 + CB$6) )</f>
        <v>1224.2054226345531</v>
      </c>
      <c r="CC242" s="280">
        <f xml:space="preserve"> IF( InpS!CC100, InpS!CC100, CB242 * ( 1 + CC$6) )</f>
        <v>1248.6856199075755</v>
      </c>
      <c r="CD242" s="280">
        <f xml:space="preserve"> IF( InpS!CD100, InpS!CD100, CC242 * ( 1 + CD$6) )</f>
        <v>1273.6553429149608</v>
      </c>
      <c r="CE242" s="280">
        <f xml:space="preserve"> IF( InpS!CE100, InpS!CE100, CD242 * ( 1 + CE$6) )</f>
        <v>1299.124380607424</v>
      </c>
      <c r="CF242" s="280">
        <f xml:space="preserve"> IF( InpS!CF100, InpS!CF100, CE242 * ( 1 + CF$6) )</f>
        <v>1325.1027176834202</v>
      </c>
      <c r="CG242" s="280">
        <f xml:space="preserve"> IF( InpS!CG100, InpS!CG100, CF242 * ( 1 + CG$6) )</f>
        <v>1351.6005385034737</v>
      </c>
      <c r="CH242" s="280">
        <f xml:space="preserve"> IF( InpS!CH100, InpS!CH100, CG242 * ( 1 + CH$6) )</f>
        <v>1378.6282310827814</v>
      </c>
      <c r="CI242" s="280">
        <f xml:space="preserve"> IF( InpS!CI100, InpS!CI100, CH242 * ( 1 + CI$6) )</f>
        <v>1406.1963911636562</v>
      </c>
      <c r="CJ242" s="280">
        <f xml:space="preserve"> IF( InpS!CJ100, InpS!CJ100, CI242 * ( 1 + CJ$6) )</f>
        <v>1434.3158263694049</v>
      </c>
      <c r="CK242" s="280">
        <f xml:space="preserve"> IF( InpS!CK100, InpS!CK100, CJ242 * ( 1 + CK$6) )</f>
        <v>1462.9975604412714</v>
      </c>
      <c r="CL242" s="280">
        <f xml:space="preserve"> IF( InpS!CL100, InpS!CL100, CK242 * ( 1 + CL$6) )</f>
        <v>1492.252837560105</v>
      </c>
      <c r="CM242" s="280">
        <f xml:space="preserve"> IF( InpS!CM100, InpS!CM100, CL242 * ( 1 + CM$6) )</f>
        <v>1522.0931267544488</v>
      </c>
      <c r="CN242" s="280">
        <f xml:space="preserve"> IF( InpS!CN100, InpS!CN100, CM242 * ( 1 + CN$6) )</f>
        <v>1552.530126396774</v>
      </c>
      <c r="CO242" s="280">
        <f xml:space="preserve"> IF( InpS!CO100, InpS!CO100, CN242 * ( 1 + CO$6) )</f>
        <v>1583.5757687896266</v>
      </c>
    </row>
    <row r="243" spans="2:93" outlineLevel="2" x14ac:dyDescent="0.2">
      <c r="B243" s="59"/>
      <c r="D243" s="39"/>
      <c r="E243" s="18" t="str">
        <f xml:space="preserve"> InpS!E101</f>
        <v>Surface Water: Band 8</v>
      </c>
      <c r="G243" s="19">
        <f xml:space="preserve"> UserInput!G59</f>
        <v>0</v>
      </c>
      <c r="H243" s="77" t="str">
        <f xml:space="preserve"> InpS!H101</f>
        <v>£</v>
      </c>
      <c r="I243" s="75"/>
      <c r="K243" s="280">
        <f xml:space="preserve"> IF( InpS!K101, InpS!K101, J243 * ( 1 + K$6) )</f>
        <v>766.38</v>
      </c>
      <c r="L243" s="280">
        <f xml:space="preserve"> IF( InpS!L101, InpS!L101, K243 * ( 1 + L$6) )</f>
        <v>750.11</v>
      </c>
      <c r="M243" s="280">
        <f xml:space="preserve"> IF( InpS!M101, InpS!M101, L243 * ( 1 + M$6) )</f>
        <v>701.98</v>
      </c>
      <c r="N243" s="280">
        <f xml:space="preserve"> IF( InpS!N101, InpS!N101, M243 * ( 1 + N$6) )</f>
        <v>667.92</v>
      </c>
      <c r="O243" s="280">
        <f xml:space="preserve"> IF( InpS!O101, InpS!O101, N243 * ( 1 + O$6) )</f>
        <v>635.58000000000004</v>
      </c>
      <c r="P243" s="280">
        <f xml:space="preserve"> IF( InpS!P101, InpS!P101, O243 * ( 1 + P$6) )</f>
        <v>604.83000000000004</v>
      </c>
      <c r="Q243" s="280">
        <f xml:space="preserve"> IF( InpS!Q101, InpS!Q101, P243 * ( 1 + Q$6) )</f>
        <v>575.87</v>
      </c>
      <c r="R243" s="280">
        <f xml:space="preserve"> IF( InpS!R101, InpS!R101, Q243 * ( 1 + R$6) )</f>
        <v>548.45000000000005</v>
      </c>
      <c r="S243" s="280">
        <f xml:space="preserve"> IF( InpS!S101, InpS!S101, R243 * ( 1 + S$6) )</f>
        <v>522.64</v>
      </c>
      <c r="T243" s="280">
        <f xml:space="preserve"> IF( InpS!T101, InpS!T101, S243 * ( 1 + T$6) )</f>
        <v>533.0911302320801</v>
      </c>
      <c r="U243" s="280">
        <f xml:space="preserve"> IF( InpS!U101, InpS!U101, T243 * ( 1 + U$6) )</f>
        <v>543.75124967877809</v>
      </c>
      <c r="V243" s="280">
        <f xml:space="preserve"> IF( InpS!V101, InpS!V101, U243 * ( 1 + V$6) )</f>
        <v>554.62453745669256</v>
      </c>
      <c r="W243" s="280">
        <f xml:space="preserve"> IF( InpS!W101, InpS!W101, V243 * ( 1 + W$6) )</f>
        <v>565.71525625140237</v>
      </c>
      <c r="X243" s="280">
        <f xml:space="preserve"> IF( InpS!X101, InpS!X101, W243 * ( 1 + X$6) )</f>
        <v>577.02775398857898</v>
      </c>
      <c r="Y243" s="280">
        <f xml:space="preserve"> IF( InpS!Y101, InpS!Y101, X243 * ( 1 + Y$6) )</f>
        <v>588.56646553851647</v>
      </c>
      <c r="Z243" s="280">
        <f xml:space="preserve"> IF( InpS!Z101, InpS!Z101, Y243 * ( 1 + Z$6) )</f>
        <v>600.33591445474588</v>
      </c>
      <c r="AA243" s="280">
        <f xml:space="preserve"> IF( InpS!AA101, InpS!AA101, Z243 * ( 1 + AA$6) )</f>
        <v>612.34071474741665</v>
      </c>
      <c r="AB243" s="280">
        <f xml:space="preserve"> IF( InpS!AB101, InpS!AB101, AA243 * ( 1 + AB$6) )</f>
        <v>624.5855726921402</v>
      </c>
      <c r="AC243" s="280">
        <f xml:space="preserve"> IF( InpS!AC101, InpS!AC101, AB243 * ( 1 + AC$6) )</f>
        <v>637.075288675004</v>
      </c>
      <c r="AD243" s="280">
        <f xml:space="preserve"> IF( InpS!AD101, InpS!AD101, AC243 * ( 1 + AD$6) )</f>
        <v>649.81475907448078</v>
      </c>
      <c r="AE243" s="280">
        <f xml:space="preserve"> IF( InpS!AE101, InpS!AE101, AD243 * ( 1 + AE$6) )</f>
        <v>662.80897818096935</v>
      </c>
      <c r="AF243" s="280">
        <f xml:space="preserve"> IF( InpS!AF101, InpS!AF101, AE243 * ( 1 + AF$6) )</f>
        <v>676.0630401547204</v>
      </c>
      <c r="AG243" s="280">
        <f xml:space="preserve"> IF( InpS!AG101, InpS!AG101, AF243 * ( 1 + AG$6) )</f>
        <v>689.58214102291458</v>
      </c>
      <c r="AH243" s="280">
        <f xml:space="preserve"> IF( InpS!AH101, InpS!AH101, AG243 * ( 1 + AH$6) )</f>
        <v>703.37158071667534</v>
      </c>
      <c r="AI243" s="280">
        <f xml:space="preserve"> IF( InpS!AI101, InpS!AI101, AH243 * ( 1 + AI$6) )</f>
        <v>717.43676514881611</v>
      </c>
      <c r="AJ243" s="280">
        <f xml:space="preserve"> IF( InpS!AJ101, InpS!AJ101, AI243 * ( 1 + AJ$6) )</f>
        <v>731.78320833313524</v>
      </c>
      <c r="AK243" s="280">
        <f xml:space="preserve"> IF( InpS!AK101, InpS!AK101, AJ243 * ( 1 + AK$6) )</f>
        <v>746.4165345460907</v>
      </c>
      <c r="AL243" s="280">
        <f xml:space="preserve"> IF( InpS!AL101, InpS!AL101, AK243 * ( 1 + AL$6) )</f>
        <v>761.34248053170052</v>
      </c>
      <c r="AM243" s="280">
        <f xml:space="preserve"> IF( InpS!AM101, InpS!AM101, AL243 * ( 1 + AM$6) )</f>
        <v>776.56689775053519</v>
      </c>
      <c r="AN243" s="280">
        <f xml:space="preserve"> IF( InpS!AN101, InpS!AN101, AM243 * ( 1 + AN$6) )</f>
        <v>792.09575467368177</v>
      </c>
      <c r="AO243" s="280">
        <f xml:space="preserve"> IF( InpS!AO101, InpS!AO101, AN243 * ( 1 + AO$6) )</f>
        <v>807.93513912258049</v>
      </c>
      <c r="AP243" s="280">
        <f xml:space="preserve"> IF( InpS!AP101, InpS!AP101, AO243 * ( 1 + AP$6) )</f>
        <v>824.09126065565079</v>
      </c>
      <c r="AQ243" s="280">
        <f xml:space="preserve"> IF( InpS!AQ101, InpS!AQ101, AP243 * ( 1 + AQ$6) )</f>
        <v>840.57045300264167</v>
      </c>
      <c r="AR243" s="280">
        <f xml:space="preserve"> IF( InpS!AR101, InpS!AR101, AQ243 * ( 1 + AR$6) )</f>
        <v>857.37917654766159</v>
      </c>
      <c r="AS243" s="280">
        <f xml:space="preserve"> IF( InpS!AS101, InpS!AS101, AR243 * ( 1 + AS$6) )</f>
        <v>874.52402086186112</v>
      </c>
      <c r="AT243" s="280">
        <f xml:space="preserve"> IF( InpS!AT101, InpS!AT101, AS243 * ( 1 + AT$6) )</f>
        <v>892.01170728676095</v>
      </c>
      <c r="AU243" s="280">
        <f xml:space="preserve"> IF( InpS!AU101, InpS!AU101, AT243 * ( 1 + AU$6) )</f>
        <v>909.84909156923857</v>
      </c>
      <c r="AV243" s="280">
        <f xml:space="preserve"> IF( InpS!AV101, InpS!AV101, AU243 * ( 1 + AV$6) )</f>
        <v>928.04316654920547</v>
      </c>
      <c r="AW243" s="280">
        <f xml:space="preserve"> IF( InpS!AW101, InpS!AW101, AV243 * ( 1 + AW$6) )</f>
        <v>946.60106490103044</v>
      </c>
      <c r="AX243" s="280">
        <f xml:space="preserve"> IF( InpS!AX101, InpS!AX101, AW243 * ( 1 + AX$6) )</f>
        <v>965.53006192978137</v>
      </c>
      <c r="AY243" s="280">
        <f xml:space="preserve"> IF( InpS!AY101, InpS!AY101, AX243 * ( 1 + AY$6) )</f>
        <v>984.83757842338412</v>
      </c>
      <c r="AZ243" s="280">
        <f xml:space="preserve"> IF( InpS!AZ101, InpS!AZ101, AY243 * ( 1 + AZ$6) )</f>
        <v>1004.5311835618145</v>
      </c>
      <c r="BA243" s="280">
        <f xml:space="preserve"> IF( InpS!BA101, InpS!BA101, AZ243 * ( 1 + BA$6) )</f>
        <v>1024.6185978844651</v>
      </c>
      <c r="BB243" s="280">
        <f xml:space="preserve"> IF( InpS!BB101, InpS!BB101, BA243 * ( 1 + BB$6) )</f>
        <v>1045.1076963168505</v>
      </c>
      <c r="BC243" s="280">
        <f xml:space="preserve"> IF( InpS!BC101, InpS!BC101, BB243 * ( 1 + BC$6) )</f>
        <v>1066.0065112578359</v>
      </c>
      <c r="BD243" s="280">
        <f xml:space="preserve"> IF( InpS!BD101, InpS!BD101, BC243 * ( 1 + BD$6) )</f>
        <v>1087.3232357286017</v>
      </c>
      <c r="BE243" s="280">
        <f xml:space="preserve"> IF( InpS!BE101, InpS!BE101, BD243 * ( 1 + BE$6) )</f>
        <v>1109.066226584576</v>
      </c>
      <c r="BF243" s="280">
        <f xml:space="preserve"> IF( InpS!BF101, InpS!BF101, BE243 * ( 1 + BF$6) )</f>
        <v>1131.2440077915965</v>
      </c>
      <c r="BG243" s="280">
        <f xml:space="preserve"> IF( InpS!BG101, InpS!BG101, BF243 * ( 1 + BG$6) )</f>
        <v>1153.8652737675843</v>
      </c>
      <c r="BH243" s="280">
        <f xml:space="preserve"> IF( InpS!BH101, InpS!BH101, BG243 * ( 1 + BH$6) )</f>
        <v>1176.9388927910418</v>
      </c>
      <c r="BI243" s="280">
        <f xml:space="preserve"> IF( InpS!BI101, InpS!BI101, BH243 * ( 1 + BI$6) )</f>
        <v>1200.4739104777084</v>
      </c>
      <c r="BJ243" s="280">
        <f xml:space="preserve"> IF( InpS!BJ101, InpS!BJ101, BI243 * ( 1 + BJ$6) )</f>
        <v>1224.4795533267384</v>
      </c>
      <c r="BK243" s="280">
        <f xml:space="preserve"> IF( InpS!BK101, InpS!BK101, BJ243 * ( 1 + BK$6) )</f>
        <v>1248.965232337792</v>
      </c>
      <c r="BL243" s="280">
        <f xml:space="preserve"> IF( InpS!BL101, InpS!BL101, BK243 * ( 1 + BL$6) )</f>
        <v>1273.9405467004556</v>
      </c>
      <c r="BM243" s="280">
        <f xml:space="preserve"> IF( InpS!BM101, InpS!BM101, BL243 * ( 1 + BM$6) )</f>
        <v>1299.4152875574391</v>
      </c>
      <c r="BN243" s="280">
        <f xml:space="preserve"> IF( InpS!BN101, InpS!BN101, BM243 * ( 1 + BN$6) )</f>
        <v>1325.399441843025</v>
      </c>
      <c r="BO243" s="280">
        <f xml:space="preserve"> IF( InpS!BO101, InpS!BO101, BN243 * ( 1 + BO$6) )</f>
        <v>1351.9031961982748</v>
      </c>
      <c r="BP243" s="280">
        <f xml:space="preserve"> IF( InpS!BP101, InpS!BP101, BO243 * ( 1 + BP$6) )</f>
        <v>1378.936940964526</v>
      </c>
      <c r="BQ243" s="280">
        <f xml:space="preserve"> IF( InpS!BQ101, InpS!BQ101, BP243 * ( 1 + BQ$6) )</f>
        <v>1406.5112742567471</v>
      </c>
      <c r="BR243" s="280">
        <f xml:space="preserve"> IF( InpS!BR101, InpS!BR101, BQ243 * ( 1 + BR$6) )</f>
        <v>1434.6370061183463</v>
      </c>
      <c r="BS243" s="280">
        <f xml:space="preserve"> IF( InpS!BS101, InpS!BS101, BR243 * ( 1 + BS$6) )</f>
        <v>1463.3251627590635</v>
      </c>
      <c r="BT243" s="280">
        <f xml:space="preserve"> IF( InpS!BT101, InpS!BT101, BS243 * ( 1 + BT$6) )</f>
        <v>1492.5869908776056</v>
      </c>
      <c r="BU243" s="280">
        <f xml:space="preserve"> IF( InpS!BU101, InpS!BU101, BT243 * ( 1 + BU$6) )</f>
        <v>1522.4339620707221</v>
      </c>
      <c r="BV243" s="280">
        <f xml:space="preserve"> IF( InpS!BV101, InpS!BV101, BU243 * ( 1 + BV$6) )</f>
        <v>1552.8777773304475</v>
      </c>
      <c r="BW243" s="280">
        <f xml:space="preserve"> IF( InpS!BW101, InpS!BW101, BV243 * ( 1 + BW$6) )</f>
        <v>1583.9303716312734</v>
      </c>
      <c r="BX243" s="280">
        <f xml:space="preserve"> IF( InpS!BX101, InpS!BX101, BW243 * ( 1 + BX$6) )</f>
        <v>1615.6039186090507</v>
      </c>
      <c r="BY243" s="280">
        <f xml:space="preserve"> IF( InpS!BY101, InpS!BY101, BX243 * ( 1 + BY$6) )</f>
        <v>1647.9108353334541</v>
      </c>
      <c r="BZ243" s="280">
        <f xml:space="preserve"> IF( InpS!BZ101, InpS!BZ101, BY243 * ( 1 + BZ$6) )</f>
        <v>1680.8637871758808</v>
      </c>
      <c r="CA243" s="280">
        <f xml:space="preserve"> IF( InpS!CA101, InpS!CA101, BZ243 * ( 1 + CA$6) )</f>
        <v>1714.4756927746919</v>
      </c>
      <c r="CB243" s="280">
        <f xml:space="preserve"> IF( InpS!CB101, InpS!CB101, CA243 * ( 1 + CB$6) )</f>
        <v>1748.7597290997419</v>
      </c>
      <c r="CC243" s="280">
        <f xml:space="preserve"> IF( InpS!CC101, InpS!CC101, CB243 * ( 1 + CC$6) )</f>
        <v>1783.7293366181841</v>
      </c>
      <c r="CD243" s="280">
        <f xml:space="preserve"> IF( InpS!CD101, InpS!CD101, CC243 * ( 1 + CD$6) )</f>
        <v>1819.3982245635739</v>
      </c>
      <c r="CE243" s="280">
        <f xml:space="preserve"> IF( InpS!CE101, InpS!CE101, CD243 * ( 1 + CE$6) )</f>
        <v>1855.7803763103389</v>
      </c>
      <c r="CF243" s="280">
        <f xml:space="preserve"> IF( InpS!CF101, InpS!CF101, CE243 * ( 1 + CF$6) )</f>
        <v>1892.8900548557201</v>
      </c>
      <c r="CG243" s="280">
        <f xml:space="preserve"> IF( InpS!CG101, InpS!CG101, CF243 * ( 1 + CG$6) )</f>
        <v>1930.7418084113349</v>
      </c>
      <c r="CH243" s="280">
        <f xml:space="preserve"> IF( InpS!CH101, InpS!CH101, CG243 * ( 1 + CH$6) )</f>
        <v>1969.3504761065531</v>
      </c>
      <c r="CI243" s="280">
        <f xml:space="preserve"> IF( InpS!CI101, InpS!CI101, CH243 * ( 1 + CI$6) )</f>
        <v>2008.7311938059229</v>
      </c>
      <c r="CJ243" s="280">
        <f xml:space="preserve"> IF( InpS!CJ101, InpS!CJ101, CI243 * ( 1 + CJ$6) )</f>
        <v>2048.8994000429266</v>
      </c>
      <c r="CK243" s="280">
        <f xml:space="preserve"> IF( InpS!CK101, InpS!CK101, CJ243 * ( 1 + CK$6) )</f>
        <v>2089.8708420723915</v>
      </c>
      <c r="CL243" s="280">
        <f xml:space="preserve"> IF( InpS!CL101, InpS!CL101, CK243 * ( 1 + CL$6) )</f>
        <v>2131.661582043931</v>
      </c>
      <c r="CM243" s="280">
        <f xml:space="preserve"> IF( InpS!CM101, InpS!CM101, CL243 * ( 1 + CM$6) )</f>
        <v>2174.2880032988351</v>
      </c>
      <c r="CN243" s="280">
        <f xml:space="preserve"> IF( InpS!CN101, InpS!CN101, CM243 * ( 1 + CN$6) )</f>
        <v>2217.7668167928759</v>
      </c>
      <c r="CO243" s="280">
        <f xml:space="preserve"> IF( InpS!CO101, InpS!CO101, CN243 * ( 1 + CO$6) )</f>
        <v>2262.1150676475527</v>
      </c>
    </row>
    <row r="244" spans="2:93" outlineLevel="2" x14ac:dyDescent="0.2">
      <c r="B244" s="59"/>
      <c r="D244" s="39"/>
      <c r="E244" s="18" t="str">
        <f xml:space="preserve"> InpS!E102</f>
        <v>Surface Water: Band 9</v>
      </c>
      <c r="G244" s="19">
        <f xml:space="preserve"> UserInput!G60</f>
        <v>0</v>
      </c>
      <c r="H244" s="77" t="str">
        <f xml:space="preserve"> InpS!H102</f>
        <v>£</v>
      </c>
      <c r="I244" s="75"/>
      <c r="K244" s="280">
        <f xml:space="preserve"> IF( InpS!K102, InpS!K102, J244 * ( 1 + K$6) )</f>
        <v>1072.51</v>
      </c>
      <c r="L244" s="280">
        <f xml:space="preserve"> IF( InpS!L102, InpS!L102, K244 * ( 1 + L$6) )</f>
        <v>1049.73</v>
      </c>
      <c r="M244" s="280">
        <f xml:space="preserve"> IF( InpS!M102, InpS!M102, L244 * ( 1 + M$6) )</f>
        <v>982.37</v>
      </c>
      <c r="N244" s="280">
        <f xml:space="preserve"> IF( InpS!N102, InpS!N102, M244 * ( 1 + N$6) )</f>
        <v>934.7</v>
      </c>
      <c r="O244" s="280">
        <f xml:space="preserve"> IF( InpS!O102, InpS!O102, N244 * ( 1 + O$6) )</f>
        <v>889.44</v>
      </c>
      <c r="P244" s="280">
        <f xml:space="preserve"> IF( InpS!P102, InpS!P102, O244 * ( 1 + P$6) )</f>
        <v>846.41</v>
      </c>
      <c r="Q244" s="280">
        <f xml:space="preserve"> IF( InpS!Q102, InpS!Q102, P244 * ( 1 + Q$6) )</f>
        <v>805.88</v>
      </c>
      <c r="R244" s="280">
        <f xml:space="preserve"> IF( InpS!R102, InpS!R102, Q244 * ( 1 + R$6) )</f>
        <v>767.5</v>
      </c>
      <c r="S244" s="280">
        <f xml:space="preserve"> IF( InpS!S102, InpS!S102, R244 * ( 1 + S$6) )</f>
        <v>731.37</v>
      </c>
      <c r="T244" s="280">
        <f xml:space="preserve"> IF( InpS!T102, InpS!T102, S244 * ( 1 + T$6) )</f>
        <v>745.99506336644049</v>
      </c>
      <c r="U244" s="280">
        <f xml:space="preserve"> IF( InpS!U102, InpS!U102, T244 * ( 1 + U$6) )</f>
        <v>760.91258127500384</v>
      </c>
      <c r="V244" s="280">
        <f xml:space="preserve"> IF( InpS!V102, InpS!V102, U244 * ( 1 + V$6) )</f>
        <v>776.12840188217763</v>
      </c>
      <c r="W244" s="280">
        <f xml:space="preserve"> IF( InpS!W102, InpS!W102, V244 * ( 1 + W$6) )</f>
        <v>791.64849028889523</v>
      </c>
      <c r="X244" s="280">
        <f xml:space="preserve"> IF( InpS!X102, InpS!X102, W244 * ( 1 + X$6) )</f>
        <v>807.47893087905072</v>
      </c>
      <c r="Y244" s="280">
        <f xml:space="preserve"> IF( InpS!Y102, InpS!Y102, X244 * ( 1 + Y$6) )</f>
        <v>823.62592970477738</v>
      </c>
      <c r="Z244" s="280">
        <f xml:space="preserve"> IF( InpS!Z102, InpS!Z102, Y244 * ( 1 + Z$6) )</f>
        <v>840.09581691942367</v>
      </c>
      <c r="AA244" s="280">
        <f xml:space="preserve"> IF( InpS!AA102, InpS!AA102, Z244 * ( 1 + AA$6) )</f>
        <v>856.89504925918072</v>
      </c>
      <c r="AB244" s="280">
        <f xml:space="preserve"> IF( InpS!AB102, InpS!AB102, AA244 * ( 1 + AB$6) )</f>
        <v>874.03021257433534</v>
      </c>
      <c r="AC244" s="280">
        <f xml:space="preserve"> IF( InpS!AC102, InpS!AC102, AB244 * ( 1 + AC$6) )</f>
        <v>891.50802441113899</v>
      </c>
      <c r="AD244" s="280">
        <f xml:space="preserve"> IF( InpS!AD102, InpS!AD102, AC244 * ( 1 + AD$6) )</f>
        <v>909.33533664530648</v>
      </c>
      <c r="AE244" s="280">
        <f xml:space="preserve"> IF( InpS!AE102, InpS!AE102, AD244 * ( 1 + AE$6) )</f>
        <v>927.51913816817603</v>
      </c>
      <c r="AF244" s="280">
        <f xml:space="preserve"> IF( InpS!AF102, InpS!AF102, AE244 * ( 1 + AF$6) )</f>
        <v>946.06655762658397</v>
      </c>
      <c r="AG244" s="280">
        <f xml:space="preserve"> IF( InpS!AG102, InpS!AG102, AF244 * ( 1 + AG$6) )</f>
        <v>964.98486621752841</v>
      </c>
      <c r="AH244" s="280">
        <f xml:space="preserve"> IF( InpS!AH102, InpS!AH102, AG244 * ( 1 + AH$6) )</f>
        <v>984.28148053871666</v>
      </c>
      <c r="AI244" s="280">
        <f xml:space="preserve"> IF( InpS!AI102, InpS!AI102, AH244 * ( 1 + AI$6) )</f>
        <v>1003.9639654961152</v>
      </c>
      <c r="AJ244" s="280">
        <f xml:space="preserve"> IF( InpS!AJ102, InpS!AJ102, AI244 * ( 1 + AJ$6) )</f>
        <v>1024.0400372696411</v>
      </c>
      <c r="AK244" s="280">
        <f xml:space="preserve"> IF( InpS!AK102, InpS!AK102, AJ244 * ( 1 + AK$6) )</f>
        <v>1044.5175663381572</v>
      </c>
      <c r="AL244" s="280">
        <f xml:space="preserve"> IF( InpS!AL102, InpS!AL102, AK244 * ( 1 + AL$6) )</f>
        <v>1065.4045805649587</v>
      </c>
      <c r="AM244" s="280">
        <f xml:space="preserve"> IF( InpS!AM102, InpS!AM102, AL244 * ( 1 + AM$6) )</f>
        <v>1086.7092683449584</v>
      </c>
      <c r="AN244" s="280">
        <f xml:space="preserve"> IF( InpS!AN102, InpS!AN102, AM244 * ( 1 + AN$6) )</f>
        <v>1108.439981814807</v>
      </c>
      <c r="AO244" s="280">
        <f xml:space="preserve"> IF( InpS!AO102, InpS!AO102, AN244 * ( 1 + AO$6) )</f>
        <v>1130.6052401272038</v>
      </c>
      <c r="AP244" s="280">
        <f xml:space="preserve"> IF( InpS!AP102, InpS!AP102, AO244 * ( 1 + AP$6) )</f>
        <v>1153.2137327906846</v>
      </c>
      <c r="AQ244" s="280">
        <f xml:space="preserve"> IF( InpS!AQ102, InpS!AQ102, AP244 * ( 1 + AQ$6) )</f>
        <v>1176.2743230761942</v>
      </c>
      <c r="AR244" s="280">
        <f xml:space="preserve"> IF( InpS!AR102, InpS!AR102, AQ244 * ( 1 + AR$6) )</f>
        <v>1199.7960514917788</v>
      </c>
      <c r="AS244" s="280">
        <f xml:space="preserve"> IF( InpS!AS102, InpS!AS102, AR244 * ( 1 + AS$6) )</f>
        <v>1223.788139326763</v>
      </c>
      <c r="AT244" s="280">
        <f xml:space="preserve"> IF( InpS!AT102, InpS!AT102, AS244 * ( 1 + AT$6) )</f>
        <v>1248.2599922667964</v>
      </c>
      <c r="AU244" s="280">
        <f xml:space="preserve"> IF( InpS!AU102, InpS!AU102, AT244 * ( 1 + AU$6) )</f>
        <v>1273.2212040811919</v>
      </c>
      <c r="AV244" s="280">
        <f xml:space="preserve"> IF( InpS!AV102, InpS!AV102, AU244 * ( 1 + AV$6) )</f>
        <v>1298.6815603839977</v>
      </c>
      <c r="AW244" s="280">
        <f xml:space="preserve"> IF( InpS!AW102, InpS!AW102, AV244 * ( 1 + AW$6) )</f>
        <v>1324.6510424702794</v>
      </c>
      <c r="AX244" s="280">
        <f xml:space="preserve"> IF( InpS!AX102, InpS!AX102, AW244 * ( 1 + AX$6) )</f>
        <v>1351.1398312291146</v>
      </c>
      <c r="AY244" s="280">
        <f xml:space="preserve"> IF( InpS!AY102, InpS!AY102, AX244 * ( 1 + AY$6) )</f>
        <v>1378.1583111348361</v>
      </c>
      <c r="AZ244" s="280">
        <f xml:space="preserve"> IF( InpS!AZ102, InpS!AZ102, AY244 * ( 1 + AZ$6) )</f>
        <v>1405.7170743180861</v>
      </c>
      <c r="BA244" s="280">
        <f xml:space="preserve"> IF( InpS!BA102, InpS!BA102, AZ244 * ( 1 + BA$6) )</f>
        <v>1433.8269247182793</v>
      </c>
      <c r="BB244" s="280">
        <f xml:space="preserve"> IF( InpS!BB102, InpS!BB102, BA244 * ( 1 + BB$6) )</f>
        <v>1462.4988823191015</v>
      </c>
      <c r="BC244" s="280">
        <f xml:space="preserve"> IF( InpS!BC102, InpS!BC102, BB244 * ( 1 + BC$6) )</f>
        <v>1491.7441874687047</v>
      </c>
      <c r="BD244" s="280">
        <f xml:space="preserve"> IF( InpS!BD102, InpS!BD102, BC244 * ( 1 + BD$6) )</f>
        <v>1521.5743052862924</v>
      </c>
      <c r="BE244" s="280">
        <f xml:space="preserve"> IF( InpS!BE102, InpS!BE102, BD244 * ( 1 + BE$6) )</f>
        <v>1552.0009301568227</v>
      </c>
      <c r="BF244" s="280">
        <f xml:space="preserve"> IF( InpS!BF102, InpS!BF102, BE244 * ( 1 + BF$6) )</f>
        <v>1583.0359903155907</v>
      </c>
      <c r="BG244" s="280">
        <f xml:space="preserve"> IF( InpS!BG102, InpS!BG102, BF244 * ( 1 + BG$6) )</f>
        <v>1614.6916525244881</v>
      </c>
      <c r="BH244" s="280">
        <f xml:space="preserve"> IF( InpS!BH102, InpS!BH102, BG244 * ( 1 + BH$6) )</f>
        <v>1646.9803268417736</v>
      </c>
      <c r="BI244" s="280">
        <f xml:space="preserve"> IF( InpS!BI102, InpS!BI102, BH244 * ( 1 + BI$6) )</f>
        <v>1679.9146714872222</v>
      </c>
      <c r="BJ244" s="280">
        <f xml:space="preserve"> IF( InpS!BJ102, InpS!BJ102, BI244 * ( 1 + BJ$6) )</f>
        <v>1713.5075978045631</v>
      </c>
      <c r="BK244" s="280">
        <f xml:space="preserve"> IF( InpS!BK102, InpS!BK102, BJ244 * ( 1 + BK$6) )</f>
        <v>1747.7722753231501</v>
      </c>
      <c r="BL244" s="280">
        <f xml:space="preserve"> IF( InpS!BL102, InpS!BL102, BK244 * ( 1 + BL$6) )</f>
        <v>1782.7221369208489</v>
      </c>
      <c r="BM244" s="280">
        <f xml:space="preserve"> IF( InpS!BM102, InpS!BM102, BL244 * ( 1 + BM$6) )</f>
        <v>1818.3708840901663</v>
      </c>
      <c r="BN244" s="280">
        <f xml:space="preserve"> IF( InpS!BN102, InpS!BN102, BM244 * ( 1 + BN$6) )</f>
        <v>1854.7324923096846</v>
      </c>
      <c r="BO244" s="280">
        <f xml:space="preserve"> IF( InpS!BO102, InpS!BO102, BN244 * ( 1 + BO$6) )</f>
        <v>1891.8212165229081</v>
      </c>
      <c r="BP244" s="280">
        <f xml:space="preserve"> IF( InpS!BP102, InpS!BP102, BO244 * ( 1 + BP$6) )</f>
        <v>1929.6515967266682</v>
      </c>
      <c r="BQ244" s="280">
        <f xml:space="preserve"> IF( InpS!BQ102, InpS!BQ102, BP244 * ( 1 + BQ$6) )</f>
        <v>1968.2384636712798</v>
      </c>
      <c r="BR244" s="280">
        <f xml:space="preserve"> IF( InpS!BR102, InpS!BR102, BQ244 * ( 1 + BR$6) )</f>
        <v>2007.5969446746815</v>
      </c>
      <c r="BS244" s="280">
        <f xml:space="preserve"> IF( InpS!BS102, InpS!BS102, BR244 * ( 1 + BS$6) )</f>
        <v>2047.7424695528409</v>
      </c>
      <c r="BT244" s="280">
        <f xml:space="preserve"> IF( InpS!BT102, InpS!BT102, BS244 * ( 1 + BT$6) )</f>
        <v>2088.6907766687491</v>
      </c>
      <c r="BU244" s="280">
        <f xml:space="preserve"> IF( InpS!BU102, InpS!BU102, BT244 * ( 1 + BU$6) )</f>
        <v>2130.457919102374</v>
      </c>
      <c r="BV244" s="280">
        <f xml:space="preserve"> IF( InpS!BV102, InpS!BV102, BU244 * ( 1 + BV$6) )</f>
        <v>2173.0602709439963</v>
      </c>
      <c r="BW244" s="280">
        <f xml:space="preserve"> IF( InpS!BW102, InpS!BW102, BV244 * ( 1 + BW$6) )</f>
        <v>2216.5145337133886</v>
      </c>
      <c r="BX244" s="280">
        <f xml:space="preserve"> IF( InpS!BX102, InpS!BX102, BW244 * ( 1 + BX$6) )</f>
        <v>2260.8377429073594</v>
      </c>
      <c r="BY244" s="280">
        <f xml:space="preserve"> IF( InpS!BY102, InpS!BY102, BX244 * ( 1 + BY$6) )</f>
        <v>2306.0472746782284</v>
      </c>
      <c r="BZ244" s="280">
        <f xml:space="preserve"> IF( InpS!BZ102, InpS!BZ102, BY244 * ( 1 + BZ$6) )</f>
        <v>2352.1608526458458</v>
      </c>
      <c r="CA244" s="280">
        <f xml:space="preserve"> IF( InpS!CA102, InpS!CA102, BZ244 * ( 1 + CA$6) )</f>
        <v>2399.1965548458352</v>
      </c>
      <c r="CB244" s="280">
        <f xml:space="preserve"> IF( InpS!CB102, InpS!CB102, CA244 * ( 1 + CB$6) )</f>
        <v>2447.1728208167747</v>
      </c>
      <c r="CC244" s="280">
        <f xml:space="preserve"> IF( InpS!CC102, InpS!CC102, CB244 * ( 1 + CC$6) )</f>
        <v>2496.1084588291023</v>
      </c>
      <c r="CD244" s="280">
        <f xml:space="preserve"> IF( InpS!CD102, InpS!CD102, CC244 * ( 1 + CD$6) )</f>
        <v>2546.0226532585752</v>
      </c>
      <c r="CE244" s="280">
        <f xml:space="preserve"> IF( InpS!CE102, InpS!CE102, CD244 * ( 1 + CE$6) )</f>
        <v>2596.934972107174</v>
      </c>
      <c r="CF244" s="280">
        <f xml:space="preserve"> IF( InpS!CF102, InpS!CF102, CE244 * ( 1 + CF$6) )</f>
        <v>2648.8653746744008</v>
      </c>
      <c r="CG244" s="280">
        <f xml:space="preserve"> IF( InpS!CG102, InpS!CG102, CF244 * ( 1 + CG$6) )</f>
        <v>2701.8342193819813</v>
      </c>
      <c r="CH244" s="280">
        <f xml:space="preserve"> IF( InpS!CH102, InpS!CH102, CG244 * ( 1 + CH$6) )</f>
        <v>2755.8622717550329</v>
      </c>
      <c r="CI244" s="280">
        <f xml:space="preserve"> IF( InpS!CI102, InpS!CI102, CH244 * ( 1 + CI$6) )</f>
        <v>2810.970712562832</v>
      </c>
      <c r="CJ244" s="280">
        <f xml:space="preserve"> IF( InpS!CJ102, InpS!CJ102, CI244 * ( 1 + CJ$6) )</f>
        <v>2867.1811461223706</v>
      </c>
      <c r="CK244" s="280">
        <f xml:space="preserve"> IF( InpS!CK102, InpS!CK102, CJ244 * ( 1 + CK$6) )</f>
        <v>2924.5156087679579</v>
      </c>
      <c r="CL244" s="280">
        <f xml:space="preserve"> IF( InpS!CL102, InpS!CL102, CK244 * ( 1 + CL$6) )</f>
        <v>2982.9965774901857</v>
      </c>
      <c r="CM244" s="280">
        <f xml:space="preserve"> IF( InpS!CM102, InpS!CM102, CL244 * ( 1 + CM$6) )</f>
        <v>3042.6469787476462</v>
      </c>
      <c r="CN244" s="280">
        <f xml:space="preserve"> IF( InpS!CN102, InpS!CN102, CM244 * ( 1 + CN$6) )</f>
        <v>3103.4901974548575</v>
      </c>
      <c r="CO244" s="280">
        <f xml:space="preserve"> IF( InpS!CO102, InpS!CO102, CN244 * ( 1 + CO$6) )</f>
        <v>3165.5500861499149</v>
      </c>
    </row>
    <row r="245" spans="2:93" outlineLevel="2" x14ac:dyDescent="0.2">
      <c r="B245" s="59"/>
      <c r="D245" s="39"/>
      <c r="E245" s="18" t="str">
        <f xml:space="preserve"> InpS!E103</f>
        <v>Surface Water: Band 10</v>
      </c>
      <c r="G245" s="19">
        <f xml:space="preserve"> UserInput!G61</f>
        <v>0</v>
      </c>
      <c r="H245" s="77" t="str">
        <f xml:space="preserve"> InpS!H103</f>
        <v>£</v>
      </c>
      <c r="I245" s="75"/>
      <c r="K245" s="280">
        <f xml:space="preserve"> IF( InpS!K103, InpS!K103, J245 * ( 1 + K$6) )</f>
        <v>1838.63</v>
      </c>
      <c r="L245" s="280">
        <f xml:space="preserve"> IF( InpS!L103, InpS!L103, K245 * ( 1 + L$6) )</f>
        <v>1799.58</v>
      </c>
      <c r="M245" s="280">
        <f xml:space="preserve"> IF( InpS!M103, InpS!M103, L245 * ( 1 + M$6) )</f>
        <v>1684.11</v>
      </c>
      <c r="N245" s="280">
        <f xml:space="preserve"> IF( InpS!N103, InpS!N103, M245 * ( 1 + N$6) )</f>
        <v>1602.39</v>
      </c>
      <c r="O245" s="280">
        <f xml:space="preserve"> IF( InpS!O103, InpS!O103, N245 * ( 1 + O$6) )</f>
        <v>1524.8</v>
      </c>
      <c r="P245" s="280">
        <f xml:space="preserve"> IF( InpS!P103, InpS!P103, O245 * ( 1 + P$6) )</f>
        <v>1451.02</v>
      </c>
      <c r="Q245" s="280">
        <f xml:space="preserve"> IF( InpS!Q103, InpS!Q103, P245 * ( 1 + Q$6) )</f>
        <v>1381.53</v>
      </c>
      <c r="R245" s="280">
        <f xml:space="preserve"> IF( InpS!R103, InpS!R103, Q245 * ( 1 + R$6) )</f>
        <v>1315.74</v>
      </c>
      <c r="S245" s="280">
        <f xml:space="preserve"> IF( InpS!S103, InpS!S103, R245 * ( 1 + S$6) )</f>
        <v>1253.81</v>
      </c>
      <c r="T245" s="280">
        <f xml:space="preserve"> IF( InpS!T103, InpS!T103, S245 * ( 1 + T$6) )</f>
        <v>1278.882194237495</v>
      </c>
      <c r="U245" s="280">
        <f xml:space="preserve"> IF( InpS!U103, InpS!U103, T245 * ( 1 + U$6) )</f>
        <v>1304.4557522572877</v>
      </c>
      <c r="V245" s="280">
        <f xml:space="preserve"> IF( InpS!V103, InpS!V103, U245 * ( 1 + V$6) )</f>
        <v>1330.5406997332309</v>
      </c>
      <c r="W245" s="280">
        <f xml:space="preserve"> IF( InpS!W103, InpS!W103, V245 * ( 1 + W$6) )</f>
        <v>1357.1472628206238</v>
      </c>
      <c r="X245" s="280">
        <f xml:space="preserve"> IF( InpS!X103, InpS!X103, W245 * ( 1 + X$6) )</f>
        <v>1384.2858721652003</v>
      </c>
      <c r="Y245" s="280">
        <f xml:space="preserve"> IF( InpS!Y103, InpS!Y103, X245 * ( 1 + Y$6) )</f>
        <v>1411.9671669922843</v>
      </c>
      <c r="Z245" s="280">
        <f xml:space="preserve"> IF( InpS!Z103, InpS!Z103, Y245 * ( 1 + Z$6) )</f>
        <v>1440.2019992777152</v>
      </c>
      <c r="AA245" s="280">
        <f xml:space="preserve"> IF( InpS!AA103, InpS!AA103, Z245 * ( 1 + AA$6) )</f>
        <v>1469.0014380021787</v>
      </c>
      <c r="AB245" s="280">
        <f xml:space="preserve"> IF( InpS!AB103, InpS!AB103, AA245 * ( 1 + AB$6) )</f>
        <v>1498.37677349061</v>
      </c>
      <c r="AC245" s="280">
        <f xml:space="preserve"> IF( InpS!AC103, InpS!AC103, AB245 * ( 1 + AC$6) )</f>
        <v>1528.3395218383721</v>
      </c>
      <c r="AD245" s="280">
        <f xml:space="preserve"> IF( InpS!AD103, InpS!AD103, AC245 * ( 1 + AD$6) )</f>
        <v>1558.9014294259428</v>
      </c>
      <c r="AE245" s="280">
        <f xml:space="preserve"> IF( InpS!AE103, InpS!AE103, AD245 * ( 1 + AE$6) )</f>
        <v>1590.0744775238809</v>
      </c>
      <c r="AF245" s="280">
        <f xml:space="preserve"> IF( InpS!AF103, InpS!AF103, AE245 * ( 1 + AF$6) )</f>
        <v>1621.8708869898783</v>
      </c>
      <c r="AG245" s="280">
        <f xml:space="preserve"> IF( InpS!AG103, InpS!AG103, AF245 * ( 1 + AG$6) )</f>
        <v>1654.3031230597362</v>
      </c>
      <c r="AH245" s="280">
        <f xml:space="preserve"> IF( InpS!AH103, InpS!AH103, AG245 * ( 1 + AH$6) )</f>
        <v>1687.3839002341472</v>
      </c>
      <c r="AI245" s="280">
        <f xml:space="preserve"> IF( InpS!AI103, InpS!AI103, AH245 * ( 1 + AI$6) )</f>
        <v>1721.1261872631967</v>
      </c>
      <c r="AJ245" s="280">
        <f xml:space="preserve"> IF( InpS!AJ103, InpS!AJ103, AI245 * ( 1 + AJ$6) )</f>
        <v>1755.5432122305378</v>
      </c>
      <c r="AK245" s="280">
        <f xml:space="preserve"> IF( InpS!AK103, InpS!AK103, AJ245 * ( 1 + AK$6) )</f>
        <v>1790.6484677392352</v>
      </c>
      <c r="AL245" s="280">
        <f xml:space="preserve"> IF( InpS!AL103, InpS!AL103, AK245 * ( 1 + AL$6) )</f>
        <v>1826.4557162013075</v>
      </c>
      <c r="AM245" s="280">
        <f xml:space="preserve"> IF( InpS!AM103, InpS!AM103, AL245 * ( 1 + AM$6) )</f>
        <v>1862.9789952330445</v>
      </c>
      <c r="AN245" s="280">
        <f xml:space="preserve"> IF( InpS!AN103, InpS!AN103, AM245 * ( 1 + AN$6) )</f>
        <v>1900.2326231582135</v>
      </c>
      <c r="AO245" s="280">
        <f xml:space="preserve"> IF( InpS!AO103, InpS!AO103, AN245 * ( 1 + AO$6) )</f>
        <v>1938.2312046213119</v>
      </c>
      <c r="AP245" s="280">
        <f xml:space="preserve"> IF( InpS!AP103, InpS!AP103, AO245 * ( 1 + AP$6) )</f>
        <v>1976.989636313067</v>
      </c>
      <c r="AQ245" s="280">
        <f xml:space="preserve"> IF( InpS!AQ103, InpS!AQ103, AP245 * ( 1 + AQ$6) )</f>
        <v>2016.5231128104276</v>
      </c>
      <c r="AR245" s="280">
        <f xml:space="preserve"> IF( InpS!AR103, InpS!AR103, AQ245 * ( 1 + AR$6) )</f>
        <v>2056.8471325333371</v>
      </c>
      <c r="AS245" s="280">
        <f xml:space="preserve"> IF( InpS!AS103, InpS!AS103, AR245 * ( 1 + AS$6) )</f>
        <v>2097.9775038206217</v>
      </c>
      <c r="AT245" s="280">
        <f xml:space="preserve"> IF( InpS!AT103, InpS!AT103, AS245 * ( 1 + AT$6) )</f>
        <v>2139.9303511273793</v>
      </c>
      <c r="AU245" s="280">
        <f xml:space="preserve"> IF( InpS!AU103, InpS!AU103, AT245 * ( 1 + AU$6) )</f>
        <v>2182.7221213462931</v>
      </c>
      <c r="AV245" s="280">
        <f xml:space="preserve"> IF( InpS!AV103, InpS!AV103, AU245 * ( 1 + AV$6) )</f>
        <v>2226.3695902553554</v>
      </c>
      <c r="AW245" s="280">
        <f xml:space="preserve"> IF( InpS!AW103, InpS!AW103, AV245 * ( 1 + AW$6) )</f>
        <v>2270.8898690945211</v>
      </c>
      <c r="AX245" s="280">
        <f xml:space="preserve"> IF( InpS!AX103, InpS!AX103, AW245 * ( 1 + AX$6) )</f>
        <v>2316.3004112738763</v>
      </c>
      <c r="AY245" s="280">
        <f xml:space="preserve"> IF( InpS!AY103, InpS!AY103, AX245 * ( 1 + AY$6) )</f>
        <v>2362.6190192159474</v>
      </c>
      <c r="AZ245" s="280">
        <f xml:space="preserve"> IF( InpS!AZ103, InpS!AZ103, AY245 * ( 1 + AZ$6) )</f>
        <v>2409.8638513348346</v>
      </c>
      <c r="BA245" s="280">
        <f xml:space="preserve"> IF( InpS!BA103, InpS!BA103, AZ245 * ( 1 + BA$6) )</f>
        <v>2458.053429154907</v>
      </c>
      <c r="BB245" s="280">
        <f xml:space="preserve"> IF( InpS!BB103, InpS!BB103, BA245 * ( 1 + BB$6) )</f>
        <v>2507.206644571846</v>
      </c>
      <c r="BC245" s="280">
        <f xml:space="preserve"> IF( InpS!BC103, InpS!BC103, BB245 * ( 1 + BC$6) )</f>
        <v>2557.3427672588905</v>
      </c>
      <c r="BD245" s="280">
        <f xml:space="preserve"> IF( InpS!BD103, InpS!BD103, BC245 * ( 1 + BD$6) )</f>
        <v>2608.4814522211796</v>
      </c>
      <c r="BE245" s="280">
        <f xml:space="preserve"> IF( InpS!BE103, InpS!BE103, BD245 * ( 1 + BE$6) )</f>
        <v>2660.6427475011601</v>
      </c>
      <c r="BF245" s="280">
        <f xml:space="preserve"> IF( InpS!BF103, InpS!BF103, BE245 * ( 1 + BF$6) )</f>
        <v>2713.8471020380766</v>
      </c>
      <c r="BG245" s="280">
        <f xml:space="preserve"> IF( InpS!BG103, InpS!BG103, BF245 * ( 1 + BG$6) )</f>
        <v>2768.1153736846272</v>
      </c>
      <c r="BH245" s="280">
        <f xml:space="preserve"> IF( InpS!BH103, InpS!BH103, BG245 * ( 1 + BH$6) )</f>
        <v>2823.4688373839253</v>
      </c>
      <c r="BI245" s="280">
        <f xml:space="preserve"> IF( InpS!BI103, InpS!BI103, BH245 * ( 1 + BI$6) )</f>
        <v>2879.9291935099764</v>
      </c>
      <c r="BJ245" s="280">
        <f xml:space="preserve"> IF( InpS!BJ103, InpS!BJ103, BI245 * ( 1 + BJ$6) )</f>
        <v>2937.5185763749355</v>
      </c>
      <c r="BK245" s="280">
        <f xml:space="preserve"> IF( InpS!BK103, InpS!BK103, BJ245 * ( 1 + BK$6) )</f>
        <v>2996.2595629064849</v>
      </c>
      <c r="BL245" s="280">
        <f xml:space="preserve"> IF( InpS!BL103, InpS!BL103, BK245 * ( 1 + BL$6) )</f>
        <v>3056.1751814987306</v>
      </c>
      <c r="BM245" s="280">
        <f xml:space="preserve"> IF( InpS!BM103, InpS!BM103, BL245 * ( 1 + BM$6) )</f>
        <v>3117.2889210400867</v>
      </c>
      <c r="BN245" s="280">
        <f xml:space="preserve"> IF( InpS!BN103, InpS!BN103, BM245 * ( 1 + BN$6) )</f>
        <v>3179.6247401216929</v>
      </c>
      <c r="BO245" s="280">
        <f xml:space="preserve"> IF( InpS!BO103, InpS!BO103, BN245 * ( 1 + BO$6) )</f>
        <v>3243.207076429966</v>
      </c>
      <c r="BP245" s="280">
        <f xml:space="preserve"> IF( InpS!BP103, InpS!BP103, BO245 * ( 1 + BP$6) )</f>
        <v>3308.0608563269761</v>
      </c>
      <c r="BQ245" s="280">
        <f xml:space="preserve"> IF( InpS!BQ103, InpS!BQ103, BP245 * ( 1 + BQ$6) )</f>
        <v>3374.2115046223989</v>
      </c>
      <c r="BR245" s="280">
        <f xml:space="preserve"> IF( InpS!BR103, InpS!BR103, BQ245 * ( 1 + BR$6) )</f>
        <v>3441.6849545408741</v>
      </c>
      <c r="BS245" s="280">
        <f xml:space="preserve"> IF( InpS!BS103, InpS!BS103, BR245 * ( 1 + BS$6) )</f>
        <v>3510.5076578886806</v>
      </c>
      <c r="BT245" s="280">
        <f xml:space="preserve"> IF( InpS!BT103, InpS!BT103, BS245 * ( 1 + BT$6) )</f>
        <v>3580.7065954237128</v>
      </c>
      <c r="BU245" s="280">
        <f xml:space="preserve"> IF( InpS!BU103, InpS!BU103, BT245 * ( 1 + BU$6) )</f>
        <v>3652.3092874328231</v>
      </c>
      <c r="BV245" s="280">
        <f xml:space="preserve"> IF( InpS!BV103, InpS!BV103, BU245 * ( 1 + BV$6) )</f>
        <v>3725.3438045206776</v>
      </c>
      <c r="BW245" s="280">
        <f xml:space="preserve"> IF( InpS!BW103, InpS!BW103, BV245 * ( 1 + BW$6) )</f>
        <v>3799.838778614353</v>
      </c>
      <c r="BX245" s="280">
        <f xml:space="preserve"> IF( InpS!BX103, InpS!BX103, BW245 * ( 1 + BX$6) )</f>
        <v>3875.8234141879925</v>
      </c>
      <c r="BY245" s="280">
        <f xml:space="preserve"> IF( InpS!BY103, InpS!BY103, BX245 * ( 1 + BY$6) )</f>
        <v>3953.3274997119174</v>
      </c>
      <c r="BZ245" s="280">
        <f xml:space="preserve"> IF( InpS!BZ103, InpS!BZ103, BY245 * ( 1 + BZ$6) )</f>
        <v>4032.3814193306857</v>
      </c>
      <c r="CA245" s="280">
        <f xml:space="preserve"> IF( InpS!CA103, InpS!CA103, BZ245 * ( 1 + CA$6) )</f>
        <v>4113.0161647746727</v>
      </c>
      <c r="CB245" s="280">
        <f xml:space="preserve"> IF( InpS!CB103, InpS!CB103, CA245 * ( 1 + CB$6) )</f>
        <v>4195.2633475098455</v>
      </c>
      <c r="CC245" s="280">
        <f xml:space="preserve"> IF( InpS!CC103, InpS!CC103, CB245 * ( 1 + CC$6) )</f>
        <v>4279.1552111304982</v>
      </c>
      <c r="CD245" s="280">
        <f xml:space="preserve"> IF( InpS!CD103, InpS!CD103, CC245 * ( 1 + CD$6) )</f>
        <v>4364.7246439997953</v>
      </c>
      <c r="CE245" s="280">
        <f xml:space="preserve"> IF( InpS!CE103, InpS!CE103, CD245 * ( 1 + CE$6) )</f>
        <v>4452.0051921430895</v>
      </c>
      <c r="CF245" s="280">
        <f xml:space="preserve"> IF( InpS!CF103, InpS!CF103, CE245 * ( 1 + CF$6) )</f>
        <v>4541.0310723990679</v>
      </c>
      <c r="CG245" s="280">
        <f xml:space="preserve"> IF( InpS!CG103, InpS!CG103, CF245 * ( 1 + CG$6) )</f>
        <v>4631.8371858338705</v>
      </c>
      <c r="CH245" s="280">
        <f xml:space="preserve"> IF( InpS!CH103, InpS!CH103, CG245 * ( 1 + CH$6) )</f>
        <v>4724.4591314234567</v>
      </c>
      <c r="CI245" s="280">
        <f xml:space="preserve"> IF( InpS!CI103, InpS!CI103, CH245 * ( 1 + CI$6) )</f>
        <v>4818.9332200095714</v>
      </c>
      <c r="CJ245" s="280">
        <f xml:space="preserve"> IF( InpS!CJ103, InpS!CJ103, CI245 * ( 1 + CJ$6) )</f>
        <v>4915.2964885347847</v>
      </c>
      <c r="CK245" s="280">
        <f xml:space="preserve"> IF( InpS!CK103, InpS!CK103, CJ245 * ( 1 + CK$6) )</f>
        <v>5013.5867145621905</v>
      </c>
      <c r="CL245" s="280">
        <f xml:space="preserve"> IF( InpS!CL103, InpS!CL103, CK245 * ( 1 + CL$6) )</f>
        <v>5113.8424310854498</v>
      </c>
      <c r="CM245" s="280">
        <f xml:space="preserve"> IF( InpS!CM103, InpS!CM103, CL245 * ( 1 + CM$6) )</f>
        <v>5216.1029416349893</v>
      </c>
      <c r="CN245" s="280">
        <f xml:space="preserve"> IF( InpS!CN103, InpS!CN103, CM245 * ( 1 + CN$6) )</f>
        <v>5320.4083356862739</v>
      </c>
      <c r="CO245" s="280">
        <f xml:space="preserve"> IF( InpS!CO103, InpS!CO103, CN245 * ( 1 + CO$6) )</f>
        <v>5426.7995043761985</v>
      </c>
    </row>
    <row r="246" spans="2:93" outlineLevel="2" x14ac:dyDescent="0.2">
      <c r="B246" s="59"/>
      <c r="D246" s="39"/>
      <c r="E246" s="18" t="str">
        <f xml:space="preserve"> InpS!E104</f>
        <v>Surface Water: Band 11</v>
      </c>
      <c r="G246" s="19">
        <f xml:space="preserve"> UserInput!G62</f>
        <v>0</v>
      </c>
      <c r="H246" s="77" t="str">
        <f xml:space="preserve"> InpS!H104</f>
        <v>£</v>
      </c>
      <c r="I246" s="75"/>
      <c r="K246" s="280">
        <f xml:space="preserve"> IF( InpS!K104, InpS!K104, J246 * ( 1 + K$6) )</f>
        <v>3524.42</v>
      </c>
      <c r="L246" s="280">
        <f xml:space="preserve"> IF( InpS!L104, InpS!L104, K246 * ( 1 + L$6) )</f>
        <v>3449.57</v>
      </c>
      <c r="M246" s="280">
        <f xml:space="preserve"> IF( InpS!M104, InpS!M104, L246 * ( 1 + M$6) )</f>
        <v>3228.23</v>
      </c>
      <c r="N246" s="280">
        <f xml:space="preserve"> IF( InpS!N104, InpS!N104, M246 * ( 1 + N$6) )</f>
        <v>3071.59</v>
      </c>
      <c r="O246" s="280">
        <f xml:space="preserve"> IF( InpS!O104, InpS!O104, N246 * ( 1 + O$6) )</f>
        <v>2922.86</v>
      </c>
      <c r="P246" s="280">
        <f xml:space="preserve"> IF( InpS!P104, InpS!P104, O246 * ( 1 + P$6) )</f>
        <v>2781.44</v>
      </c>
      <c r="Q246" s="280">
        <f xml:space="preserve"> IF( InpS!Q104, InpS!Q104, P246 * ( 1 + Q$6) )</f>
        <v>2648.24</v>
      </c>
      <c r="R246" s="280">
        <f xml:space="preserve"> IF( InpS!R104, InpS!R104, Q246 * ( 1 + R$6) )</f>
        <v>2522.13</v>
      </c>
      <c r="S246" s="280">
        <f xml:space="preserve"> IF( InpS!S104, InpS!S104, R246 * ( 1 + S$6) )</f>
        <v>2403.42</v>
      </c>
      <c r="T246" s="280">
        <f xml:space="preserve"> IF( InpS!T104, InpS!T104, S246 * ( 1 + T$6) )</f>
        <v>2451.4807213806562</v>
      </c>
      <c r="U246" s="280">
        <f xml:space="preserve"> IF( InpS!U104, InpS!U104, T246 * ( 1 + U$6) )</f>
        <v>2500.5025036410707</v>
      </c>
      <c r="V246" s="280">
        <f xml:space="preserve"> IF( InpS!V104, InpS!V104, U246 * ( 1 + V$6) )</f>
        <v>2550.504564928372</v>
      </c>
      <c r="W246" s="280">
        <f xml:space="preserve"> IF( InpS!W104, InpS!W104, V246 * ( 1 + W$6) )</f>
        <v>2601.5065076912324</v>
      </c>
      <c r="X246" s="280">
        <f xml:space="preserve"> IF( InpS!X104, InpS!X104, W246 * ( 1 + X$6) )</f>
        <v>2653.5283263646693</v>
      </c>
      <c r="Y246" s="280">
        <f xml:space="preserve"> IF( InpS!Y104, InpS!Y104, X246 * ( 1 + Y$6) )</f>
        <v>2706.5904152085213</v>
      </c>
      <c r="Z246" s="280">
        <f xml:space="preserve"> IF( InpS!Z104, InpS!Z104, Y246 * ( 1 + Z$6) )</f>
        <v>2760.7135763026668</v>
      </c>
      <c r="AA246" s="280">
        <f xml:space="preserve"> IF( InpS!AA104, InpS!AA104, Z246 * ( 1 + AA$6) )</f>
        <v>2815.9190277021212</v>
      </c>
      <c r="AB246" s="280">
        <f xml:space="preserve"> IF( InpS!AB104, InpS!AB104, AA246 * ( 1 + AB$6) )</f>
        <v>2872.2284117552117</v>
      </c>
      <c r="AC246" s="280">
        <f xml:space="preserve"> IF( InpS!AC104, InpS!AC104, AB246 * ( 1 + AC$6) )</f>
        <v>2929.6638035880878</v>
      </c>
      <c r="AD246" s="280">
        <f xml:space="preserve"> IF( InpS!AD104, InpS!AD104, AC246 * ( 1 + AD$6) )</f>
        <v>2988.2477197588946</v>
      </c>
      <c r="AE246" s="280">
        <f xml:space="preserve"> IF( InpS!AE104, InpS!AE104, AD246 * ( 1 + AE$6) )</f>
        <v>3048.0031270850018</v>
      </c>
      <c r="AF246" s="280">
        <f xml:space="preserve"> IF( InpS!AF104, InpS!AF104, AE246 * ( 1 + AF$6) )</f>
        <v>3108.9534516467515</v>
      </c>
      <c r="AG246" s="280">
        <f xml:space="preserve"> IF( InpS!AG104, InpS!AG104, AF246 * ( 1 + AG$6) )</f>
        <v>3171.1225879712488</v>
      </c>
      <c r="AH246" s="280">
        <f xml:space="preserve"> IF( InpS!AH104, InpS!AH104, AG246 * ( 1 + AH$6) )</f>
        <v>3234.5349083998008</v>
      </c>
      <c r="AI246" s="280">
        <f xml:space="preserve"> IF( InpS!AI104, InpS!AI104, AH246 * ( 1 + AI$6) )</f>
        <v>3299.2152726426748</v>
      </c>
      <c r="AJ246" s="280">
        <f xml:space="preserve"> IF( InpS!AJ104, InpS!AJ104, AI246 * ( 1 + AJ$6) )</f>
        <v>3365.1890375249195</v>
      </c>
      <c r="AK246" s="280">
        <f xml:space="preserve"> IF( InpS!AK104, InpS!AK104, AJ246 * ( 1 + AK$6) )</f>
        <v>3432.4820669270725</v>
      </c>
      <c r="AL246" s="280">
        <f xml:space="preserve"> IF( InpS!AL104, InpS!AL104, AK246 * ( 1 + AL$6) )</f>
        <v>3501.1207419246512</v>
      </c>
      <c r="AM246" s="280">
        <f xml:space="preserve"> IF( InpS!AM104, InpS!AM104, AL246 * ( 1 + AM$6) )</f>
        <v>3571.1319711303981</v>
      </c>
      <c r="AN246" s="280">
        <f xml:space="preserve"> IF( InpS!AN104, InpS!AN104, AM246 * ( 1 + AN$6) )</f>
        <v>3642.5432012433416</v>
      </c>
      <c r="AO246" s="280">
        <f xml:space="preserve"> IF( InpS!AO104, InpS!AO104, AN246 * ( 1 + AO$6) )</f>
        <v>3715.3824278088023</v>
      </c>
      <c r="AP246" s="280">
        <f xml:space="preserve"> IF( InpS!AP104, InpS!AP104, AO246 * ( 1 + AP$6) )</f>
        <v>3789.6782061935642</v>
      </c>
      <c r="AQ246" s="280">
        <f xml:space="preserve"> IF( InpS!AQ104, InpS!AQ104, AP246 * ( 1 + AQ$6) )</f>
        <v>3865.4596627805167</v>
      </c>
      <c r="AR246" s="280">
        <f xml:space="preserve"> IF( InpS!AR104, InpS!AR104, AQ246 * ( 1 + AR$6) )</f>
        <v>3942.7565063871516</v>
      </c>
      <c r="AS246" s="280">
        <f xml:space="preserve"> IF( InpS!AS104, InpS!AS104, AR246 * ( 1 + AS$6) )</f>
        <v>4021.5990399123953</v>
      </c>
      <c r="AT246" s="280">
        <f xml:space="preserve"> IF( InpS!AT104, InpS!AT104, AS246 * ( 1 + AT$6) )</f>
        <v>4102.0181722163388</v>
      </c>
      <c r="AU246" s="280">
        <f xml:space="preserve"> IF( InpS!AU104, InpS!AU104, AT246 * ( 1 + AU$6) )</f>
        <v>4184.0454302375238</v>
      </c>
      <c r="AV246" s="280">
        <f xml:space="preserve"> IF( InpS!AV104, InpS!AV104, AU246 * ( 1 + AV$6) )</f>
        <v>4267.7129713525401</v>
      </c>
      <c r="AW246" s="280">
        <f xml:space="preserve"> IF( InpS!AW104, InpS!AW104, AV246 * ( 1 + AW$6) )</f>
        <v>4353.0535959827694</v>
      </c>
      <c r="AX246" s="280">
        <f xml:space="preserve"> IF( InpS!AX104, InpS!AX104, AW246 * ( 1 + AX$6) )</f>
        <v>4440.1007604532288</v>
      </c>
      <c r="AY246" s="280">
        <f xml:space="preserve"> IF( InpS!AY104, InpS!AY104, AX246 * ( 1 + AY$6) )</f>
        <v>4528.8885901085459</v>
      </c>
      <c r="AZ246" s="280">
        <f xml:space="preserve"> IF( InpS!AZ104, InpS!AZ104, AY246 * ( 1 + AZ$6) )</f>
        <v>4619.4518926912151</v>
      </c>
      <c r="BA246" s="280">
        <f xml:space="preserve"> IF( InpS!BA104, InpS!BA104, AZ246 * ( 1 + BA$6) )</f>
        <v>4711.8261719873753</v>
      </c>
      <c r="BB246" s="280">
        <f xml:space="preserve"> IF( InpS!BB104, InpS!BB104, BA246 * ( 1 + BB$6) )</f>
        <v>4806.0476417454565</v>
      </c>
      <c r="BC246" s="280">
        <f xml:space="preserve"> IF( InpS!BC104, InpS!BC104, BB246 * ( 1 + BC$6) )</f>
        <v>4902.1532398731606</v>
      </c>
      <c r="BD246" s="280">
        <f xml:space="preserve"> IF( InpS!BD104, InpS!BD104, BC246 * ( 1 + BD$6) )</f>
        <v>5000.1806429183316</v>
      </c>
      <c r="BE246" s="280">
        <f xml:space="preserve"> IF( InpS!BE104, InpS!BE104, BD246 * ( 1 + BE$6) )</f>
        <v>5100.1682808393971</v>
      </c>
      <c r="BF246" s="280">
        <f xml:space="preserve"> IF( InpS!BF104, InpS!BF104, BE246 * ( 1 + BF$6) )</f>
        <v>5202.1553520711759</v>
      </c>
      <c r="BG246" s="280">
        <f xml:space="preserve"> IF( InpS!BG104, InpS!BG104, BF246 * ( 1 + BG$6) )</f>
        <v>5306.1818388919482</v>
      </c>
      <c r="BH246" s="280">
        <f xml:space="preserve"> IF( InpS!BH104, InpS!BH104, BG246 * ( 1 + BH$6) )</f>
        <v>5412.2885230978227</v>
      </c>
      <c r="BI246" s="280">
        <f xml:space="preserve"> IF( InpS!BI104, InpS!BI104, BH246 * ( 1 + BI$6) )</f>
        <v>5520.5170019905363</v>
      </c>
      <c r="BJ246" s="280">
        <f xml:space="preserve"> IF( InpS!BJ104, InpS!BJ104, BI246 * ( 1 + BJ$6) )</f>
        <v>5630.9097046849638</v>
      </c>
      <c r="BK246" s="280">
        <f xml:space="preserve"> IF( InpS!BK104, InpS!BK104, BJ246 * ( 1 + BK$6) )</f>
        <v>5743.5099087427216</v>
      </c>
      <c r="BL246" s="280">
        <f xml:space="preserve"> IF( InpS!BL104, InpS!BL104, BK246 * ( 1 + BL$6) )</f>
        <v>5858.3617571383911</v>
      </c>
      <c r="BM246" s="280">
        <f xml:space="preserve"> IF( InpS!BM104, InpS!BM104, BL246 * ( 1 + BM$6) )</f>
        <v>5975.5102755650159</v>
      </c>
      <c r="BN246" s="280">
        <f xml:space="preserve"> IF( InpS!BN104, InpS!BN104, BM246 * ( 1 + BN$6) )</f>
        <v>6095.0013900856475</v>
      </c>
      <c r="BO246" s="280">
        <f xml:space="preserve"> IF( InpS!BO104, InpS!BO104, BN246 * ( 1 + BO$6) )</f>
        <v>6216.8819451378722</v>
      </c>
      <c r="BP246" s="280">
        <f xml:space="preserve"> IF( InpS!BP104, InpS!BP104, BO246 * ( 1 + BP$6) )</f>
        <v>6341.1997218983643</v>
      </c>
      <c r="BQ246" s="280">
        <f xml:space="preserve"> IF( InpS!BQ104, InpS!BQ104, BP246 * ( 1 + BQ$6) )</f>
        <v>6468.0034570146781</v>
      </c>
      <c r="BR246" s="280">
        <f xml:space="preserve"> IF( InpS!BR104, InpS!BR104, BQ246 * ( 1 + BR$6) )</f>
        <v>6597.3428617116106</v>
      </c>
      <c r="BS246" s="280">
        <f xml:space="preserve"> IF( InpS!BS104, InpS!BS104, BR246 * ( 1 + BS$6) )</f>
        <v>6729.2686412796347</v>
      </c>
      <c r="BT246" s="280">
        <f xml:space="preserve"> IF( InpS!BT104, InpS!BT104, BS246 * ( 1 + BT$6) )</f>
        <v>6863.8325149530356</v>
      </c>
      <c r="BU246" s="280">
        <f xml:space="preserve"> IF( InpS!BU104, InpS!BU104, BT246 * ( 1 + BU$6) )</f>
        <v>7001.0872361855481</v>
      </c>
      <c r="BV246" s="280">
        <f xml:space="preserve"> IF( InpS!BV104, InpS!BV104, BU246 * ( 1 + BV$6) )</f>
        <v>7141.0866133314403</v>
      </c>
      <c r="BW246" s="280">
        <f xml:space="preserve"> IF( InpS!BW104, InpS!BW104, BV246 * ( 1 + BW$6) )</f>
        <v>7283.8855307401554</v>
      </c>
      <c r="BX246" s="280">
        <f xml:space="preserve"> IF( InpS!BX104, InpS!BX104, BW246 * ( 1 + BX$6) )</f>
        <v>7429.5399702727773</v>
      </c>
      <c r="BY246" s="280">
        <f xml:space="preserve"> IF( InpS!BY104, InpS!BY104, BX246 * ( 1 + BY$6) )</f>
        <v>7578.1070332487561</v>
      </c>
      <c r="BZ246" s="280">
        <f xml:space="preserve"> IF( InpS!BZ104, InpS!BZ104, BY246 * ( 1 + BZ$6) )</f>
        <v>7729.6449628314995</v>
      </c>
      <c r="CA246" s="280">
        <f xml:space="preserve"> IF( InpS!CA104, InpS!CA104, BZ246 * ( 1 + CA$6) )</f>
        <v>7884.2131668616048</v>
      </c>
      <c r="CB246" s="280">
        <f xml:space="preserve"> IF( InpS!CB104, InpS!CB104, CA246 * ( 1 + CB$6) )</f>
        <v>8041.8722411466797</v>
      </c>
      <c r="CC246" s="280">
        <f xml:space="preserve"> IF( InpS!CC104, InpS!CC104, CB246 * ( 1 + CC$6) )</f>
        <v>8202.6839932168896</v>
      </c>
      <c r="CD246" s="280">
        <f xml:space="preserve"> IF( InpS!CD104, InpS!CD104, CC246 * ( 1 + CD$6) )</f>
        <v>8366.7114665555328</v>
      </c>
      <c r="CE246" s="280">
        <f xml:space="preserve"> IF( InpS!CE104, InpS!CE104, CD246 * ( 1 + CE$6) )</f>
        <v>8534.0189653141624</v>
      </c>
      <c r="CF246" s="280">
        <f xml:space="preserve"> IF( InpS!CF104, InpS!CF104, CE246 * ( 1 + CF$6) )</f>
        <v>8704.6720795219153</v>
      </c>
      <c r="CG246" s="280">
        <f xml:space="preserve"> IF( InpS!CG104, InpS!CG104, CF246 * ( 1 + CG$6) )</f>
        <v>8878.7377107989614</v>
      </c>
      <c r="CH246" s="280">
        <f xml:space="preserve"> IF( InpS!CH104, InpS!CH104, CG246 * ( 1 + CH$6) )</f>
        <v>9056.2840985841303</v>
      </c>
      <c r="CI246" s="280">
        <f xml:space="preserve"> IF( InpS!CI104, InpS!CI104, CH246 * ( 1 + CI$6) )</f>
        <v>9237.3808468870138</v>
      </c>
      <c r="CJ246" s="280">
        <f xml:space="preserve"> IF( InpS!CJ104, InpS!CJ104, CI246 * ( 1 + CJ$6) )</f>
        <v>9422.0989515750189</v>
      </c>
      <c r="CK246" s="280">
        <f xml:space="preserve"> IF( InpS!CK104, InpS!CK104, CJ246 * ( 1 + CK$6) )</f>
        <v>9610.5108282060773</v>
      </c>
      <c r="CL246" s="280">
        <f xml:space="preserve"> IF( InpS!CL104, InpS!CL104, CK246 * ( 1 + CL$6) )</f>
        <v>9802.6903404179211</v>
      </c>
      <c r="CM246" s="280">
        <f xml:space="preserve"> IF( InpS!CM104, InpS!CM104, CL246 * ( 1 + CM$6) )</f>
        <v>9998.7128288850527</v>
      </c>
      <c r="CN246" s="280">
        <f xml:space="preserve"> IF( InpS!CN104, InpS!CN104, CM246 * ( 1 + CN$6) )</f>
        <v>10198.65514085476</v>
      </c>
      <c r="CO246" s="280">
        <f xml:space="preserve"> IF( InpS!CO104, InpS!CO104, CN246 * ( 1 + CO$6) )</f>
        <v>10402.595660273761</v>
      </c>
    </row>
    <row r="247" spans="2:93" outlineLevel="2" x14ac:dyDescent="0.2">
      <c r="B247" s="59"/>
      <c r="D247" s="39"/>
      <c r="E247" s="18" t="str">
        <f xml:space="preserve"> InpS!E105</f>
        <v>Surface Water: Band 12</v>
      </c>
      <c r="G247" s="19">
        <f xml:space="preserve"> UserInput!G63</f>
        <v>0</v>
      </c>
      <c r="H247" s="77" t="str">
        <f xml:space="preserve"> InpS!H105</f>
        <v>£</v>
      </c>
      <c r="I247" s="75"/>
      <c r="K247" s="280">
        <f xml:space="preserve"> IF( InpS!K105, InpS!K105, J247 * ( 1 + K$6) )</f>
        <v>5363.61</v>
      </c>
      <c r="L247" s="280">
        <f xml:space="preserve"> IF( InpS!L105, InpS!L105, K247 * ( 1 + L$6) )</f>
        <v>5249.71</v>
      </c>
      <c r="M247" s="280">
        <f xml:space="preserve"> IF( InpS!M105, InpS!M105, L247 * ( 1 + M$6) )</f>
        <v>4912.8599999999997</v>
      </c>
      <c r="N247" s="280">
        <f xml:space="preserve"> IF( InpS!N105, InpS!N105, M247 * ( 1 + N$6) )</f>
        <v>4674.4799999999996</v>
      </c>
      <c r="O247" s="280">
        <f xml:space="preserve"> IF( InpS!O105, InpS!O105, N247 * ( 1 + O$6) )</f>
        <v>4448.1400000000003</v>
      </c>
      <c r="P247" s="280">
        <f xml:space="preserve"> IF( InpS!P105, InpS!P105, O247 * ( 1 + P$6) )</f>
        <v>4232.92</v>
      </c>
      <c r="Q247" s="280">
        <f xml:space="preserve"> IF( InpS!Q105, InpS!Q105, P247 * ( 1 + Q$6) )</f>
        <v>4030.21</v>
      </c>
      <c r="R247" s="280">
        <f xml:space="preserve"> IF( InpS!R105, InpS!R105, Q247 * ( 1 + R$6) )</f>
        <v>3838.29</v>
      </c>
      <c r="S247" s="280">
        <f xml:space="preserve"> IF( InpS!S105, InpS!S105, R247 * ( 1 + S$6) )</f>
        <v>3657.63</v>
      </c>
      <c r="T247" s="280">
        <f xml:space="preserve"> IF( InpS!T105, InpS!T105, S247 * ( 1 + T$6) )</f>
        <v>3730.7709143402021</v>
      </c>
      <c r="U247" s="280">
        <f xml:space="preserve"> IF( InpS!U105, InpS!U105, T247 * ( 1 + U$6) )</f>
        <v>3805.3744132913466</v>
      </c>
      <c r="V247" s="280">
        <f xml:space="preserve"> IF( InpS!V105, InpS!V105, U247 * ( 1 + V$6) )</f>
        <v>3881.4697438728817</v>
      </c>
      <c r="W247" s="280">
        <f xml:space="preserve"> IF( InpS!W105, InpS!W105, V247 * ( 1 + W$6) )</f>
        <v>3959.0867379512038</v>
      </c>
      <c r="X247" s="280">
        <f xml:space="preserve"> IF( InpS!X105, InpS!X105, W247 * ( 1 + X$6) )</f>
        <v>4038.2558239347286</v>
      </c>
      <c r="Y247" s="280">
        <f xml:space="preserve"> IF( InpS!Y105, InpS!Y105, X247 * ( 1 + Y$6) )</f>
        <v>4119.0080387028247</v>
      </c>
      <c r="Z247" s="280">
        <f xml:space="preserve"> IF( InpS!Z105, InpS!Z105, Y247 * ( 1 + Z$6) )</f>
        <v>4201.3750397732902</v>
      </c>
      <c r="AA247" s="280">
        <f xml:space="preserve"> IF( InpS!AA105, InpS!AA105, Z247 * ( 1 + AA$6) )</f>
        <v>4285.3891177131372</v>
      </c>
      <c r="AB247" s="280">
        <f xml:space="preserve"> IF( InpS!AB105, InpS!AB105, AA247 * ( 1 + AB$6) )</f>
        <v>4371.0832087975532</v>
      </c>
      <c r="AC247" s="280">
        <f xml:space="preserve"> IF( InpS!AC105, InpS!AC105, AB247 * ( 1 + AC$6) )</f>
        <v>4458.4909079220024</v>
      </c>
      <c r="AD247" s="280">
        <f xml:space="preserve"> IF( InpS!AD105, InpS!AD105, AC247 * ( 1 + AD$6) )</f>
        <v>4547.6464817725264</v>
      </c>
      <c r="AE247" s="280">
        <f xml:space="preserve"> IF( InpS!AE105, InpS!AE105, AD247 * ( 1 + AE$6) )</f>
        <v>4638.5848822594116</v>
      </c>
      <c r="AF247" s="280">
        <f xml:space="preserve"> IF( InpS!AF105, InpS!AF105, AE247 * ( 1 + AF$6) )</f>
        <v>4731.3417602194822</v>
      </c>
      <c r="AG247" s="280">
        <f xml:space="preserve"> IF( InpS!AG105, InpS!AG105, AF247 * ( 1 + AG$6) )</f>
        <v>4825.9534793923985</v>
      </c>
      <c r="AH247" s="280">
        <f xml:space="preserve"> IF( InpS!AH105, InpS!AH105, AG247 * ( 1 + AH$6) )</f>
        <v>4922.4571306764374</v>
      </c>
      <c r="AI247" s="280">
        <f xml:space="preserve"> IF( InpS!AI105, InpS!AI105, AH247 * ( 1 + AI$6) )</f>
        <v>5020.8905466693404</v>
      </c>
      <c r="AJ247" s="280">
        <f xml:space="preserve"> IF( InpS!AJ105, InpS!AJ105, AI247 * ( 1 + AJ$6) )</f>
        <v>5121.2923164999338</v>
      </c>
      <c r="AK247" s="280">
        <f xml:space="preserve"> IF( InpS!AK105, InpS!AK105, AJ247 * ( 1 + AK$6) )</f>
        <v>5223.7018009563326</v>
      </c>
      <c r="AL247" s="280">
        <f xml:space="preserve"> IF( InpS!AL105, InpS!AL105, AK247 * ( 1 + AL$6) )</f>
        <v>5328.1591479166609</v>
      </c>
      <c r="AM247" s="280">
        <f xml:space="preserve"> IF( InpS!AM105, InpS!AM105, AL247 * ( 1 + AM$6) )</f>
        <v>5434.7053080883397</v>
      </c>
      <c r="AN247" s="280">
        <f xml:space="preserve"> IF( InpS!AN105, InpS!AN105, AM247 * ( 1 + AN$6) )</f>
        <v>5543.3820510621044</v>
      </c>
      <c r="AO247" s="280">
        <f xml:space="preserve"> IF( InpS!AO105, InpS!AO105, AN247 * ( 1 + AO$6) )</f>
        <v>5654.2319816870577</v>
      </c>
      <c r="AP247" s="280">
        <f xml:space="preserve"> IF( InpS!AP105, InpS!AP105, AO247 * ( 1 + AP$6) )</f>
        <v>5767.2985567731666</v>
      </c>
      <c r="AQ247" s="280">
        <f xml:space="preserve"> IF( InpS!AQ105, InpS!AQ105, AP247 * ( 1 + AQ$6) )</f>
        <v>5882.6261021277587</v>
      </c>
      <c r="AR247" s="280">
        <f xml:space="preserve"> IF( InpS!AR105, InpS!AR105, AQ247 * ( 1 + AR$6) )</f>
        <v>6000.2598299326937</v>
      </c>
      <c r="AS247" s="280">
        <f xml:space="preserve"> IF( InpS!AS105, InpS!AS105, AR247 * ( 1 + AS$6) )</f>
        <v>6120.2458564690205</v>
      </c>
      <c r="AT247" s="280">
        <f xml:space="preserve"> IF( InpS!AT105, InpS!AT105, AS247 * ( 1 + AT$6) )</f>
        <v>6242.6312201960727</v>
      </c>
      <c r="AU247" s="280">
        <f xml:space="preserve"> IF( InpS!AU105, InpS!AU105, AT247 * ( 1 + AU$6) )</f>
        <v>6367.4639001920905</v>
      </c>
      <c r="AV247" s="280">
        <f xml:space="preserve"> IF( InpS!AV105, InpS!AV105, AU247 * ( 1 + AV$6) )</f>
        <v>6494.7928349635895</v>
      </c>
      <c r="AW247" s="280">
        <f xml:space="preserve"> IF( InpS!AW105, InpS!AW105, AV247 * ( 1 + AW$6) )</f>
        <v>6624.6679416308662</v>
      </c>
      <c r="AX247" s="280">
        <f xml:space="preserve"> IF( InpS!AX105, InpS!AX105, AW247 * ( 1 + AX$6) )</f>
        <v>6757.1401354971422</v>
      </c>
      <c r="AY247" s="280">
        <f xml:space="preserve"> IF( InpS!AY105, InpS!AY105, AX247 * ( 1 + AY$6) )</f>
        <v>6892.2613500090365</v>
      </c>
      <c r="AZ247" s="280">
        <f xml:space="preserve"> IF( InpS!AZ105, InpS!AZ105, AY247 * ( 1 + AZ$6) )</f>
        <v>7030.084557116179</v>
      </c>
      <c r="BA247" s="280">
        <f xml:space="preserve"> IF( InpS!BA105, InpS!BA105, AZ247 * ( 1 + BA$6) )</f>
        <v>7170.663788037954</v>
      </c>
      <c r="BB247" s="280">
        <f xml:space="preserve"> IF( InpS!BB105, InpS!BB105, BA247 * ( 1 + BB$6) )</f>
        <v>7314.0541544455109</v>
      </c>
      <c r="BC247" s="280">
        <f xml:space="preserve"> IF( InpS!BC105, InpS!BC105, BB247 * ( 1 + BC$6) )</f>
        <v>7460.3118700673476</v>
      </c>
      <c r="BD247" s="280">
        <f xml:space="preserve"> IF( InpS!BD105, InpS!BD105, BC247 * ( 1 + BD$6) )</f>
        <v>7609.4942727269354</v>
      </c>
      <c r="BE247" s="280">
        <f xml:space="preserve"> IF( InpS!BE105, InpS!BE105, BD247 * ( 1 + BE$6) )</f>
        <v>7761.6598468210295</v>
      </c>
      <c r="BF247" s="280">
        <f xml:space="preserve"> IF( InpS!BF105, InpS!BF105, BE247 * ( 1 + BF$6) )</f>
        <v>7916.8682462474681</v>
      </c>
      <c r="BG247" s="280">
        <f xml:space="preserve"> IF( InpS!BG105, InpS!BG105, BF247 * ( 1 + BG$6) )</f>
        <v>8075.1803177914608</v>
      </c>
      <c r="BH247" s="280">
        <f xml:space="preserve"> IF( InpS!BH105, InpS!BH105, BG247 * ( 1 + BH$6) )</f>
        <v>8236.6581249795236</v>
      </c>
      <c r="BI247" s="280">
        <f xml:space="preserve"> IF( InpS!BI105, InpS!BI105, BH247 * ( 1 + BI$6) )</f>
        <v>8401.3649724104162</v>
      </c>
      <c r="BJ247" s="280">
        <f xml:space="preserve"> IF( InpS!BJ105, InpS!BJ105, BI247 * ( 1 + BJ$6) )</f>
        <v>8569.3654305726268</v>
      </c>
      <c r="BK247" s="280">
        <f xml:space="preserve"> IF( InpS!BK105, InpS!BK105, BJ247 * ( 1 + BK$6) )</f>
        <v>8740.7253611581164</v>
      </c>
      <c r="BL247" s="280">
        <f xml:space="preserve"> IF( InpS!BL105, InpS!BL105, BK247 * ( 1 + BL$6) )</f>
        <v>8915.5119428822654</v>
      </c>
      <c r="BM247" s="280">
        <f xml:space="preserve"> IF( InpS!BM105, InpS!BM105, BL247 * ( 1 + BM$6) )</f>
        <v>9093.793697820136</v>
      </c>
      <c r="BN247" s="280">
        <f xml:space="preserve"> IF( InpS!BN105, InpS!BN105, BM247 * ( 1 + BN$6) )</f>
        <v>9275.6405182693707</v>
      </c>
      <c r="BO247" s="280">
        <f xml:space="preserve"> IF( InpS!BO105, InpS!BO105, BN247 * ( 1 + BO$6) )</f>
        <v>9461.1236941502684</v>
      </c>
      <c r="BP247" s="280">
        <f xml:space="preserve"> IF( InpS!BP105, InpS!BP105, BO247 * ( 1 + BP$6) )</f>
        <v>9650.315940953773</v>
      </c>
      <c r="BQ247" s="280">
        <f xml:space="preserve"> IF( InpS!BQ105, InpS!BQ105, BP247 * ( 1 + BQ$6) )</f>
        <v>9843.2914282483289</v>
      </c>
      <c r="BR247" s="280">
        <f xml:space="preserve"> IF( InpS!BR105, InpS!BR105, BQ247 * ( 1 + BR$6) )</f>
        <v>10040.125808756789</v>
      </c>
      <c r="BS247" s="280">
        <f xml:space="preserve"> IF( InpS!BS105, InpS!BS105, BR247 * ( 1 + BS$6) )</f>
        <v>10240.89624801476</v>
      </c>
      <c r="BT247" s="280">
        <f xml:space="preserve"> IF( InpS!BT105, InpS!BT105, BS247 * ( 1 + BT$6) )</f>
        <v>10445.681454622028</v>
      </c>
      <c r="BU247" s="280">
        <f xml:space="preserve"> IF( InpS!BU105, InpS!BU105, BT247 * ( 1 + BU$6) )</f>
        <v>10654.561711098913</v>
      </c>
      <c r="BV247" s="280">
        <f xml:space="preserve"> IF( InpS!BV105, InpS!BV105, BU247 * ( 1 + BV$6) )</f>
        <v>10867.618905359646</v>
      </c>
      <c r="BW247" s="280">
        <f xml:space="preserve"> IF( InpS!BW105, InpS!BW105, BV247 * ( 1 + BW$6) )</f>
        <v>11084.936562815123</v>
      </c>
      <c r="BX247" s="280">
        <f xml:space="preserve"> IF( InpS!BX105, InpS!BX105, BW247 * ( 1 + BX$6) )</f>
        <v>11306.599879117603</v>
      </c>
      <c r="BY247" s="280">
        <f xml:space="preserve"> IF( InpS!BY105, InpS!BY105, BX247 * ( 1 + BY$6) )</f>
        <v>11532.695753560201</v>
      </c>
      <c r="BZ247" s="280">
        <f xml:space="preserve"> IF( InpS!BZ105, InpS!BZ105, BY247 * ( 1 + BZ$6) )</f>
        <v>11763.312823144266</v>
      </c>
      <c r="CA247" s="280">
        <f xml:space="preserve"> IF( InpS!CA105, InpS!CA105, BZ247 * ( 1 + CA$6) )</f>
        <v>11998.541497327986</v>
      </c>
      <c r="CB247" s="280">
        <f xml:space="preserve"> IF( InpS!CB105, InpS!CB105, CA247 * ( 1 + CB$6) )</f>
        <v>12238.473993469866</v>
      </c>
      <c r="CC247" s="280">
        <f xml:space="preserve"> IF( InpS!CC105, InpS!CC105, CB247 * ( 1 + CC$6) )</f>
        <v>12483.204372980963</v>
      </c>
      <c r="CD247" s="280">
        <f xml:space="preserve"> IF( InpS!CD105, InpS!CD105, CC247 * ( 1 + CD$6) )</f>
        <v>12732.828578200037</v>
      </c>
      <c r="CE247" s="280">
        <f xml:space="preserve"> IF( InpS!CE105, InpS!CE105, CD247 * ( 1 + CE$6) )</f>
        <v>12987.444470006099</v>
      </c>
      <c r="CF247" s="280">
        <f xml:space="preserve"> IF( InpS!CF105, InpS!CF105, CE247 * ( 1 + CF$6) )</f>
        <v>13247.151866183091</v>
      </c>
      <c r="CG247" s="280">
        <f xml:space="preserve"> IF( InpS!CG105, InpS!CG105, CF247 * ( 1 + CG$6) )</f>
        <v>13512.052580551725</v>
      </c>
      <c r="CH247" s="280">
        <f xml:space="preserve"> IF( InpS!CH105, InpS!CH105, CG247 * ( 1 + CH$6) )</f>
        <v>13782.250462883847</v>
      </c>
      <c r="CI247" s="280">
        <f xml:space="preserve"> IF( InpS!CI105, InpS!CI105, CH247 * ( 1 + CI$6) )</f>
        <v>14057.851439614955</v>
      </c>
      <c r="CJ247" s="280">
        <f xml:space="preserve"> IF( InpS!CJ105, InpS!CJ105, CI247 * ( 1 + CJ$6) )</f>
        <v>14338.96355537083</v>
      </c>
      <c r="CK247" s="280">
        <f xml:space="preserve"> IF( InpS!CK105, InpS!CK105, CJ247 * ( 1 + CK$6) )</f>
        <v>14625.697015324587</v>
      </c>
      <c r="CL247" s="280">
        <f xml:space="preserve"> IF( InpS!CL105, InpS!CL105, CK247 * ( 1 + CL$6) )</f>
        <v>14918.164228400707</v>
      </c>
      <c r="CM247" s="280">
        <f xml:space="preserve"> IF( InpS!CM105, InpS!CM105, CL247 * ( 1 + CM$6) )</f>
        <v>15216.479851343029</v>
      </c>
      <c r="CN247" s="280">
        <f xml:space="preserve"> IF( InpS!CN105, InpS!CN105, CM247 * ( 1 + CN$6) )</f>
        <v>15520.760833663957</v>
      </c>
      <c r="CO247" s="280">
        <f xml:space="preserve"> IF( InpS!CO105, InpS!CO105, CN247 * ( 1 + CO$6) )</f>
        <v>15831.126463492501</v>
      </c>
    </row>
    <row r="248" spans="2:93" outlineLevel="2" x14ac:dyDescent="0.2">
      <c r="B248" s="59"/>
      <c r="D248" s="39"/>
      <c r="E248" s="18" t="str">
        <f xml:space="preserve"> InpS!E106</f>
        <v>Surface Water: Band 13</v>
      </c>
      <c r="G248" s="19">
        <f xml:space="preserve"> UserInput!G64</f>
        <v>0</v>
      </c>
      <c r="H248" s="77" t="str">
        <f xml:space="preserve"> InpS!H106</f>
        <v>£</v>
      </c>
      <c r="I248" s="75"/>
      <c r="K248" s="280">
        <f xml:space="preserve"> IF( InpS!K106, InpS!K106, J248 * ( 1 + K$6) )</f>
        <v>7662.24</v>
      </c>
      <c r="L248" s="280">
        <f xml:space="preserve"> IF( InpS!L106, InpS!L106, K248 * ( 1 + L$6) )</f>
        <v>7499.52</v>
      </c>
      <c r="M248" s="280">
        <f xml:space="preserve"> IF( InpS!M106, InpS!M106, L248 * ( 1 + M$6) )</f>
        <v>7018.31</v>
      </c>
      <c r="N248" s="280">
        <f xml:space="preserve"> IF( InpS!N106, InpS!N106, M248 * ( 1 + N$6) )</f>
        <v>6677.76</v>
      </c>
      <c r="O248" s="280">
        <f xml:space="preserve"> IF( InpS!O106, InpS!O106, N248 * ( 1 + O$6) )</f>
        <v>6354.42</v>
      </c>
      <c r="P248" s="280">
        <f xml:space="preserve"> IF( InpS!P106, InpS!P106, O248 * ( 1 + P$6) )</f>
        <v>6046.97</v>
      </c>
      <c r="Q248" s="280">
        <f xml:space="preserve"> IF( InpS!Q106, InpS!Q106, P248 * ( 1 + Q$6) )</f>
        <v>5757.39</v>
      </c>
      <c r="R248" s="280">
        <f xml:space="preserve"> IF( InpS!R106, InpS!R106, Q248 * ( 1 + R$6) )</f>
        <v>5483.23</v>
      </c>
      <c r="S248" s="280">
        <f xml:space="preserve"> IF( InpS!S106, InpS!S106, R248 * ( 1 + S$6) )</f>
        <v>5225.1400000000003</v>
      </c>
      <c r="T248" s="280">
        <f xml:space="preserve"> IF( InpS!T106, InpS!T106, S248 * ( 1 + T$6) )</f>
        <v>5329.6261063463407</v>
      </c>
      <c r="U248" s="280">
        <f xml:space="preserve"> IF( InpS!U106, InpS!U106, T248 * ( 1 + U$6) )</f>
        <v>5436.2016009998688</v>
      </c>
      <c r="V248" s="280">
        <f xml:space="preserve"> IF( InpS!V106, InpS!V106, U248 * ( 1 + V$6) )</f>
        <v>5544.9082650514001</v>
      </c>
      <c r="W248" s="280">
        <f xml:space="preserve"> IF( InpS!W106, InpS!W106, V248 * ( 1 + W$6) )</f>
        <v>5655.7887150800807</v>
      </c>
      <c r="X248" s="280">
        <f xml:space="preserve"> IF( InpS!X106, InpS!X106, W248 * ( 1 + X$6) )</f>
        <v>5768.8864198604861</v>
      </c>
      <c r="Y248" s="280">
        <f xml:space="preserve"> IF( InpS!Y106, InpS!Y106, X248 * ( 1 + Y$6) )</f>
        <v>5884.2457174038054</v>
      </c>
      <c r="Z248" s="280">
        <f xml:space="preserve"> IF( InpS!Z106, InpS!Z106, Y248 * ( 1 + Z$6) )</f>
        <v>6001.9118323397979</v>
      </c>
      <c r="AA248" s="280">
        <f xml:space="preserve"> IF( InpS!AA106, InpS!AA106, Z248 * ( 1 + AA$6) )</f>
        <v>6121.9308936463303</v>
      </c>
      <c r="AB248" s="280">
        <f xml:space="preserve"> IF( InpS!AB106, InpS!AB106, AA248 * ( 1 + AB$6) )</f>
        <v>6244.3499527334507</v>
      </c>
      <c r="AC248" s="280">
        <f xml:space="preserve"> IF( InpS!AC106, InpS!AC106, AB248 * ( 1 + AC$6) )</f>
        <v>6369.2170018890847</v>
      </c>
      <c r="AD248" s="280">
        <f xml:space="preserve"> IF( InpS!AD106, InpS!AD106, AC248 * ( 1 + AD$6) )</f>
        <v>6496.5809930935884</v>
      </c>
      <c r="AE248" s="280">
        <f xml:space="preserve"> IF( InpS!AE106, InpS!AE106, AD248 * ( 1 + AE$6) )</f>
        <v>6626.4918572105289</v>
      </c>
      <c r="AF248" s="280">
        <f xml:space="preserve"> IF( InpS!AF106, InpS!AF106, AE248 * ( 1 + AF$6) )</f>
        <v>6759.0005235612216</v>
      </c>
      <c r="AG248" s="280">
        <f xml:space="preserve"> IF( InpS!AG106, InpS!AG106, AF248 * ( 1 + AG$6) )</f>
        <v>6894.1589398906954</v>
      </c>
      <c r="AH248" s="280">
        <f xml:space="preserve"> IF( InpS!AH106, InpS!AH106, AG248 * ( 1 + AH$6) )</f>
        <v>7032.0200927329142</v>
      </c>
      <c r="AI248" s="280">
        <f xml:space="preserve"> IF( InpS!AI106, InpS!AI106, AH248 * ( 1 + AI$6) )</f>
        <v>7172.6380281832353</v>
      </c>
      <c r="AJ248" s="280">
        <f xml:space="preserve"> IF( InpS!AJ106, InpS!AJ106, AI248 * ( 1 + AJ$6) )</f>
        <v>7316.0678730862537</v>
      </c>
      <c r="AK248" s="280">
        <f xml:space="preserve"> IF( InpS!AK106, InpS!AK106, AJ248 * ( 1 + AK$6) )</f>
        <v>7462.3658566473323</v>
      </c>
      <c r="AL248" s="280">
        <f xml:space="preserve"> IF( InpS!AL106, InpS!AL106, AK248 * ( 1 + AL$6) )</f>
        <v>7611.5893324762956</v>
      </c>
      <c r="AM248" s="280">
        <f xml:space="preserve"> IF( InpS!AM106, InpS!AM106, AL248 * ( 1 + AM$6) )</f>
        <v>7763.7968010719287</v>
      </c>
      <c r="AN248" s="280">
        <f xml:space="preserve"> IF( InpS!AN106, InpS!AN106, AM248 * ( 1 + AN$6) )</f>
        <v>7919.0479327560897</v>
      </c>
      <c r="AO248" s="280">
        <f xml:space="preserve"> IF( InpS!AO106, InpS!AO106, AN248 * ( 1 + AO$6) )</f>
        <v>8077.4035910664352</v>
      </c>
      <c r="AP248" s="280">
        <f xml:space="preserve"> IF( InpS!AP106, InpS!AP106, AO248 * ( 1 + AP$6) )</f>
        <v>8238.9258566169228</v>
      </c>
      <c r="AQ248" s="280">
        <f xml:space="preserve"> IF( InpS!AQ106, InpS!AQ106, AP248 * ( 1 + AQ$6) )</f>
        <v>8403.6780514354523</v>
      </c>
      <c r="AR248" s="280">
        <f xml:space="preserve"> IF( InpS!AR106, InpS!AR106, AQ248 * ( 1 + AR$6) )</f>
        <v>8571.7247637881719</v>
      </c>
      <c r="AS248" s="280">
        <f xml:space="preserve"> IF( InpS!AS106, InpS!AS106, AR248 * ( 1 + AS$6) )</f>
        <v>8743.1318735002042</v>
      </c>
      <c r="AT248" s="280">
        <f xml:space="preserve"> IF( InpS!AT106, InpS!AT106, AS248 * ( 1 + AT$6) )</f>
        <v>8917.9665777826958</v>
      </c>
      <c r="AU248" s="280">
        <f xml:space="preserve"> IF( InpS!AU106, InpS!AU106, AT248 * ( 1 + AU$6) )</f>
        <v>9096.2974175763302</v>
      </c>
      <c r="AV248" s="280">
        <f xml:space="preserve"> IF( InpS!AV106, InpS!AV106, AU248 * ( 1 + AV$6) )</f>
        <v>9278.1943044216241</v>
      </c>
      <c r="AW248" s="280">
        <f xml:space="preserve"> IF( InpS!AW106, InpS!AW106, AV248 * ( 1 + AW$6) )</f>
        <v>9463.7285478665472</v>
      </c>
      <c r="AX248" s="280">
        <f xml:space="preserve"> IF( InpS!AX106, InpS!AX106, AW248 * ( 1 + AX$6) )</f>
        <v>9652.9728834222024</v>
      </c>
      <c r="AY248" s="280">
        <f xml:space="preserve"> IF( InpS!AY106, InpS!AY106, AX248 * ( 1 + AY$6) )</f>
        <v>9846.0015010775369</v>
      </c>
      <c r="AZ248" s="280">
        <f xml:space="preserve"> IF( InpS!AZ106, InpS!AZ106, AY248 * ( 1 + AZ$6) )</f>
        <v>10042.890074384244</v>
      </c>
      <c r="BA248" s="280">
        <f xml:space="preserve"> IF( InpS!BA106, InpS!BA106, AZ248 * ( 1 + BA$6) )</f>
        <v>10243.715790123289</v>
      </c>
      <c r="BB248" s="280">
        <f xml:space="preserve"> IF( InpS!BB106, InpS!BB106, BA248 * ( 1 + BB$6) )</f>
        <v>10448.557378564652</v>
      </c>
      <c r="BC248" s="280">
        <f xml:space="preserve"> IF( InpS!BC106, InpS!BC106, BB248 * ( 1 + BC$6) )</f>
        <v>10657.495144332181</v>
      </c>
      <c r="BD248" s="280">
        <f xml:space="preserve"> IF( InpS!BD106, InpS!BD106, BC248 * ( 1 + BD$6) )</f>
        <v>10870.610997885635</v>
      </c>
      <c r="BE248" s="280">
        <f xml:space="preserve"> IF( InpS!BE106, InpS!BE106, BD248 * ( 1 + BE$6) )</f>
        <v>11087.988487632278</v>
      </c>
      <c r="BF248" s="280">
        <f xml:space="preserve"> IF( InpS!BF106, InpS!BF106, BE248 * ( 1 + BF$6) )</f>
        <v>11309.712832680591</v>
      </c>
      <c r="BG248" s="280">
        <f xml:space="preserve"> IF( InpS!BG106, InpS!BG106, BF248 * ( 1 + BG$6) )</f>
        <v>11535.87095624896</v>
      </c>
      <c r="BH248" s="280">
        <f xml:space="preserve"> IF( InpS!BH106, InpS!BH106, BG248 * ( 1 + BH$6) )</f>
        <v>11766.551519742434</v>
      </c>
      <c r="BI248" s="280">
        <f xml:space="preserve"> IF( InpS!BI106, InpS!BI106, BH248 * ( 1 + BI$6) )</f>
        <v>12001.844957510895</v>
      </c>
      <c r="BJ248" s="280">
        <f xml:space="preserve"> IF( InpS!BJ106, InpS!BJ106, BI248 * ( 1 + BJ$6) )</f>
        <v>12241.843512302301</v>
      </c>
      <c r="BK248" s="280">
        <f xml:space="preserve"> IF( InpS!BK106, InpS!BK106, BJ248 * ( 1 + BK$6) )</f>
        <v>12486.641271424865</v>
      </c>
      <c r="BL248" s="280">
        <f xml:space="preserve"> IF( InpS!BL106, InpS!BL106, BK248 * ( 1 + BL$6) )</f>
        <v>12736.334203632367</v>
      </c>
      <c r="BM248" s="280">
        <f xml:space="preserve"> IF( InpS!BM106, InpS!BM106, BL248 * ( 1 + BM$6) )</f>
        <v>12991.020196747051</v>
      </c>
      <c r="BN248" s="280">
        <f xml:space="preserve"> IF( InpS!BN106, InpS!BN106, BM248 * ( 1 + BN$6) )</f>
        <v>13250.799096034872</v>
      </c>
      <c r="BO248" s="280">
        <f xml:space="preserve"> IF( InpS!BO106, InpS!BO106, BN248 * ( 1 + BO$6) )</f>
        <v>13515.77274334811</v>
      </c>
      <c r="BP248" s="280">
        <f xml:space="preserve"> IF( InpS!BP106, InpS!BP106, BO248 * ( 1 + BP$6) )</f>
        <v>13786.045017050717</v>
      </c>
      <c r="BQ248" s="280">
        <f xml:space="preserve"> IF( InpS!BQ106, InpS!BQ106, BP248 * ( 1 + BQ$6) )</f>
        <v>14061.721872742048</v>
      </c>
      <c r="BR248" s="280">
        <f xml:space="preserve"> IF( InpS!BR106, InpS!BR106, BQ248 * ( 1 + BR$6) )</f>
        <v>14342.911384794927</v>
      </c>
      <c r="BS248" s="280">
        <f xml:space="preserve"> IF( InpS!BS106, InpS!BS106, BR248 * ( 1 + BS$6) )</f>
        <v>14629.723788724355</v>
      </c>
      <c r="BT248" s="280">
        <f xml:space="preserve"> IF( InpS!BT106, InpS!BT106, BS248 * ( 1 + BT$6) )</f>
        <v>14922.271524403444</v>
      </c>
      <c r="BU248" s="280">
        <f xml:space="preserve"> IF( InpS!BU106, InpS!BU106, BT248 * ( 1 + BU$6) )</f>
        <v>15220.669280143537</v>
      </c>
      <c r="BV248" s="280">
        <f xml:space="preserve"> IF( InpS!BV106, InpS!BV106, BU248 * ( 1 + BV$6) )</f>
        <v>15525.034037655785</v>
      </c>
      <c r="BW248" s="280">
        <f xml:space="preserve"> IF( InpS!BW106, InpS!BW106, BV248 * ( 1 + BW$6) )</f>
        <v>15835.485117911827</v>
      </c>
      <c r="BX248" s="280">
        <f xml:space="preserve"> IF( InpS!BX106, InpS!BX106, BW248 * ( 1 + BX$6) )</f>
        <v>16152.144227921515</v>
      </c>
      <c r="BY248" s="280">
        <f xml:space="preserve"> IF( InpS!BY106, InpS!BY106, BX248 * ( 1 + BY$6) )</f>
        <v>16475.135508446063</v>
      </c>
      <c r="BZ248" s="280">
        <f xml:space="preserve"> IF( InpS!BZ106, InpS!BZ106, BY248 * ( 1 + BZ$6) )</f>
        <v>16804.585582665291</v>
      </c>
      <c r="CA248" s="280">
        <f xml:space="preserve"> IF( InpS!CA106, InpS!CA106, BZ248 * ( 1 + CA$6) )</f>
        <v>17140.623605818077</v>
      </c>
      <c r="CB248" s="280">
        <f xml:space="preserve"> IF( InpS!CB106, InpS!CB106, CA248 * ( 1 + CB$6) )</f>
        <v>17483.381315835435</v>
      </c>
      <c r="CC248" s="280">
        <f xml:space="preserve"> IF( InpS!CC106, InpS!CC106, CB248 * ( 1 + CC$6) )</f>
        <v>17832.993084986119</v>
      </c>
      <c r="CD248" s="280">
        <f xml:space="preserve"> IF( InpS!CD106, InpS!CD106, CC248 * ( 1 + CD$6) )</f>
        <v>18189.595972554951</v>
      </c>
      <c r="CE248" s="280">
        <f xml:space="preserve"> IF( InpS!CE106, InpS!CE106, CD248 * ( 1 + CE$6) )</f>
        <v>18553.329778574567</v>
      </c>
      <c r="CF248" s="280">
        <f xml:space="preserve"> IF( InpS!CF106, InpS!CF106, CE248 * ( 1 + CF$6) )</f>
        <v>18924.337098631611</v>
      </c>
      <c r="CG248" s="280">
        <f xml:space="preserve"> IF( InpS!CG106, InpS!CG106, CF248 * ( 1 + CG$6) )</f>
        <v>19302.763379768883</v>
      </c>
      <c r="CH248" s="280">
        <f xml:space="preserve"> IF( InpS!CH106, InpS!CH106, CG248 * ( 1 + CH$6) )</f>
        <v>19688.75697750536</v>
      </c>
      <c r="CI248" s="280">
        <f xml:space="preserve"> IF( InpS!CI106, InpS!CI106, CH248 * ( 1 + CI$6) )</f>
        <v>20082.469213996414</v>
      </c>
      <c r="CJ248" s="280">
        <f xml:space="preserve"> IF( InpS!CJ106, InpS!CJ106, CI248 * ( 1 + CJ$6) )</f>
        <v>20484.054437357077</v>
      </c>
      <c r="CK248" s="280">
        <f xml:space="preserve"> IF( InpS!CK106, InpS!CK106, CJ248 * ( 1 + CK$6) )</f>
        <v>20893.670082171553</v>
      </c>
      <c r="CL248" s="280">
        <f xml:space="preserve"> IF( InpS!CL106, InpS!CL106, CK248 * ( 1 + CL$6) )</f>
        <v>21311.476731212751</v>
      </c>
      <c r="CM248" s="280">
        <f xml:space="preserve"> IF( InpS!CM106, InpS!CM106, CL248 * ( 1 + CM$6) )</f>
        <v>21737.638178395995</v>
      </c>
      <c r="CN248" s="280">
        <f xml:space="preserve"> IF( InpS!CN106, InpS!CN106, CM248 * ( 1 + CN$6) )</f>
        <v>22172.321492991614</v>
      </c>
      <c r="CO248" s="280">
        <f xml:space="preserve"> IF( InpS!CO106, InpS!CO106, CN248 * ( 1 + CO$6) )</f>
        <v>22615.697085121577</v>
      </c>
    </row>
    <row r="249" spans="2:93" outlineLevel="2" x14ac:dyDescent="0.2">
      <c r="B249" s="59"/>
      <c r="D249" s="39"/>
      <c r="E249" s="18" t="str">
        <f xml:space="preserve"> InpS!E107</f>
        <v>Surface Water: Band 14</v>
      </c>
      <c r="G249" s="19">
        <f xml:space="preserve"> UserInput!G65</f>
        <v>0</v>
      </c>
      <c r="H249" s="77" t="str">
        <f xml:space="preserve"> InpS!H107</f>
        <v>£</v>
      </c>
      <c r="I249" s="75"/>
      <c r="K249" s="280">
        <f xml:space="preserve"> IF( InpS!K107, InpS!K107, J249 * ( 1 + K$6) )</f>
        <v>10727.46</v>
      </c>
      <c r="L249" s="280">
        <f xml:space="preserve"> IF( InpS!L107, InpS!L107, K249 * ( 1 + L$6) )</f>
        <v>10499.65</v>
      </c>
      <c r="M249" s="280">
        <f xml:space="preserve"> IF( InpS!M107, InpS!M107, L249 * ( 1 + M$6) )</f>
        <v>9825.94</v>
      </c>
      <c r="N249" s="280">
        <f xml:space="preserve"> IF( InpS!N107, InpS!N107, M249 * ( 1 + N$6) )</f>
        <v>9349.16</v>
      </c>
      <c r="O249" s="280">
        <f xml:space="preserve"> IF( InpS!O107, InpS!O107, N249 * ( 1 + O$6) )</f>
        <v>8896.4699999999993</v>
      </c>
      <c r="P249" s="280">
        <f xml:space="preserve"> IF( InpS!P107, InpS!P107, O249 * ( 1 + P$6) )</f>
        <v>8466.02</v>
      </c>
      <c r="Q249" s="280">
        <f xml:space="preserve"> IF( InpS!Q107, InpS!Q107, P249 * ( 1 + Q$6) )</f>
        <v>8060.59</v>
      </c>
      <c r="R249" s="280">
        <f xml:space="preserve"> IF( InpS!R107, InpS!R107, Q249 * ( 1 + R$6) )</f>
        <v>7676.75</v>
      </c>
      <c r="S249" s="280">
        <f xml:space="preserve"> IF( InpS!S107, InpS!S107, R249 * ( 1 + S$6) )</f>
        <v>7315.41</v>
      </c>
      <c r="T249" s="280">
        <f xml:space="preserve"> IF( InpS!T107, InpS!T107, S249 * ( 1 + T$6) )</f>
        <v>7461.6948282011736</v>
      </c>
      <c r="U249" s="280">
        <f xml:space="preserve"> IF( InpS!U107, InpS!U107, T249 * ( 1 + U$6) )</f>
        <v>7610.904885605064</v>
      </c>
      <c r="V249" s="280">
        <f xml:space="preserve"> IF( InpS!V107, InpS!V107, U249 * ( 1 + V$6) )</f>
        <v>7763.0986674499927</v>
      </c>
      <c r="W249" s="280">
        <f xml:space="preserve"> IF( InpS!W107, InpS!W107, V249 * ( 1 + W$6) )</f>
        <v>7918.3358386921627</v>
      </c>
      <c r="X249" s="280">
        <f xml:space="preserve"> IF( InpS!X107, InpS!X107, W249 * ( 1 + X$6) )</f>
        <v>8076.6772573962789</v>
      </c>
      <c r="Y249" s="280">
        <f xml:space="preserve"> IF( InpS!Y107, InpS!Y107, X249 * ( 1 + Y$6) )</f>
        <v>8238.1849985939079</v>
      </c>
      <c r="Z249" s="280">
        <f xml:space="preserve"> IF( InpS!Z107, InpS!Z107, Y249 * ( 1 + Z$6) )</f>
        <v>8402.9223786189232</v>
      </c>
      <c r="AA249" s="280">
        <f xml:space="preserve"> IF( InpS!AA107, InpS!AA107, Z249 * ( 1 + AA$6) )</f>
        <v>8570.9539799295908</v>
      </c>
      <c r="AB249" s="280">
        <f xml:space="preserve"> IF( InpS!AB107, InpS!AB107, AA249 * ( 1 + AB$6) )</f>
        <v>8742.3456764270068</v>
      </c>
      <c r="AC249" s="280">
        <f xml:space="preserve"> IF( InpS!AC107, InpS!AC107, AB249 * ( 1 + AC$6) )</f>
        <v>8917.1646592798334</v>
      </c>
      <c r="AD249" s="280">
        <f xml:space="preserve"> IF( InpS!AD107, InpS!AD107, AC249 * ( 1 + AD$6) )</f>
        <v>9095.4794632654375</v>
      </c>
      <c r="AE249" s="280">
        <f xml:space="preserve"> IF( InpS!AE107, InpS!AE107, AD249 * ( 1 + AE$6) )</f>
        <v>9277.3599936377723</v>
      </c>
      <c r="AF249" s="280">
        <f xml:space="preserve"> IF( InpS!AF107, InpS!AF107, AE249 * ( 1 + AF$6) )</f>
        <v>9462.8775535325349</v>
      </c>
      <c r="AG249" s="280">
        <f xml:space="preserve"> IF( InpS!AG107, InpS!AG107, AF249 * ( 1 + AG$6) )</f>
        <v>9652.1048719203282</v>
      </c>
      <c r="AH249" s="280">
        <f xml:space="preserve"> IF( InpS!AH107, InpS!AH107, AG249 * ( 1 + AH$6) )</f>
        <v>9845.1161321188101</v>
      </c>
      <c r="AI249" s="280">
        <f xml:space="preserve"> IF( InpS!AI107, InpS!AI107, AH249 * ( 1 + AI$6) )</f>
        <v>10041.987000874984</v>
      </c>
      <c r="AJ249" s="280">
        <f xml:space="preserve"> IF( InpS!AJ107, InpS!AJ107, AI249 * ( 1 + AJ$6) )</f>
        <v>10242.794658029048</v>
      </c>
      <c r="AK249" s="280">
        <f xml:space="preserve"> IF( InpS!AK107, InpS!AK107, AJ249 * ( 1 + AK$6) )</f>
        <v>10447.617826771426</v>
      </c>
      <c r="AL249" s="280">
        <f xml:space="preserve"> IF( InpS!AL107, InpS!AL107, AK249 * ( 1 + AL$6) )</f>
        <v>10656.536804504838</v>
      </c>
      <c r="AM249" s="280">
        <f xml:space="preserve"> IF( InpS!AM107, InpS!AM107, AL249 * ( 1 + AM$6) )</f>
        <v>10869.633494323518</v>
      </c>
      <c r="AN249" s="280">
        <f xml:space="preserve"> IF( InpS!AN107, InpS!AN107, AM249 * ( 1 + AN$6) )</f>
        <v>11086.991437121917</v>
      </c>
      <c r="AO249" s="280">
        <f xml:space="preserve"> IF( InpS!AO107, InpS!AO107, AN249 * ( 1 + AO$6) )</f>
        <v>11308.695844345471</v>
      </c>
      <c r="AP249" s="280">
        <f xml:space="preserve"> IF( InpS!AP107, InpS!AP107, AO249 * ( 1 + AP$6) )</f>
        <v>11534.833631396286</v>
      </c>
      <c r="AQ249" s="280">
        <f xml:space="preserve"> IF( InpS!AQ107, InpS!AQ107, AP249 * ( 1 + AQ$6) )</f>
        <v>11765.493451706827</v>
      </c>
      <c r="AR249" s="280">
        <f xml:space="preserve"> IF( InpS!AR107, InpS!AR107, AQ249 * ( 1 + AR$6) )</f>
        <v>12000.765731494968</v>
      </c>
      <c r="AS249" s="280">
        <f xml:space="preserve"> IF( InpS!AS107, InpS!AS107, AR249 * ( 1 + AS$6) )</f>
        <v>12240.742705214045</v>
      </c>
      <c r="AT249" s="280">
        <f xml:space="preserve"> IF( InpS!AT107, InpS!AT107, AS249 * ( 1 + AT$6) )</f>
        <v>12485.518451711781</v>
      </c>
      <c r="AU249" s="280">
        <f xml:space="preserve"> IF( InpS!AU107, InpS!AU107, AT249 * ( 1 + AU$6) )</f>
        <v>12735.188931112285</v>
      </c>
      <c r="AV249" s="280">
        <f xml:space="preserve"> IF( InpS!AV107, InpS!AV107, AU249 * ( 1 + AV$6) )</f>
        <v>12989.852022435567</v>
      </c>
      <c r="AW249" s="280">
        <f xml:space="preserve"> IF( InpS!AW107, InpS!AW107, AV249 * ( 1 + AW$6) )</f>
        <v>13249.607561969326</v>
      </c>
      <c r="AX249" s="280">
        <f xml:space="preserve"> IF( InpS!AX107, InpS!AX107, AW249 * ( 1 + AX$6) )</f>
        <v>13514.557382408051</v>
      </c>
      <c r="AY249" s="280">
        <f xml:space="preserve"> IF( InpS!AY107, InpS!AY107, AX249 * ( 1 + AY$6) )</f>
        <v>13784.80535277478</v>
      </c>
      <c r="AZ249" s="280">
        <f xml:space="preserve"> IF( InpS!AZ107, InpS!AZ107, AY249 * ( 1 + AZ$6) )</f>
        <v>14060.457419141159</v>
      </c>
      <c r="BA249" s="280">
        <f xml:space="preserve"> IF( InpS!BA107, InpS!BA107, AZ249 * ( 1 + BA$6) )</f>
        <v>14341.621646161788</v>
      </c>
      <c r="BB249" s="280">
        <f xml:space="preserve"> IF( InpS!BB107, InpS!BB107, BA249 * ( 1 + BB$6) )</f>
        <v>14628.408259439104</v>
      </c>
      <c r="BC249" s="280">
        <f xml:space="preserve"> IF( InpS!BC107, InpS!BC107, BB249 * ( 1 + BC$6) )</f>
        <v>14920.929688735436</v>
      </c>
      <c r="BD249" s="280">
        <f xml:space="preserve"> IF( InpS!BD107, InpS!BD107, BC249 * ( 1 + BD$6) )</f>
        <v>15219.300612049161</v>
      </c>
      <c r="BE249" s="280">
        <f xml:space="preserve"> IF( InpS!BE107, InpS!BE107, BD249 * ( 1 + BE$6) )</f>
        <v>15523.638000572242</v>
      </c>
      <c r="BF249" s="280">
        <f xml:space="preserve"> IF( InpS!BF107, InpS!BF107, BE249 * ( 1 + BF$6) )</f>
        <v>15834.061164546772</v>
      </c>
      <c r="BG249" s="280">
        <f xml:space="preserve"> IF( InpS!BG107, InpS!BG107, BF249 * ( 1 + BG$6) )</f>
        <v>16150.691800038509</v>
      </c>
      <c r="BH249" s="280">
        <f xml:space="preserve"> IF( InpS!BH107, InpS!BH107, BG249 * ( 1 + BH$6) )</f>
        <v>16473.654036645716</v>
      </c>
      <c r="BI249" s="280">
        <f xml:space="preserve"> IF( InpS!BI107, InpS!BI107, BH249 * ( 1 + BI$6) )</f>
        <v>16803.074486162051</v>
      </c>
      <c r="BJ249" s="280">
        <f xml:space="preserve"> IF( InpS!BJ107, InpS!BJ107, BI249 * ( 1 + BJ$6) )</f>
        <v>17139.08229221253</v>
      </c>
      <c r="BK249" s="280">
        <f xml:space="preserve"> IF( InpS!BK107, InpS!BK107, BJ249 * ( 1 + BK$6) )</f>
        <v>17481.809180882075</v>
      </c>
      <c r="BL249" s="280">
        <f xml:space="preserve"> IF( InpS!BL107, InpS!BL107, BK249 * ( 1 + BL$6) )</f>
        <v>17831.389512356462</v>
      </c>
      <c r="BM249" s="280">
        <f xml:space="preserve"> IF( InpS!BM107, InpS!BM107, BL249 * ( 1 + BM$6) )</f>
        <v>18187.960333595911</v>
      </c>
      <c r="BN249" s="280">
        <f xml:space="preserve"> IF( InpS!BN107, InpS!BN107, BM249 * ( 1 + BN$6) )</f>
        <v>18551.661432062003</v>
      </c>
      <c r="BO249" s="280">
        <f xml:space="preserve"> IF( InpS!BO107, InpS!BO107, BN249 * ( 1 + BO$6) )</f>
        <v>18922.63539051895</v>
      </c>
      <c r="BP249" s="280">
        <f xml:space="preserve"> IF( InpS!BP107, InpS!BP107, BO249 * ( 1 + BP$6) )</f>
        <v>19301.027642930709</v>
      </c>
      <c r="BQ249" s="280">
        <f xml:space="preserve"> IF( InpS!BQ107, InpS!BQ107, BP249 * ( 1 + BQ$6) )</f>
        <v>19686.986531475879</v>
      </c>
      <c r="BR249" s="280">
        <f xml:space="preserve"> IF( InpS!BR107, InpS!BR107, BQ249 * ( 1 + BR$6) )</f>
        <v>20080.663364702694</v>
      </c>
      <c r="BS249" s="280">
        <f xml:space="preserve"> IF( InpS!BS107, InpS!BS107, BR249 * ( 1 + BS$6) )</f>
        <v>20482.21247684694</v>
      </c>
      <c r="BT249" s="280">
        <f xml:space="preserve"> IF( InpS!BT107, InpS!BT107, BS249 * ( 1 + BT$6) )</f>
        <v>20891.79128833604</v>
      </c>
      <c r="BU249" s="280">
        <f xml:space="preserve"> IF( InpS!BU107, InpS!BU107, BT249 * ( 1 + BU$6) )</f>
        <v>21309.560367503032</v>
      </c>
      <c r="BV249" s="280">
        <f xml:space="preserve"> IF( InpS!BV107, InpS!BV107, BU249 * ( 1 + BV$6) )</f>
        <v>21735.683493534616</v>
      </c>
      <c r="BW249" s="280">
        <f xml:space="preserve"> IF( InpS!BW107, InpS!BW107, BV249 * ( 1 + BW$6) )</f>
        <v>22170.327720677975</v>
      </c>
      <c r="BX249" s="280">
        <f xml:space="preserve"> IF( InpS!BX107, InpS!BX107, BW249 * ( 1 + BX$6) )</f>
        <v>22613.663443731515</v>
      </c>
      <c r="BY249" s="280">
        <f xml:space="preserve"> IF( InpS!BY107, InpS!BY107, BX249 * ( 1 + BY$6) )</f>
        <v>23065.864464845221</v>
      </c>
      <c r="BZ249" s="280">
        <f xml:space="preserve"> IF( InpS!BZ107, InpS!BZ107, BY249 * ( 1 + BZ$6) )</f>
        <v>23527.108061656807</v>
      </c>
      <c r="CA249" s="280">
        <f xml:space="preserve"> IF( InpS!CA107, InpS!CA107, BZ249 * ( 1 + CA$6) )</f>
        <v>23997.575056790356</v>
      </c>
      <c r="CB249" s="280">
        <f xml:space="preserve"> IF( InpS!CB107, InpS!CB107, CA249 * ( 1 + CB$6) )</f>
        <v>24477.44988874473</v>
      </c>
      <c r="CC249" s="280">
        <f xml:space="preserve"> IF( InpS!CC107, InpS!CC107, CB249 * ( 1 + CC$6) )</f>
        <v>24966.920684199511</v>
      </c>
      <c r="CD249" s="280">
        <f xml:space="preserve"> IF( InpS!CD107, InpS!CD107, CC249 * ( 1 + CD$6) )</f>
        <v>25466.179331766831</v>
      </c>
      <c r="CE249" s="280">
        <f xml:space="preserve"> IF( InpS!CE107, InpS!CE107, CD249 * ( 1 + CE$6) )</f>
        <v>25975.421557218007</v>
      </c>
      <c r="CF249" s="280">
        <f xml:space="preserve"> IF( InpS!CF107, InpS!CF107, CE249 * ( 1 + CF$6) )</f>
        <v>26494.847000214464</v>
      </c>
      <c r="CG249" s="280">
        <f xml:space="preserve"> IF( InpS!CG107, InpS!CG107, CF249 * ( 1 + CG$6) )</f>
        <v>27024.659292573026</v>
      </c>
      <c r="CH249" s="280">
        <f xml:space="preserve"> IF( InpS!CH107, InpS!CH107, CG249 * ( 1 + CH$6) )</f>
        <v>27565.066138096285</v>
      </c>
      <c r="CI249" s="280">
        <f xml:space="preserve"> IF( InpS!CI107, InpS!CI107, CH249 * ( 1 + CI$6) )</f>
        <v>28116.279393999288</v>
      </c>
      <c r="CJ249" s="280">
        <f xml:space="preserve"> IF( InpS!CJ107, InpS!CJ107, CI249 * ( 1 + CJ$6) )</f>
        <v>28678.515153964538</v>
      </c>
      <c r="CK249" s="280">
        <f xml:space="preserve"> IF( InpS!CK107, InpS!CK107, CJ249 * ( 1 + CK$6) )</f>
        <v>29251.993832857785</v>
      </c>
      <c r="CL249" s="280">
        <f xml:space="preserve"> IF( InpS!CL107, InpS!CL107, CK249 * ( 1 + CL$6) )</f>
        <v>29836.940253137906</v>
      </c>
      <c r="CM249" s="280">
        <f xml:space="preserve"> IF( InpS!CM107, InpS!CM107, CL249 * ( 1 + CM$6) )</f>
        <v>30433.58373299467</v>
      </c>
      <c r="CN249" s="280">
        <f xml:space="preserve"> IF( InpS!CN107, InpS!CN107, CM249 * ( 1 + CN$6) )</f>
        <v>31042.158176248999</v>
      </c>
      <c r="CO249" s="280">
        <f xml:space="preserve"> IF( InpS!CO107, InpS!CO107, CN249 * ( 1 + CO$6) )</f>
        <v>31662.902164050945</v>
      </c>
    </row>
    <row r="250" spans="2:93" outlineLevel="2" x14ac:dyDescent="0.2">
      <c r="B250" s="59"/>
      <c r="D250" s="39"/>
      <c r="E250" s="18" t="str">
        <f xml:space="preserve"> InpS!E108</f>
        <v>Surface Water: Band 15</v>
      </c>
      <c r="G250" s="19">
        <f xml:space="preserve"> UserInput!G66</f>
        <v>0</v>
      </c>
      <c r="H250" s="77" t="str">
        <f xml:space="preserve"> InpS!H108</f>
        <v>£</v>
      </c>
      <c r="I250" s="75"/>
      <c r="K250" s="280">
        <f xml:space="preserve"> IF( InpS!K108, InpS!K108, J250 * ( 1 + K$6) )</f>
        <v>13792.58</v>
      </c>
      <c r="L250" s="280">
        <f xml:space="preserve"> IF( InpS!L108, InpS!L108, K250 * ( 1 + L$6) )</f>
        <v>13499.68</v>
      </c>
      <c r="M250" s="280">
        <f xml:space="preserve"> IF( InpS!M108, InpS!M108, L250 * ( 1 + M$6) )</f>
        <v>12633.47</v>
      </c>
      <c r="N250" s="280">
        <f xml:space="preserve"> IF( InpS!N108, InpS!N108, M250 * ( 1 + N$6) )</f>
        <v>12020.46</v>
      </c>
      <c r="O250" s="280">
        <f xml:space="preserve"> IF( InpS!O108, InpS!O108, N250 * ( 1 + O$6) )</f>
        <v>11438.43</v>
      </c>
      <c r="P250" s="280">
        <f xml:space="preserve"> IF( InpS!P108, InpS!P108, O250 * ( 1 + P$6) )</f>
        <v>10884.99</v>
      </c>
      <c r="Q250" s="280">
        <f xml:space="preserve"> IF( InpS!Q108, InpS!Q108, P250 * ( 1 + Q$6) )</f>
        <v>10363.719999999999</v>
      </c>
      <c r="R250" s="280">
        <f xml:space="preserve"> IF( InpS!R108, InpS!R108, Q250 * ( 1 + R$6) )</f>
        <v>9870.2099999999991</v>
      </c>
      <c r="S250" s="280">
        <f xml:space="preserve"> IF( InpS!S108, InpS!S108, R250 * ( 1 + S$6) )</f>
        <v>9405.6299999999992</v>
      </c>
      <c r="T250" s="280">
        <f xml:space="preserve"> IF( InpS!T108, InpS!T108, S250 * ( 1 + T$6) )</f>
        <v>9593.7125502157505</v>
      </c>
      <c r="U250" s="280">
        <f xml:space="preserve"> IF( InpS!U108, InpS!U108, T250 * ( 1 + U$6) )</f>
        <v>9785.5561505361366</v>
      </c>
      <c r="V250" s="280">
        <f xml:space="preserve"> IF( InpS!V108, InpS!V108, U250 * ( 1 + V$6) )</f>
        <v>9981.2360099471771</v>
      </c>
      <c r="W250" s="280">
        <f xml:space="preserve"> IF( InpS!W108, InpS!W108, V250 * ( 1 + W$6) )</f>
        <v>10180.828841374327</v>
      </c>
      <c r="X250" s="280">
        <f xml:space="preserve"> IF( InpS!X108, InpS!X108, W250 * ( 1 + X$6) )</f>
        <v>10384.412891756465</v>
      </c>
      <c r="Y250" s="280">
        <f xml:space="preserve"> IF( InpS!Y108, InpS!Y108, X250 * ( 1 + Y$6) )</f>
        <v>10592.067972721257</v>
      </c>
      <c r="Z250" s="280">
        <f xml:space="preserve"> IF( InpS!Z108, InpS!Z108, Y250 * ( 1 + Z$6) )</f>
        <v>10803.875491873934</v>
      </c>
      <c r="AA250" s="280">
        <f xml:space="preserve"> IF( InpS!AA108, InpS!AA108, Z250 * ( 1 + AA$6) )</f>
        <v>11019.918484711745</v>
      </c>
      <c r="AB250" s="280">
        <f xml:space="preserve"> IF( InpS!AB108, InpS!AB108, AA250 * ( 1 + AB$6) )</f>
        <v>11240.281647176596</v>
      </c>
      <c r="AC250" s="280">
        <f xml:space="preserve"> IF( InpS!AC108, InpS!AC108, AB250 * ( 1 + AC$6) )</f>
        <v>11465.05136885864</v>
      </c>
      <c r="AD250" s="280">
        <f xml:space="preserve"> IF( InpS!AD108, InpS!AD108, AC250 * ( 1 + AD$6) )</f>
        <v>11694.315766863825</v>
      </c>
      <c r="AE250" s="280">
        <f xml:space="preserve"> IF( InpS!AE108, InpS!AE108, AD250 * ( 1 + AE$6) )</f>
        <v>11928.164720358702</v>
      </c>
      <c r="AF250" s="280">
        <f xml:space="preserve"> IF( InpS!AF108, InpS!AF108, AE250 * ( 1 + AF$6) )</f>
        <v>12166.689905805993</v>
      </c>
      <c r="AG250" s="280">
        <f xml:space="preserve"> IF( InpS!AG108, InpS!AG108, AF250 * ( 1 + AG$6) )</f>
        <v>12409.984832904787</v>
      </c>
      <c r="AH250" s="280">
        <f xml:space="preserve"> IF( InpS!AH108, InpS!AH108, AG250 * ( 1 + AH$6) )</f>
        <v>12658.144881249398</v>
      </c>
      <c r="AI250" s="280">
        <f xml:space="preserve"> IF( InpS!AI108, InpS!AI108, AH250 * ( 1 + AI$6) )</f>
        <v>12911.267337721303</v>
      </c>
      <c r="AJ250" s="280">
        <f xml:space="preserve"> IF( InpS!AJ108, InpS!AJ108, AI250 * ( 1 + AJ$6) )</f>
        <v>13169.451434628789</v>
      </c>
      <c r="AK250" s="280">
        <f xml:space="preserve"> IF( InpS!AK108, InpS!AK108, AJ250 * ( 1 + AK$6) )</f>
        <v>13432.798388609273</v>
      </c>
      <c r="AL250" s="280">
        <f xml:space="preserve"> IF( InpS!AL108, InpS!AL108, AK250 * ( 1 + AL$6) )</f>
        <v>13701.411440309548</v>
      </c>
      <c r="AM250" s="280">
        <f xml:space="preserve"> IF( InpS!AM108, InpS!AM108, AL250 * ( 1 + AM$6) )</f>
        <v>13975.395894859503</v>
      </c>
      <c r="AN250" s="280">
        <f xml:space="preserve"> IF( InpS!AN108, InpS!AN108, AM250 * ( 1 + AN$6) )</f>
        <v>14254.859163155184</v>
      </c>
      <c r="AO250" s="280">
        <f xml:space="preserve"> IF( InpS!AO108, InpS!AO108, AN250 * ( 1 + AO$6) )</f>
        <v>14539.910803967399</v>
      </c>
      <c r="AP250" s="280">
        <f xml:space="preserve"> IF( InpS!AP108, InpS!AP108, AO250 * ( 1 + AP$6) )</f>
        <v>14830.662566892343</v>
      </c>
      <c r="AQ250" s="280">
        <f xml:space="preserve"> IF( InpS!AQ108, InpS!AQ108, AP250 * ( 1 + AQ$6) )</f>
        <v>15127.228436161109</v>
      </c>
      <c r="AR250" s="280">
        <f xml:space="preserve"> IF( InpS!AR108, InpS!AR108, AQ250 * ( 1 + AR$6) )</f>
        <v>15429.724675325248</v>
      </c>
      <c r="AS250" s="280">
        <f xml:space="preserve"> IF( InpS!AS108, InpS!AS108, AR250 * ( 1 + AS$6) )</f>
        <v>15738.269872835896</v>
      </c>
      <c r="AT250" s="280">
        <f xml:space="preserve"> IF( InpS!AT108, InpS!AT108, AS250 * ( 1 + AT$6) )</f>
        <v>16052.984988534332</v>
      </c>
      <c r="AU250" s="280">
        <f xml:space="preserve"> IF( InpS!AU108, InpS!AU108, AT250 * ( 1 + AU$6) )</f>
        <v>16373.993401072215</v>
      </c>
      <c r="AV250" s="280">
        <f xml:space="preserve"> IF( InpS!AV108, InpS!AV108, AU250 * ( 1 + AV$6) )</f>
        <v>16701.420956280057</v>
      </c>
      <c r="AW250" s="280">
        <f xml:space="preserve"> IF( InpS!AW108, InpS!AW108, AV250 * ( 1 + AW$6) )</f>
        <v>17035.396016502917</v>
      </c>
      <c r="AX250" s="280">
        <f xml:space="preserve"> IF( InpS!AX108, InpS!AX108, AW250 * ( 1 + AX$6) )</f>
        <v>17376.049510922654</v>
      </c>
      <c r="AY250" s="280">
        <f xml:space="preserve"> IF( InpS!AY108, InpS!AY108, AX250 * ( 1 + AY$6) )</f>
        <v>17723.514986886465</v>
      </c>
      <c r="AZ250" s="280">
        <f xml:space="preserve"> IF( InpS!AZ108, InpS!AZ108, AY250 * ( 1 + AZ$6) )</f>
        <v>18077.928662261816</v>
      </c>
      <c r="BA250" s="280">
        <f xml:space="preserve"> IF( InpS!BA108, InpS!BA108, AZ250 * ( 1 + BA$6) )</f>
        <v>18439.429478838338</v>
      </c>
      <c r="BB250" s="280">
        <f xml:space="preserve"> IF( InpS!BB108, InpS!BB108, BA250 * ( 1 + BB$6) )</f>
        <v>18808.159156797537</v>
      </c>
      <c r="BC250" s="280">
        <f xml:space="preserve"> IF( InpS!BC108, InpS!BC108, BB250 * ( 1 + BC$6) )</f>
        <v>19184.262250271786</v>
      </c>
      <c r="BD250" s="280">
        <f xml:space="preserve"> IF( InpS!BD108, InpS!BD108, BC250 * ( 1 + BD$6) )</f>
        <v>19567.886204014263</v>
      </c>
      <c r="BE250" s="280">
        <f xml:space="preserve"> IF( InpS!BE108, InpS!BE108, BD250 * ( 1 + BE$6) )</f>
        <v>19959.181411202149</v>
      </c>
      <c r="BF250" s="280">
        <f xml:space="preserve"> IF( InpS!BF108, InpS!BF108, BE250 * ( 1 + BF$6) )</f>
        <v>20358.301272395678</v>
      </c>
      <c r="BG250" s="280">
        <f xml:space="preserve"> IF( InpS!BG108, InpS!BG108, BF250 * ( 1 + BG$6) )</f>
        <v>20765.402255676196</v>
      </c>
      <c r="BH250" s="280">
        <f xml:space="preserve"> IF( InpS!BH108, InpS!BH108, BG250 * ( 1 + BH$6) )</f>
        <v>21180.643957986777</v>
      </c>
      <c r="BI250" s="280">
        <f xml:space="preserve"> IF( InpS!BI108, InpS!BI108, BH250 * ( 1 + BI$6) )</f>
        <v>21604.189167699467</v>
      </c>
      <c r="BJ250" s="280">
        <f xml:space="preserve"> IF( InpS!BJ108, InpS!BJ108, BI250 * ( 1 + BJ$6) )</f>
        <v>22036.203928433668</v>
      </c>
      <c r="BK250" s="280">
        <f xml:space="preserve"> IF( InpS!BK108, InpS!BK108, BJ250 * ( 1 + BK$6) )</f>
        <v>22476.857604150675</v>
      </c>
      <c r="BL250" s="280">
        <f xml:space="preserve"> IF( InpS!BL108, InpS!BL108, BK250 * ( 1 + BL$6) )</f>
        <v>22926.322945549917</v>
      </c>
      <c r="BM250" s="280">
        <f xml:space="preserve"> IF( InpS!BM108, InpS!BM108, BL250 * ( 1 + BM$6) )</f>
        <v>23384.776157792894</v>
      </c>
      <c r="BN250" s="280">
        <f xml:space="preserve"> IF( InpS!BN108, InpS!BN108, BM250 * ( 1 + BN$6) )</f>
        <v>23852.396969581383</v>
      </c>
      <c r="BO250" s="280">
        <f xml:space="preserve"> IF( InpS!BO108, InpS!BO108, BN250 * ( 1 + BO$6) )</f>
        <v>24329.368703616987</v>
      </c>
      <c r="BP250" s="280">
        <f xml:space="preserve"> IF( InpS!BP108, InpS!BP108, BO250 * ( 1 + BP$6) )</f>
        <v>24815.878348469651</v>
      </c>
      <c r="BQ250" s="280">
        <f xml:space="preserve"> IF( InpS!BQ108, InpS!BQ108, BP250 * ( 1 + BQ$6) )</f>
        <v>25312.116631883309</v>
      </c>
      <c r="BR250" s="280">
        <f xml:space="preserve"> IF( InpS!BR108, InpS!BR108, BQ250 * ( 1 + BR$6) )</f>
        <v>25818.278095547426</v>
      </c>
      <c r="BS250" s="280">
        <f xml:space="preserve"> IF( InpS!BS108, InpS!BS108, BR250 * ( 1 + BS$6) )</f>
        <v>26334.561171363719</v>
      </c>
      <c r="BT250" s="280">
        <f xml:space="preserve"> IF( InpS!BT108, InpS!BT108, BS250 * ( 1 + BT$6) )</f>
        <v>26861.16825923798</v>
      </c>
      <c r="BU250" s="280">
        <f xml:space="preserve"> IF( InpS!BU108, InpS!BU108, BT250 * ( 1 + BU$6) )</f>
        <v>27398.305806427466</v>
      </c>
      <c r="BV250" s="280">
        <f xml:space="preserve"> IF( InpS!BV108, InpS!BV108, BU250 * ( 1 + BV$6) )</f>
        <v>27946.184388475016</v>
      </c>
      <c r="BW250" s="280">
        <f xml:space="preserve"> IF( InpS!BW108, InpS!BW108, BV250 * ( 1 + BW$6) )</f>
        <v>28505.018791761555</v>
      </c>
      <c r="BX250" s="280">
        <f xml:space="preserve"> IF( InpS!BX108, InpS!BX108, BW250 * ( 1 + BX$6) )</f>
        <v>29075.028097709419</v>
      </c>
      <c r="BY250" s="280">
        <f xml:space="preserve"> IF( InpS!BY108, InpS!BY108, BX250 * ( 1 + BY$6) )</f>
        <v>29656.435768669449</v>
      </c>
      <c r="BZ250" s="280">
        <f xml:space="preserve"> IF( InpS!BZ108, InpS!BZ108, BY250 * ( 1 + BZ$6) )</f>
        <v>30249.469735525574</v>
      </c>
      <c r="CA250" s="280">
        <f xml:space="preserve"> IF( InpS!CA108, InpS!CA108, BZ250 * ( 1 + CA$6) )</f>
        <v>30854.362487051185</v>
      </c>
      <c r="CB250" s="280">
        <f xml:space="preserve"> IF( InpS!CB108, InpS!CB108, CA250 * ( 1 + CB$6) )</f>
        <v>31471.351161052371</v>
      </c>
      <c r="CC250" s="280">
        <f xml:space="preserve"> IF( InpS!CC108, InpS!CC108, CB250 * ( 1 + CC$6) )</f>
        <v>32100.67763733372</v>
      </c>
      <c r="CD250" s="280">
        <f xml:space="preserve"> IF( InpS!CD108, InpS!CD108, CC250 * ( 1 + CD$6) )</f>
        <v>32742.588632523137</v>
      </c>
      <c r="CE250" s="280">
        <f xml:space="preserve"> IF( InpS!CE108, InpS!CE108, CD250 * ( 1 + CE$6) )</f>
        <v>33397.335796792853</v>
      </c>
      <c r="CF250" s="280">
        <f xml:space="preserve"> IF( InpS!CF108, InpS!CF108, CE250 * ( 1 + CF$6) )</f>
        <v>34065.175812514564</v>
      </c>
      <c r="CG250" s="280">
        <f xml:space="preserve"> IF( InpS!CG108, InpS!CG108, CF250 * ( 1 + CG$6) )</f>
        <v>34746.37049488732</v>
      </c>
      <c r="CH250" s="280">
        <f xml:space="preserve"> IF( InpS!CH108, InpS!CH108, CG250 * ( 1 + CH$6) )</f>
        <v>35441.186894577688</v>
      </c>
      <c r="CI250" s="280">
        <f xml:space="preserve"> IF( InpS!CI108, InpS!CI108, CH250 * ( 1 + CI$6) )</f>
        <v>36149.897402412382</v>
      </c>
      <c r="CJ250" s="280">
        <f xml:space="preserve"> IF( InpS!CJ108, InpS!CJ108, CI250 * ( 1 + CJ$6) )</f>
        <v>36872.779856164387</v>
      </c>
      <c r="CK250" s="280">
        <f xml:space="preserve"> IF( InpS!CK108, InpS!CK108, CJ250 * ( 1 + CK$6) )</f>
        <v>37610.117649474494</v>
      </c>
      <c r="CL250" s="280">
        <f xml:space="preserve"> IF( InpS!CL108, InpS!CL108, CK250 * ( 1 + CL$6) )</f>
        <v>38362.199842950911</v>
      </c>
      <c r="CM250" s="280">
        <f xml:space="preserve"> IF( InpS!CM108, InpS!CM108, CL250 * ( 1 + CM$6) )</f>
        <v>39129.32127749049</v>
      </c>
      <c r="CN250" s="280">
        <f xml:space="preserve"> IF( InpS!CN108, InpS!CN108, CM250 * ( 1 + CN$6) )</f>
        <v>39911.782689866042</v>
      </c>
      <c r="CO250" s="280">
        <f xml:space="preserve"> IF( InpS!CO108, InpS!CO108, CN250 * ( 1 + CO$6) )</f>
        <v>40709.890830625016</v>
      </c>
    </row>
    <row r="251" spans="2:93" outlineLevel="2" x14ac:dyDescent="0.2">
      <c r="B251" s="59"/>
      <c r="D251" s="39"/>
      <c r="E251" s="18" t="str">
        <f xml:space="preserve"> InpS!E109</f>
        <v>Surface Water: Band 16</v>
      </c>
      <c r="G251" s="19">
        <f xml:space="preserve"> UserInput!G67</f>
        <v>0</v>
      </c>
      <c r="H251" s="77" t="str">
        <f xml:space="preserve"> InpS!H109</f>
        <v>£</v>
      </c>
      <c r="I251" s="75"/>
      <c r="K251" s="280">
        <f xml:space="preserve"> IF( InpS!K109, InpS!K109, J251 * ( 1 + K$6) )</f>
        <v>16857.8</v>
      </c>
      <c r="L251" s="280">
        <f xml:space="preserve"> IF( InpS!L109, InpS!L109, K251 * ( 1 + L$6) )</f>
        <v>16499.810000000001</v>
      </c>
      <c r="M251" s="280">
        <f xml:space="preserve"> IF( InpS!M109, InpS!M109, L251 * ( 1 + M$6) )</f>
        <v>15441.1</v>
      </c>
      <c r="N251" s="280">
        <f xml:space="preserve"> IF( InpS!N109, InpS!N109, M251 * ( 1 + N$6) )</f>
        <v>14691.86</v>
      </c>
      <c r="O251" s="280">
        <f xml:space="preserve"> IF( InpS!O109, InpS!O109, N251 * ( 1 + O$6) )</f>
        <v>13980.48</v>
      </c>
      <c r="P251" s="280">
        <f xml:space="preserve"> IF( InpS!P109, InpS!P109, O251 * ( 1 + P$6) )</f>
        <v>13304.05</v>
      </c>
      <c r="Q251" s="280">
        <f xml:space="preserve"> IF( InpS!Q109, InpS!Q109, P251 * ( 1 + Q$6) )</f>
        <v>12666.93</v>
      </c>
      <c r="R251" s="280">
        <f xml:space="preserve"> IF( InpS!R109, InpS!R109, Q251 * ( 1 + R$6) )</f>
        <v>12063.74</v>
      </c>
      <c r="S251" s="280">
        <f xml:space="preserve"> IF( InpS!S109, InpS!S109, R251 * ( 1 + S$6) )</f>
        <v>11495.91</v>
      </c>
      <c r="T251" s="280">
        <f xml:space="preserve"> IF( InpS!T109, InpS!T109, S251 * ( 1 + T$6) )</f>
        <v>11725.791472038634</v>
      </c>
      <c r="U251" s="280">
        <f xml:space="preserve"> IF( InpS!U109, InpS!U109, T251 * ( 1 + U$6) )</f>
        <v>11960.269839076156</v>
      </c>
      <c r="V251" s="280">
        <f xml:space="preserve"> IF( InpS!V109, InpS!V109, U251 * ( 1 + V$6) )</f>
        <v>12199.437024326051</v>
      </c>
      <c r="W251" s="280">
        <f xml:space="preserve"> IF( InpS!W109, InpS!W109, V251 * ( 1 + W$6) )</f>
        <v>12443.386789172393</v>
      </c>
      <c r="X251" s="280">
        <f xml:space="preserve"> IF( InpS!X109, InpS!X109, W251 * ( 1 + X$6) )</f>
        <v>12692.214769927379</v>
      </c>
      <c r="Y251" s="280">
        <f xml:space="preserve"> IF( InpS!Y109, InpS!Y109, X251 * ( 1 + Y$6) )</f>
        <v>12946.018515323909</v>
      </c>
      <c r="Z251" s="280">
        <f xml:space="preserve"> IF( InpS!Z109, InpS!Z109, Y251 * ( 1 + Z$6) )</f>
        <v>13204.89752475788</v>
      </c>
      <c r="AA251" s="280">
        <f xml:space="preserve"> IF( InpS!AA109, InpS!AA109, Z251 * ( 1 + AA$6) )</f>
        <v>13468.953287295224</v>
      </c>
      <c r="AB251" s="280">
        <f xml:space="preserve"> IF( InpS!AB109, InpS!AB109, AA251 * ( 1 + AB$6) )</f>
        <v>13738.289321458944</v>
      </c>
      <c r="AC251" s="280">
        <f xml:space="preserve"> IF( InpS!AC109, InpS!AC109, AB251 * ( 1 + AC$6) )</f>
        <v>14013.011215811774</v>
      </c>
      <c r="AD251" s="280">
        <f xml:space="preserve"> IF( InpS!AD109, InpS!AD109, AC251 * ( 1 + AD$6) )</f>
        <v>14293.226670350363</v>
      </c>
      <c r="AE251" s="280">
        <f xml:space="preserve"> IF( InpS!AE109, InpS!AE109, AD251 * ( 1 + AE$6) )</f>
        <v>14579.045538727205</v>
      </c>
      <c r="AF251" s="280">
        <f xml:space="preserve"> IF( InpS!AF109, InpS!AF109, AE251 * ( 1 + AF$6) )</f>
        <v>14870.579871316875</v>
      </c>
      <c r="AG251" s="280">
        <f xml:space="preserve"> IF( InpS!AG109, InpS!AG109, AF251 * ( 1 + AG$6) )</f>
        <v>15167.943959143453</v>
      </c>
      <c r="AH251" s="280">
        <f xml:space="preserve"> IF( InpS!AH109, InpS!AH109, AG251 * ( 1 + AH$6) )</f>
        <v>15471.254378686353</v>
      </c>
      <c r="AI251" s="280">
        <f xml:space="preserve"> IF( InpS!AI109, InpS!AI109, AH251 * ( 1 + AI$6) )</f>
        <v>15780.630037582136</v>
      </c>
      <c r="AJ251" s="280">
        <f xml:space="preserve"> IF( InpS!AJ109, InpS!AJ109, AI251 * ( 1 + AJ$6) )</f>
        <v>16096.192221240191</v>
      </c>
      <c r="AK251" s="280">
        <f xml:space="preserve"> IF( InpS!AK109, InpS!AK109, AJ251 * ( 1 + AK$6) )</f>
        <v>16418.064640390614</v>
      </c>
      <c r="AL251" s="280">
        <f xml:space="preserve"> IF( InpS!AL109, InpS!AL109, AK251 * ( 1 + AL$6) )</f>
        <v>16746.373479582853</v>
      </c>
      <c r="AM251" s="280">
        <f xml:space="preserve"> IF( InpS!AM109, InpS!AM109, AL251 * ( 1 + AM$6) )</f>
        <v>17081.247446654208</v>
      </c>
      <c r="AN251" s="280">
        <f xml:space="preserve"> IF( InpS!AN109, InpS!AN109, AM251 * ( 1 + AN$6) )</f>
        <v>17422.817823187517</v>
      </c>
      <c r="AO251" s="280">
        <f xml:space="preserve"> IF( InpS!AO109, InpS!AO109, AN251 * ( 1 + AO$6) )</f>
        <v>17771.218515977849</v>
      </c>
      <c r="AP251" s="280">
        <f xml:space="preserve"> IF( InpS!AP109, InpS!AP109, AO251 * ( 1 + AP$6) )</f>
        <v>18126.586109528358</v>
      </c>
      <c r="AQ251" s="280">
        <f xml:space="preserve"> IF( InpS!AQ109, InpS!AQ109, AP251 * ( 1 + AQ$6) )</f>
        <v>18489.059919595893</v>
      </c>
      <c r="AR251" s="280">
        <f xml:space="preserve"> IF( InpS!AR109, InpS!AR109, AQ251 * ( 1 + AR$6) )</f>
        <v>18858.782047807337</v>
      </c>
      <c r="AS251" s="280">
        <f xml:space="preserve"> IF( InpS!AS109, InpS!AS109, AR251 * ( 1 + AS$6) )</f>
        <v>19235.897437368123</v>
      </c>
      <c r="AT251" s="280">
        <f xml:space="preserve"> IF( InpS!AT109, InpS!AT109, AS251 * ( 1 + AT$6) )</f>
        <v>19620.553929884714</v>
      </c>
      <c r="AU251" s="280">
        <f xml:space="preserve"> IF( InpS!AU109, InpS!AU109, AT251 * ( 1 + AU$6) )</f>
        <v>20012.902323323367</v>
      </c>
      <c r="AV251" s="280">
        <f xml:space="preserve"> IF( InpS!AV109, InpS!AV109, AU251 * ( 1 + AV$6) )</f>
        <v>20413.096431127884</v>
      </c>
      <c r="AW251" s="280">
        <f xml:space="preserve"> IF( InpS!AW109, InpS!AW109, AV251 * ( 1 + AW$6) )</f>
        <v>20821.293142519527</v>
      </c>
      <c r="AX251" s="280">
        <f xml:space="preserve"> IF( InpS!AX109, InpS!AX109, AW251 * ( 1 + AX$6) )</f>
        <v>21237.652484002745</v>
      </c>
      <c r="AY251" s="280">
        <f xml:space="preserve"> IF( InpS!AY109, InpS!AY109, AX251 * ( 1 + AY$6) )</f>
        <v>21662.33768210081</v>
      </c>
      <c r="AZ251" s="280">
        <f xml:space="preserve"> IF( InpS!AZ109, InpS!AZ109, AY251 * ( 1 + AZ$6) )</f>
        <v>22095.515227345975</v>
      </c>
      <c r="BA251" s="280">
        <f xml:space="preserve"> IF( InpS!BA109, InpS!BA109, AZ251 * ( 1 + BA$6) )</f>
        <v>22537.354939549219</v>
      </c>
      <c r="BB251" s="280">
        <f xml:space="preserve"> IF( InpS!BB109, InpS!BB109, BA251 * ( 1 + BB$6) )</f>
        <v>22988.030034375188</v>
      </c>
      <c r="BC251" s="280">
        <f xml:space="preserve"> IF( InpS!BC109, InpS!BC109, BB251 * ( 1 + BC$6) )</f>
        <v>23447.717191248419</v>
      </c>
      <c r="BD251" s="280">
        <f xml:space="preserve"> IF( InpS!BD109, InpS!BD109, BC251 * ( 1 + BD$6) )</f>
        <v>23916.596622617471</v>
      </c>
      <c r="BE251" s="280">
        <f xml:space="preserve"> IF( InpS!BE109, InpS!BE109, BD251 * ( 1 + BE$6) )</f>
        <v>24394.852144604123</v>
      </c>
      <c r="BF251" s="280">
        <f xml:space="preserve"> IF( InpS!BF109, InpS!BF109, BE251 * ( 1 + BF$6) )</f>
        <v>24882.671249065315</v>
      </c>
      <c r="BG251" s="280">
        <f xml:space="preserve"> IF( InpS!BG109, InpS!BG109, BF251 * ( 1 + BG$6) )</f>
        <v>25380.245177096116</v>
      </c>
      <c r="BH251" s="280">
        <f xml:space="preserve"> IF( InpS!BH109, InpS!BH109, BG251 * ( 1 + BH$6) )</f>
        <v>25887.768994002505</v>
      </c>
      <c r="BI251" s="280">
        <f xml:space="preserve"> IF( InpS!BI109, InpS!BI109, BH251 * ( 1 + BI$6) )</f>
        <v>26405.441665773371</v>
      </c>
      <c r="BJ251" s="280">
        <f xml:space="preserve"> IF( InpS!BJ109, InpS!BJ109, BI251 * ( 1 + BJ$6) )</f>
        <v>26933.466137081716</v>
      </c>
      <c r="BK251" s="280">
        <f xml:space="preserve"> IF( InpS!BK109, InpS!BK109, BJ251 * ( 1 + BK$6) )</f>
        <v>27472.049410845608</v>
      </c>
      <c r="BL251" s="280">
        <f xml:space="preserve"> IF( InpS!BL109, InpS!BL109, BK251 * ( 1 + BL$6) )</f>
        <v>28021.40262938014</v>
      </c>
      <c r="BM251" s="280">
        <f xml:space="preserve"> IF( InpS!BM109, InpS!BM109, BL251 * ( 1 + BM$6) )</f>
        <v>28581.741157172128</v>
      </c>
      <c r="BN251" s="280">
        <f xml:space="preserve"> IF( InpS!BN109, InpS!BN109, BM251 * ( 1 + BN$6) )</f>
        <v>29153.284665310064</v>
      </c>
      <c r="BO251" s="280">
        <f xml:space="preserve"> IF( InpS!BO109, InpS!BO109, BN251 * ( 1 + BO$6) )</f>
        <v>29736.25721760239</v>
      </c>
      <c r="BP251" s="280">
        <f xml:space="preserve"> IF( InpS!BP109, InpS!BP109, BO251 * ( 1 + BP$6) )</f>
        <v>30330.887358417855</v>
      </c>
      <c r="BQ251" s="280">
        <f xml:space="preserve"> IF( InpS!BQ109, InpS!BQ109, BP251 * ( 1 + BQ$6) )</f>
        <v>30937.408202282422</v>
      </c>
      <c r="BR251" s="280">
        <f xml:space="preserve"> IF( InpS!BR109, InpS!BR109, BQ251 * ( 1 + BR$6) )</f>
        <v>31556.057525267799</v>
      </c>
      <c r="BS251" s="280">
        <f xml:space="preserve"> IF( InpS!BS109, InpS!BS109, BR251 * ( 1 + BS$6) )</f>
        <v>32187.077858207464</v>
      </c>
      <c r="BT251" s="280">
        <f xml:space="preserve"> IF( InpS!BT109, InpS!BT109, BS251 * ( 1 + BT$6) )</f>
        <v>32830.716581776709</v>
      </c>
      <c r="BU251" s="280">
        <f xml:space="preserve"> IF( InpS!BU109, InpS!BU109, BT251 * ( 1 + BU$6) )</f>
        <v>33487.226023473981</v>
      </c>
      <c r="BV251" s="280">
        <f xml:space="preserve"> IF( InpS!BV109, InpS!BV109, BU251 * ( 1 + BV$6) )</f>
        <v>34156.863556541539</v>
      </c>
      <c r="BW251" s="280">
        <f xml:space="preserve"> IF( InpS!BW109, InpS!BW109, BV251 * ( 1 + BW$6) )</f>
        <v>34839.891700864224</v>
      </c>
      <c r="BX251" s="280">
        <f xml:space="preserve"> IF( InpS!BX109, InpS!BX109, BW251 * ( 1 + BX$6) )</f>
        <v>35536.578225885845</v>
      </c>
      <c r="BY251" s="280">
        <f xml:space="preserve"> IF( InpS!BY109, InpS!BY109, BX251 * ( 1 + BY$6) )</f>
        <v>36247.1962555836</v>
      </c>
      <c r="BZ251" s="280">
        <f xml:space="preserve"> IF( InpS!BZ109, InpS!BZ109, BY251 * ( 1 + BZ$6) )</f>
        <v>36972.024375541645</v>
      </c>
      <c r="CA251" s="280">
        <f xml:space="preserve"> IF( InpS!CA109, InpS!CA109, BZ251 * ( 1 + CA$6) )</f>
        <v>37711.346742165762</v>
      </c>
      <c r="CB251" s="280">
        <f xml:space="preserve"> IF( InpS!CB109, InpS!CB109, CA251 * ( 1 + CB$6) )</f>
        <v>38465.453194082009</v>
      </c>
      <c r="CC251" s="280">
        <f xml:space="preserve"> IF( InpS!CC109, InpS!CC109, CB251 * ( 1 + CC$6) )</f>
        <v>39234.63936576296</v>
      </c>
      <c r="CD251" s="280">
        <f xml:space="preserve"> IF( InpS!CD109, InpS!CD109, CC251 * ( 1 + CD$6) )</f>
        <v>40019.206803426147</v>
      </c>
      <c r="CE251" s="280">
        <f xml:space="preserve"> IF( InpS!CE109, InpS!CE109, CD251 * ( 1 + CE$6) )</f>
        <v>40819.463083250026</v>
      </c>
      <c r="CF251" s="280">
        <f xml:space="preserve"> IF( InpS!CF109, InpS!CF109, CE251 * ( 1 + CF$6) )</f>
        <v>41635.72193195398</v>
      </c>
      <c r="CG251" s="280">
        <f xml:space="preserve"> IF( InpS!CG109, InpS!CG109, CF251 * ( 1 + CG$6) )</f>
        <v>42468.303349789443</v>
      </c>
      <c r="CH251" s="280">
        <f xml:space="preserve"> IF( InpS!CH109, InpS!CH109, CG251 * ( 1 + CH$6) )</f>
        <v>43317.533735990524</v>
      </c>
      <c r="CI251" s="280">
        <f xml:space="preserve"> IF( InpS!CI109, InpS!CI109, CH251 * ( 1 + CI$6) )</f>
        <v>44183.746016733217</v>
      </c>
      <c r="CJ251" s="280">
        <f xml:space="preserve"> IF( InpS!CJ109, InpS!CJ109, CI251 * ( 1 + CJ$6) )</f>
        <v>45067.279775653376</v>
      </c>
      <c r="CK251" s="280">
        <f xml:space="preserve"> IF( InpS!CK109, InpS!CK109, CJ251 * ( 1 + CK$6) )</f>
        <v>45968.481386974636</v>
      </c>
      <c r="CL251" s="280">
        <f xml:space="preserve"> IF( InpS!CL109, InpS!CL109, CK251 * ( 1 + CL$6) )</f>
        <v>46887.704151298502</v>
      </c>
      <c r="CM251" s="280">
        <f xml:space="preserve"> IF( InpS!CM109, InpS!CM109, CL251 * ( 1 + CM$6) )</f>
        <v>47825.308434109742</v>
      </c>
      <c r="CN251" s="280">
        <f xml:space="preserve"> IF( InpS!CN109, InpS!CN109, CM251 * ( 1 + CN$6) )</f>
        <v>48781.661807051503</v>
      </c>
      <c r="CO251" s="280">
        <f xml:space="preserve"> IF( InpS!CO109, InpS!CO109, CN251 * ( 1 + CO$6) )</f>
        <v>49757.139192025454</v>
      </c>
    </row>
    <row r="252" spans="2:93" outlineLevel="2" x14ac:dyDescent="0.2">
      <c r="B252" s="59"/>
      <c r="D252" s="39"/>
      <c r="E252" s="18" t="str">
        <f xml:space="preserve"> InpS!E110</f>
        <v xml:space="preserve">Surface Water: Band 17 </v>
      </c>
      <c r="G252" s="19">
        <f xml:space="preserve"> UserInput!G68</f>
        <v>0</v>
      </c>
      <c r="H252" s="77" t="str">
        <f xml:space="preserve"> InpS!H110</f>
        <v>£</v>
      </c>
      <c r="I252" s="75"/>
      <c r="K252" s="280">
        <f xml:space="preserve"> IF( InpS!K110, InpS!K110, J252 * ( 1 + K$6) )</f>
        <v>19922.82</v>
      </c>
      <c r="L252" s="280">
        <f xml:space="preserve"> IF( InpS!L110, InpS!L110, K252 * ( 1 + L$6) )</f>
        <v>19499.740000000002</v>
      </c>
      <c r="M252" s="280">
        <f xml:space="preserve"> IF( InpS!M110, InpS!M110, L252 * ( 1 + M$6) )</f>
        <v>18248.54</v>
      </c>
      <c r="N252" s="280">
        <f xml:space="preserve"> IF( InpS!N110, InpS!N110, M252 * ( 1 + N$6) )</f>
        <v>17363.080000000002</v>
      </c>
      <c r="O252" s="280">
        <f xml:space="preserve"> IF( InpS!O110, InpS!O110, N252 * ( 1 + O$6) )</f>
        <v>16522.36</v>
      </c>
      <c r="P252" s="280">
        <f xml:space="preserve"> IF( InpS!P110, InpS!P110, O252 * ( 1 + P$6) )</f>
        <v>15722.94</v>
      </c>
      <c r="Q252" s="280">
        <f xml:space="preserve"> IF( InpS!Q110, InpS!Q110, P252 * ( 1 + Q$6) )</f>
        <v>14969.99</v>
      </c>
      <c r="R252" s="280">
        <f xml:space="preserve"> IF( InpS!R110, InpS!R110, Q252 * ( 1 + R$6) )</f>
        <v>14257.13</v>
      </c>
      <c r="S252" s="280">
        <f xml:space="preserve"> IF( InpS!S110, InpS!S110, R252 * ( 1 + S$6) )</f>
        <v>13586.06</v>
      </c>
      <c r="T252" s="280">
        <f xml:space="preserve"> IF( InpS!T110, InpS!T110, S252 * ( 1 + T$6) )</f>
        <v>13857.737794276853</v>
      </c>
      <c r="U252" s="280">
        <f xml:space="preserve"> IF( InpS!U110, InpS!U110, T252 * ( 1 + U$6) )</f>
        <v>14134.848276463455</v>
      </c>
      <c r="V252" s="280">
        <f xml:space="preserve"> IF( InpS!V110, InpS!V110, U252 * ( 1 + V$6) )</f>
        <v>14417.500082961262</v>
      </c>
      <c r="W252" s="280">
        <f xml:space="preserve"> IF( InpS!W110, InpS!W110, V252 * ( 1 + W$6) )</f>
        <v>14705.804022552671</v>
      </c>
      <c r="X252" s="280">
        <f xml:space="preserve"> IF( InpS!X110, InpS!X110, W252 * ( 1 + X$6) )</f>
        <v>14999.873119841715</v>
      </c>
      <c r="Y252" s="280">
        <f xml:space="preserve"> IF( InpS!Y110, InpS!Y110, X252 * ( 1 + Y$6) )</f>
        <v>15299.822659563406</v>
      </c>
      <c r="Z252" s="280">
        <f xml:space="preserve"> IF( InpS!Z110, InpS!Z110, Y252 * ( 1 + Z$6) )</f>
        <v>15605.770231779134</v>
      </c>
      <c r="AA252" s="280">
        <f xml:space="preserve"> IF( InpS!AA110, InpS!AA110, Z252 * ( 1 + AA$6) )</f>
        <v>15917.835777975833</v>
      </c>
      <c r="AB252" s="280">
        <f xml:space="preserve"> IF( InpS!AB110, InpS!AB110, AA252 * ( 1 + AB$6) )</f>
        <v>16236.141638086981</v>
      </c>
      <c r="AC252" s="280">
        <f xml:space="preserve"> IF( InpS!AC110, InpS!AC110, AB252 * ( 1 + AC$6) )</f>
        <v>16560.81259845386</v>
      </c>
      <c r="AD252" s="280">
        <f xml:space="preserve"> IF( InpS!AD110, InpS!AD110, AC252 * ( 1 + AD$6) )</f>
        <v>16891.975940745906</v>
      </c>
      <c r="AE252" s="280">
        <f xml:space="preserve"> IF( InpS!AE110, InpS!AE110, AD252 * ( 1 + AE$6) )</f>
        <v>17229.761491859292</v>
      </c>
      <c r="AF252" s="280">
        <f xml:space="preserve"> IF( InpS!AF110, InpS!AF110, AE252 * ( 1 + AF$6) )</f>
        <v>17574.301674813334</v>
      </c>
      <c r="AG252" s="280">
        <f xml:space="preserve"> IF( InpS!AG110, InpS!AG110, AF252 * ( 1 + AG$6) )</f>
        <v>17925.731560664663</v>
      </c>
      <c r="AH252" s="280">
        <f xml:space="preserve"> IF( InpS!AH110, InpS!AH110, AG252 * ( 1 + AH$6) )</f>
        <v>18284.188921459503</v>
      </c>
      <c r="AI252" s="280">
        <f xml:space="preserve"> IF( InpS!AI110, InpS!AI110, AH252 * ( 1 + AI$6) )</f>
        <v>18649.814284244843</v>
      </c>
      <c r="AJ252" s="280">
        <f xml:space="preserve"> IF( InpS!AJ110, InpS!AJ110, AI252 * ( 1 + AJ$6) )</f>
        <v>19022.750986159645</v>
      </c>
      <c r="AK252" s="280">
        <f xml:space="preserve"> IF( InpS!AK110, InpS!AK110, AJ252 * ( 1 + AK$6) )</f>
        <v>19403.145230627702</v>
      </c>
      <c r="AL252" s="280">
        <f xml:space="preserve"> IF( InpS!AL110, InpS!AL110, AK252 * ( 1 + AL$6) )</f>
        <v>19791.146144674189</v>
      </c>
      <c r="AM252" s="280">
        <f xml:space="preserve"> IF( InpS!AM110, InpS!AM110, AL252 * ( 1 + AM$6) )</f>
        <v>20186.905837388334</v>
      </c>
      <c r="AN252" s="280">
        <f xml:space="preserve"> IF( InpS!AN110, InpS!AN110, AM252 * ( 1 + AN$6) )</f>
        <v>20590.579459555189</v>
      </c>
      <c r="AO252" s="280">
        <f xml:space="preserve"> IF( InpS!AO110, InpS!AO110, AN252 * ( 1 + AO$6) )</f>
        <v>21002.325264479812</v>
      </c>
      <c r="AP252" s="280">
        <f xml:space="preserve"> IF( InpS!AP110, InpS!AP110, AO252 * ( 1 + AP$6) )</f>
        <v>21422.30467002777</v>
      </c>
      <c r="AQ252" s="280">
        <f xml:space="preserve"> IF( InpS!AQ110, InpS!AQ110, AP252 * ( 1 + AQ$6) )</f>
        <v>21850.682321906232</v>
      </c>
      <c r="AR252" s="280">
        <f xml:space="preserve"> IF( InpS!AR110, InpS!AR110, AQ252 * ( 1 + AR$6) )</f>
        <v>22287.626158210482</v>
      </c>
      <c r="AS252" s="280">
        <f xml:space="preserve"> IF( InpS!AS110, InpS!AS110, AR252 * ( 1 + AS$6) )</f>
        <v>22733.307475261172</v>
      </c>
      <c r="AT252" s="280">
        <f xml:space="preserve"> IF( InpS!AT110, InpS!AT110, AS252 * ( 1 + AT$6) )</f>
        <v>23187.900994758103</v>
      </c>
      <c r="AU252" s="280">
        <f xml:space="preserve"> IF( InpS!AU110, InpS!AU110, AT252 * ( 1 + AU$6) )</f>
        <v>23651.584932276848</v>
      </c>
      <c r="AV252" s="280">
        <f xml:space="preserve"> IF( InpS!AV110, InpS!AV110, AU252 * ( 1 + AV$6) )</f>
        <v>24124.541067135124</v>
      </c>
      <c r="AW252" s="280">
        <f xml:space="preserve"> IF( InpS!AW110, InpS!AW110, AV252 * ( 1 + AW$6) )</f>
        <v>24606.954813656237</v>
      </c>
      <c r="AX252" s="280">
        <f xml:space="preserve"> IF( InpS!AX110, InpS!AX110, AW252 * ( 1 + AX$6) )</f>
        <v>25099.015293857585</v>
      </c>
      <c r="AY252" s="280">
        <f xml:space="preserve"> IF( InpS!AY110, InpS!AY110, AX252 * ( 1 + AY$6) )</f>
        <v>25600.915411592694</v>
      </c>
      <c r="AZ252" s="280">
        <f xml:space="preserve"> IF( InpS!AZ110, InpS!AZ110, AY252 * ( 1 + AZ$6) )</f>
        <v>26112.851928175853</v>
      </c>
      <c r="BA252" s="280">
        <f xml:space="preserve"> IF( InpS!BA110, InpS!BA110, AZ252 * ( 1 + BA$6) )</f>
        <v>26635.025539519014</v>
      </c>
      <c r="BB252" s="280">
        <f xml:space="preserve"> IF( InpS!BB110, InpS!BB110, BA252 * ( 1 + BB$6) )</f>
        <v>27167.640954811173</v>
      </c>
      <c r="BC252" s="280">
        <f xml:space="preserve"> IF( InpS!BC110, InpS!BC110, BB252 * ( 1 + BC$6) )</f>
        <v>27710.906976771079</v>
      </c>
      <c r="BD252" s="280">
        <f xml:space="preserve"> IF( InpS!BD110, InpS!BD110, BC252 * ( 1 + BD$6) )</f>
        <v>28265.036583504763</v>
      </c>
      <c r="BE252" s="280">
        <f xml:space="preserve"> IF( InpS!BE110, InpS!BE110, BD252 * ( 1 + BE$6) )</f>
        <v>28830.247011999938</v>
      </c>
      <c r="BF252" s="280">
        <f xml:space="preserve"> IF( InpS!BF110, InpS!BF110, BE252 * ( 1 + BF$6) )</f>
        <v>29406.759843290023</v>
      </c>
      <c r="BG252" s="280">
        <f xml:space="preserve"> IF( InpS!BG110, InpS!BG110, BF252 * ( 1 + BG$6) )</f>
        <v>29994.80108932119</v>
      </c>
      <c r="BH252" s="280">
        <f xml:space="preserve"> IF( InpS!BH110, InpS!BH110, BG252 * ( 1 + BH$6) )</f>
        <v>30594.601281556446</v>
      </c>
      <c r="BI252" s="280">
        <f xml:space="preserve"> IF( InpS!BI110, InpS!BI110, BH252 * ( 1 + BI$6) )</f>
        <v>31206.39556135155</v>
      </c>
      <c r="BJ252" s="280">
        <f xml:space="preserve"> IF( InpS!BJ110, InpS!BJ110, BI252 * ( 1 + BJ$6) )</f>
        <v>31830.423772138118</v>
      </c>
      <c r="BK252" s="280">
        <f xml:space="preserve"> IF( InpS!BK110, InpS!BK110, BJ252 * ( 1 + BK$6) )</f>
        <v>32466.93055345014</v>
      </c>
      <c r="BL252" s="280">
        <f xml:space="preserve"> IF( InpS!BL110, InpS!BL110, BK252 * ( 1 + BL$6) )</f>
        <v>33116.165436830684</v>
      </c>
      <c r="BM252" s="280">
        <f xml:space="preserve"> IF( InpS!BM110, InpS!BM110, BL252 * ( 1 + BM$6) )</f>
        <v>33778.38294365647</v>
      </c>
      <c r="BN252" s="280">
        <f xml:space="preserve"> IF( InpS!BN110, InpS!BN110, BM252 * ( 1 + BN$6) )</f>
        <v>34453.842684918578</v>
      </c>
      <c r="BO252" s="280">
        <f xml:space="preserve"> IF( InpS!BO110, InpS!BO110, BN252 * ( 1 + BO$6) )</f>
        <v>35142.809462998492</v>
      </c>
      <c r="BP252" s="280">
        <f xml:space="preserve"> IF( InpS!BP110, InpS!BP110, BO252 * ( 1 + BP$6) )</f>
        <v>35845.553375479314</v>
      </c>
      <c r="BQ252" s="280">
        <f xml:space="preserve"> IF( InpS!BQ110, InpS!BQ110, BP252 * ( 1 + BQ$6) )</f>
        <v>36562.349921032874</v>
      </c>
      <c r="BR252" s="280">
        <f xml:space="preserve"> IF( InpS!BR110, InpS!BR110, BQ252 * ( 1 + BR$6) )</f>
        <v>37293.480107424271</v>
      </c>
      <c r="BS252" s="280">
        <f xml:space="preserve"> IF( InpS!BS110, InpS!BS110, BR252 * ( 1 + BS$6) )</f>
        <v>38039.230561676108</v>
      </c>
      <c r="BT252" s="280">
        <f xml:space="preserve"> IF( InpS!BT110, InpS!BT110, BS252 * ( 1 + BT$6) )</f>
        <v>38799.893642435716</v>
      </c>
      <c r="BU252" s="280">
        <f xml:space="preserve"> IF( InpS!BU110, InpS!BU110, BT252 * ( 1 + BU$6) )</f>
        <v>39575.767554589307</v>
      </c>
      <c r="BV252" s="280">
        <f xml:space="preserve"> IF( InpS!BV110, InpS!BV110, BU252 * ( 1 + BV$6) )</f>
        <v>40367.156466168111</v>
      </c>
      <c r="BW252" s="280">
        <f xml:space="preserve"> IF( InpS!BW110, InpS!BW110, BV252 * ( 1 + BW$6) )</f>
        <v>41174.370627592187</v>
      </c>
      <c r="BX252" s="280">
        <f xml:space="preserve"> IF( InpS!BX110, InpS!BX110, BW252 * ( 1 + BX$6) )</f>
        <v>41997.726493298796</v>
      </c>
      <c r="BY252" s="280">
        <f xml:space="preserve"> IF( InpS!BY110, InpS!BY110, BX252 * ( 1 + BY$6) )</f>
        <v>42837.546845802906</v>
      </c>
      <c r="BZ252" s="280">
        <f xml:space="preserve"> IF( InpS!BZ110, InpS!BZ110, BY252 * ( 1 + BZ$6) )</f>
        <v>43694.160922238538</v>
      </c>
      <c r="CA252" s="280">
        <f xml:space="preserve"> IF( InpS!CA110, InpS!CA110, BZ252 * ( 1 + CA$6) )</f>
        <v>44567.90454343053</v>
      </c>
      <c r="CB252" s="280">
        <f xml:space="preserve"> IF( InpS!CB110, InpS!CB110, CA252 * ( 1 + CB$6) )</f>
        <v>45459.120245547303</v>
      </c>
      <c r="CC252" s="280">
        <f xml:space="preserve"> IF( InpS!CC110, InpS!CC110, CB252 * ( 1 + CC$6) )</f>
        <v>46368.157414386282</v>
      </c>
      <c r="CD252" s="280">
        <f xml:space="preserve"> IF( InpS!CD110, InpS!CD110, CC252 * ( 1 + CD$6) )</f>
        <v>47295.372422344612</v>
      </c>
      <c r="CE252" s="280">
        <f xml:space="preserve"> IF( InpS!CE110, InpS!CE110, CD252 * ( 1 + CE$6) )</f>
        <v>48241.128768128816</v>
      </c>
      <c r="CF252" s="280">
        <f xml:space="preserve"> IF( InpS!CF110, InpS!CF110, CE252 * ( 1 + CF$6) )</f>
        <v>49205.797219258202</v>
      </c>
      <c r="CG252" s="280">
        <f xml:space="preserve"> IF( InpS!CG110, InpS!CG110, CF252 * ( 1 + CG$6) )</f>
        <v>50189.755957417918</v>
      </c>
      <c r="CH252" s="280">
        <f xml:space="preserve"> IF( InpS!CH110, InpS!CH110, CG252 * ( 1 + CH$6) )</f>
        <v>51193.390726718571</v>
      </c>
      <c r="CI252" s="280">
        <f xml:space="preserve"> IF( InpS!CI110, InpS!CI110, CH252 * ( 1 + CI$6) )</f>
        <v>52217.094984920586</v>
      </c>
      <c r="CJ252" s="280">
        <f xml:space="preserve"> IF( InpS!CJ110, InpS!CJ110, CI252 * ( 1 + CJ$6) )</f>
        <v>53261.27005768253</v>
      </c>
      <c r="CK252" s="280">
        <f xml:space="preserve"> IF( InpS!CK110, InpS!CK110, CJ252 * ( 1 + CK$6) )</f>
        <v>54326.325295893977</v>
      </c>
      <c r="CL252" s="280">
        <f xml:space="preserve"> IF( InpS!CL110, InpS!CL110, CK252 * ( 1 + CL$6) )</f>
        <v>55412.678236154461</v>
      </c>
      <c r="CM252" s="280">
        <f xml:space="preserve"> IF( InpS!CM110, InpS!CM110, CL252 * ( 1 + CM$6) )</f>
        <v>56520.754764461526</v>
      </c>
      <c r="CN252" s="280">
        <f xml:space="preserve"> IF( InpS!CN110, InpS!CN110, CM252 * ( 1 + CN$6) )</f>
        <v>57650.989283172021</v>
      </c>
      <c r="CO252" s="280">
        <f xml:space="preserve"> IF( InpS!CO110, InpS!CO110, CN252 * ( 1 + CO$6) )</f>
        <v>58803.824881302069</v>
      </c>
    </row>
    <row r="253" spans="2:93" outlineLevel="2" x14ac:dyDescent="0.2">
      <c r="B253" s="59"/>
      <c r="D253" s="39"/>
      <c r="E253" s="18" t="str">
        <f xml:space="preserve"> InpS!E111</f>
        <v>Surface Water: Band 18</v>
      </c>
      <c r="G253" s="19">
        <f xml:space="preserve"> UserInput!G69</f>
        <v>0</v>
      </c>
      <c r="H253" s="77" t="str">
        <f xml:space="preserve"> InpS!H111</f>
        <v>£</v>
      </c>
      <c r="I253" s="75"/>
      <c r="K253" s="280">
        <f xml:space="preserve"> IF( InpS!K111, InpS!K111, J253 * ( 1 + K$6) )</f>
        <v>22989.85</v>
      </c>
      <c r="L253" s="280">
        <f xml:space="preserve"> IF( InpS!L111, InpS!L111, K253 * ( 1 + L$6) )</f>
        <v>22501.63</v>
      </c>
      <c r="M253" s="280">
        <f xml:space="preserve"> IF( InpS!M111, InpS!M111, L253 * ( 1 + M$6) )</f>
        <v>21057.82</v>
      </c>
      <c r="N253" s="280">
        <f xml:space="preserve"> IF( InpS!N111, InpS!N111, M253 * ( 1 + N$6) )</f>
        <v>20036.04</v>
      </c>
      <c r="O253" s="280">
        <f xml:space="preserve"> IF( InpS!O111, InpS!O111, N253 * ( 1 + O$6) )</f>
        <v>19065.900000000001</v>
      </c>
      <c r="P253" s="280">
        <f xml:space="preserve"> IF( InpS!P111, InpS!P111, O253 * ( 1 + P$6) )</f>
        <v>18143.419999999998</v>
      </c>
      <c r="Q253" s="280">
        <f xml:space="preserve"> IF( InpS!Q111, InpS!Q111, P253 * ( 1 + Q$6) )</f>
        <v>17274.55</v>
      </c>
      <c r="R253" s="280">
        <f xml:space="preserve"> IF( InpS!R111, InpS!R111, Q253 * ( 1 + R$6) )</f>
        <v>16451.95</v>
      </c>
      <c r="S253" s="280">
        <f xml:space="preserve"> IF( InpS!S111, InpS!S111, R253 * ( 1 + S$6) )</f>
        <v>15677.58</v>
      </c>
      <c r="T253" s="280">
        <f xml:space="preserve"> IF( InpS!T111, InpS!T111, S253 * ( 1 + T$6) )</f>
        <v>15991.081512138097</v>
      </c>
      <c r="U253" s="280">
        <f xml:space="preserve"> IF( InpS!U111, InpS!U111, T253 * ( 1 + U$6) )</f>
        <v>16310.852052921742</v>
      </c>
      <c r="V253" s="280">
        <f xml:space="preserve"> IF( InpS!V111, InpS!V111, U253 * ( 1 + V$6) )</f>
        <v>16637.0169828951</v>
      </c>
      <c r="W253" s="280">
        <f xml:space="preserve"> IF( InpS!W111, InpS!W111, V253 * ( 1 + W$6) )</f>
        <v>16969.704169412715</v>
      </c>
      <c r="X253" s="280">
        <f xml:space="preserve"> IF( InpS!X111, InpS!X111, W253 * ( 1 + X$6) )</f>
        <v>17309.044036767693</v>
      </c>
      <c r="Y253" s="280">
        <f xml:space="preserve"> IF( InpS!Y111, InpS!Y111, X253 * ( 1 + Y$6) )</f>
        <v>17655.169617322317</v>
      </c>
      <c r="Z253" s="280">
        <f xml:space="preserve"> IF( InpS!Z111, InpS!Z111, Y253 * ( 1 + Z$6) )</f>
        <v>18008.216603661098</v>
      </c>
      <c r="AA253" s="280">
        <f xml:space="preserve"> IF( InpS!AA111, InpS!AA111, Z253 * ( 1 + AA$6) )</f>
        <v>18368.323401786711</v>
      </c>
      <c r="AB253" s="280">
        <f xml:space="preserve"> IF( InpS!AB111, InpS!AB111, AA253 * ( 1 + AB$6) )</f>
        <v>18735.631185379698</v>
      </c>
      <c r="AC253" s="280">
        <f xml:space="preserve"> IF( InpS!AC111, InpS!AC111, AB253 * ( 1 + AC$6) )</f>
        <v>19110.283951143178</v>
      </c>
      <c r="AD253" s="280">
        <f xml:space="preserve"> IF( InpS!AD111, InpS!AD111, AC253 * ( 1 + AD$6) )</f>
        <v>19492.428575254282</v>
      </c>
      <c r="AE253" s="280">
        <f xml:space="preserve"> IF( InpS!AE111, InpS!AE111, AD253 * ( 1 + AE$6) )</f>
        <v>19882.214870944437</v>
      </c>
      <c r="AF253" s="280">
        <f xml:space="preserve"> IF( InpS!AF111, InpS!AF111, AE253 * ( 1 + AF$6) )</f>
        <v>20279.795647231062</v>
      </c>
      <c r="AG253" s="280">
        <f xml:space="preserve"> IF( InpS!AG111, InpS!AG111, AF253 * ( 1 + AG$6) )</f>
        <v>20685.326768823714</v>
      </c>
      <c r="AH253" s="280">
        <f xml:space="preserve"> IF( InpS!AH111, InpS!AH111, AG253 * ( 1 + AH$6) )</f>
        <v>21098.967217228179</v>
      </c>
      <c r="AI253" s="280">
        <f xml:space="preserve"> IF( InpS!AI111, InpS!AI111, AH253 * ( 1 + AI$6) )</f>
        <v>21520.879153072434</v>
      </c>
      <c r="AJ253" s="280">
        <f xml:space="preserve"> IF( InpS!AJ111, InpS!AJ111, AI253 * ( 1 + AJ$6) )</f>
        <v>21951.22797967893</v>
      </c>
      <c r="AK253" s="280">
        <f xml:space="preserve"> IF( InpS!AK111, InpS!AK111, AJ253 * ( 1 + AK$6) )</f>
        <v>22390.182407908123</v>
      </c>
      <c r="AL253" s="280">
        <f xml:space="preserve"> IF( InpS!AL111, InpS!AL111, AK253 * ( 1 + AL$6) )</f>
        <v>22837.914522298674</v>
      </c>
      <c r="AM253" s="280">
        <f xml:space="preserve"> IF( InpS!AM111, InpS!AM111, AL253 * ( 1 + AM$6) )</f>
        <v>23294.599848530223</v>
      </c>
      <c r="AN253" s="280">
        <f xml:space="preserve"> IF( InpS!AN111, InpS!AN111, AM253 * ( 1 + AN$6) )</f>
        <v>23760.417422235227</v>
      </c>
      <c r="AO253" s="280">
        <f xml:space="preserve"> IF( InpS!AO111, InpS!AO111, AN253 * ( 1 + AO$6) )</f>
        <v>24235.549859186791</v>
      </c>
      <c r="AP253" s="280">
        <f xml:space="preserve"> IF( InpS!AP111, InpS!AP111, AO253 * ( 1 + AP$6) )</f>
        <v>24720.183426890053</v>
      </c>
      <c r="AQ253" s="280">
        <f xml:space="preserve"> IF( InpS!AQ111, InpS!AQ111, AP253 * ( 1 + AQ$6) )</f>
        <v>25214.508117605146</v>
      </c>
      <c r="AR253" s="280">
        <f xml:space="preserve"> IF( InpS!AR111, InpS!AR111, AQ253 * ( 1 + AR$6) )</f>
        <v>25718.717722830414</v>
      </c>
      <c r="AS253" s="280">
        <f xml:space="preserve"> IF( InpS!AS111, InpS!AS111, AR253 * ( 1 + AS$6) )</f>
        <v>26233.009909275017</v>
      </c>
      <c r="AT253" s="280">
        <f xml:space="preserve"> IF( InpS!AT111, InpS!AT111, AS253 * ( 1 + AT$6) )</f>
        <v>26757.58629635079</v>
      </c>
      <c r="AU253" s="280">
        <f xml:space="preserve"> IF( InpS!AU111, InpS!AU111, AT253 * ( 1 + AU$6) )</f>
        <v>27292.652535213649</v>
      </c>
      <c r="AV253" s="280">
        <f xml:space="preserve"> IF( InpS!AV111, InpS!AV111, AU253 * ( 1 + AV$6) )</f>
        <v>27838.418389385602</v>
      </c>
      <c r="AW253" s="280">
        <f xml:space="preserve"> IF( InpS!AW111, InpS!AW111, AV253 * ( 1 + AW$6) )</f>
        <v>28395.097816988931</v>
      </c>
      <c r="AX253" s="280">
        <f xml:space="preserve"> IF( InpS!AX111, InpS!AX111, AW253 * ( 1 + AX$6) )</f>
        <v>28962.90905462479</v>
      </c>
      <c r="AY253" s="280">
        <f xml:space="preserve"> IF( InpS!AY111, InpS!AY111, AX253 * ( 1 + AY$6) )</f>
        <v>29542.074702929123</v>
      </c>
      <c r="AZ253" s="280">
        <f xml:space="preserve"> IF( InpS!AZ111, InpS!AZ111, AY253 * ( 1 + AZ$6) )</f>
        <v>30132.821813839411</v>
      </c>
      <c r="BA253" s="280">
        <f xml:space="preserve"> IF( InpS!BA111, InpS!BA111, AZ253 * ( 1 + BA$6) )</f>
        <v>30735.381979606482</v>
      </c>
      <c r="BB253" s="280">
        <f xml:space="preserve"> IF( InpS!BB111, InpS!BB111, BA253 * ( 1 + BB$6) )</f>
        <v>31349.991423586271</v>
      </c>
      <c r="BC253" s="280">
        <f xml:space="preserve"> IF( InpS!BC111, InpS!BC111, BB253 * ( 1 + BC$6) )</f>
        <v>31976.89109284713</v>
      </c>
      <c r="BD253" s="280">
        <f xml:space="preserve"> IF( InpS!BD111, InpS!BD111, BC253 * ( 1 + BD$6) )</f>
        <v>32616.326752628986</v>
      </c>
      <c r="BE253" s="280">
        <f xml:space="preserve"> IF( InpS!BE111, InpS!BE111, BD253 * ( 1 + BE$6) )</f>
        <v>33268.549082691374</v>
      </c>
      <c r="BF253" s="280">
        <f xml:space="preserve"> IF( InpS!BF111, InpS!BF111, BE253 * ( 1 + BF$6) )</f>
        <v>33933.813775588125</v>
      </c>
      <c r="BG253" s="280">
        <f xml:space="preserve"> IF( InpS!BG111, InpS!BG111, BF253 * ( 1 + BG$6) )</f>
        <v>34612.381636907252</v>
      </c>
      <c r="BH253" s="280">
        <f xml:space="preserve"> IF( InpS!BH111, InpS!BH111, BG253 * ( 1 + BH$6) )</f>
        <v>35304.518687515272</v>
      </c>
      <c r="BI253" s="280">
        <f xml:space="preserve"> IF( InpS!BI111, InpS!BI111, BH253 * ( 1 + BI$6) )</f>
        <v>36010.496267846145</v>
      </c>
      <c r="BJ253" s="280">
        <f xml:space="preserve"> IF( InpS!BJ111, InpS!BJ111, BI253 * ( 1 + BJ$6) )</f>
        <v>36730.591144275611</v>
      </c>
      <c r="BK253" s="280">
        <f xml:space="preserve"> IF( InpS!BK111, InpS!BK111, BJ253 * ( 1 + BK$6) )</f>
        <v>37465.085617622681</v>
      </c>
      <c r="BL253" s="280">
        <f xml:space="preserve"> IF( InpS!BL111, InpS!BL111, BK253 * ( 1 + BL$6) )</f>
        <v>38214.26763382084</v>
      </c>
      <c r="BM253" s="280">
        <f xml:space="preserve"> IF( InpS!BM111, InpS!BM111, BL253 * ( 1 + BM$6) )</f>
        <v>38978.430896802296</v>
      </c>
      <c r="BN253" s="280">
        <f xml:space="preserve"> IF( InpS!BN111, InpS!BN111, BM253 * ( 1 + BN$6) )</f>
        <v>39757.874983639536</v>
      </c>
      <c r="BO253" s="280">
        <f xml:space="preserve"> IF( InpS!BO111, InpS!BO111, BN253 * ( 1 + BO$6) )</f>
        <v>40552.905461989409</v>
      </c>
      <c r="BP253" s="280">
        <f xml:space="preserve"> IF( InpS!BP111, InpS!BP111, BO253 * ( 1 + BP$6) )</f>
        <v>41363.834009885635</v>
      </c>
      <c r="BQ253" s="280">
        <f xml:space="preserve"> IF( InpS!BQ111, InpS!BQ111, BP253 * ( 1 + BQ$6) )</f>
        <v>42190.978537926851</v>
      </c>
      <c r="BR253" s="280">
        <f xml:space="preserve"> IF( InpS!BR111, InpS!BR111, BQ253 * ( 1 + BR$6) )</f>
        <v>43034.663313907971</v>
      </c>
      <c r="BS253" s="280">
        <f xml:space="preserve"> IF( InpS!BS111, InpS!BS111, BR253 * ( 1 + BS$6) )</f>
        <v>43895.219089943814</v>
      </c>
      <c r="BT253" s="280">
        <f xml:space="preserve"> IF( InpS!BT111, InpS!BT111, BS253 * ( 1 + BT$6) )</f>
        <v>44772.983232134793</v>
      </c>
      <c r="BU253" s="280">
        <f xml:space="preserve"> IF( InpS!BU111, InpS!BU111, BT253 * ( 1 + BU$6) )</f>
        <v>45668.299852825483</v>
      </c>
      <c r="BV253" s="280">
        <f xml:space="preserve"> IF( InpS!BV111, InpS!BV111, BU253 * ( 1 + BV$6) )</f>
        <v>46581.519945507949</v>
      </c>
      <c r="BW253" s="280">
        <f xml:space="preserve"> IF( InpS!BW111, InpS!BW111, BV253 * ( 1 + BW$6) )</f>
        <v>47513.001522422732</v>
      </c>
      <c r="BX253" s="280">
        <f xml:space="preserve"> IF( InpS!BX111, InpS!BX111, BW253 * ( 1 + BX$6) )</f>
        <v>48463.109754911369</v>
      </c>
      <c r="BY253" s="280">
        <f xml:space="preserve"> IF( InpS!BY111, InpS!BY111, BX253 * ( 1 + BY$6) )</f>
        <v>49432.217116575557</v>
      </c>
      <c r="BZ253" s="280">
        <f xml:space="preserve"> IF( InpS!BZ111, InpS!BZ111, BY253 * ( 1 + BZ$6) )</f>
        <v>50420.703529299026</v>
      </c>
      <c r="CA253" s="280">
        <f xml:space="preserve"> IF( InpS!CA111, InpS!CA111, BZ253 * ( 1 + CA$6) )</f>
        <v>51428.956512189368</v>
      </c>
      <c r="CB253" s="280">
        <f xml:space="preserve"> IF( InpS!CB111, InpS!CB111, CA253 * ( 1 + CB$6) )</f>
        <v>52457.371333498253</v>
      </c>
      <c r="CC253" s="280">
        <f xml:space="preserve"> IF( InpS!CC111, InpS!CC111, CB253 * ( 1 + CC$6) )</f>
        <v>53506.351165579566</v>
      </c>
      <c r="CD253" s="280">
        <f xml:space="preserve"> IF( InpS!CD111, InpS!CD111, CC253 * ( 1 + CD$6) )</f>
        <v>54576.307242946175</v>
      </c>
      <c r="CE253" s="280">
        <f xml:space="preserve"> IF( InpS!CE111, InpS!CE111, CD253 * ( 1 + CE$6) )</f>
        <v>55667.659023487366</v>
      </c>
      <c r="CF253" s="280">
        <f xml:space="preserve"> IF( InpS!CF111, InpS!CF111, CE253 * ( 1 + CF$6) )</f>
        <v>56780.834352910097</v>
      </c>
      <c r="CG253" s="280">
        <f xml:space="preserve"> IF( InpS!CG111, InpS!CG111, CF253 * ( 1 + CG$6) )</f>
        <v>57916.269632468553</v>
      </c>
      <c r="CH253" s="280">
        <f xml:space="preserve"> IF( InpS!CH111, InpS!CH111, CG253 * ( 1 + CH$6) )</f>
        <v>59074.409990047759</v>
      </c>
      <c r="CI253" s="280">
        <f xml:space="preserve"> IF( InpS!CI111, InpS!CI111, CH253 * ( 1 + CI$6) )</f>
        <v>60255.709454668315</v>
      </c>
      <c r="CJ253" s="280">
        <f xml:space="preserve"> IF( InpS!CJ111, InpS!CJ111, CI253 * ( 1 + CJ$6) )</f>
        <v>61460.631134480653</v>
      </c>
      <c r="CK253" s="280">
        <f xml:space="preserve"> IF( InpS!CK111, InpS!CK111, CJ253 * ( 1 + CK$6) )</f>
        <v>62689.647398318659</v>
      </c>
      <c r="CL253" s="280">
        <f xml:space="preserve"> IF( InpS!CL111, InpS!CL111, CK253 * ( 1 + CL$6) )</f>
        <v>63943.240060883734</v>
      </c>
      <c r="CM253" s="280">
        <f xml:space="preserve"> IF( InpS!CM111, InpS!CM111, CL253 * ( 1 + CM$6) )</f>
        <v>65221.900571631973</v>
      </c>
      <c r="CN253" s="280">
        <f xml:space="preserve"> IF( InpS!CN111, InpS!CN111, CM253 * ( 1 + CN$6) )</f>
        <v>66526.130207438473</v>
      </c>
      <c r="CO253" s="280">
        <f xml:space="preserve"> IF( InpS!CO111, InpS!CO111, CN253 * ( 1 + CO$6) )</f>
        <v>67856.440269114304</v>
      </c>
    </row>
    <row r="254" spans="2:93" outlineLevel="2" x14ac:dyDescent="0.2">
      <c r="B254" s="59"/>
      <c r="D254" s="39"/>
      <c r="E254" s="18" t="str">
        <f xml:space="preserve"> InpS!E112</f>
        <v>Surface Water: Band 19</v>
      </c>
      <c r="G254" s="19">
        <f xml:space="preserve"> UserInput!G70</f>
        <v>0</v>
      </c>
      <c r="H254" s="77" t="str">
        <f xml:space="preserve"> InpS!H112</f>
        <v>£</v>
      </c>
      <c r="I254" s="75"/>
      <c r="K254" s="280">
        <f xml:space="preserve"> IF( InpS!K112, InpS!K112, J254 * ( 1 + K$6) )</f>
        <v>26056.89</v>
      </c>
      <c r="L254" s="280">
        <f xml:space="preserve"> IF( InpS!L112, InpS!L112, K254 * ( 1 + L$6) )</f>
        <v>25503.54</v>
      </c>
      <c r="M254" s="280">
        <f xml:space="preserve"> IF( InpS!M112, InpS!M112, L254 * ( 1 + M$6) )</f>
        <v>23867.11</v>
      </c>
      <c r="N254" s="280">
        <f xml:space="preserve"> IF( InpS!N112, InpS!N112, M254 * ( 1 + N$6) )</f>
        <v>22709.02</v>
      </c>
      <c r="O254" s="280">
        <f xml:space="preserve"> IF( InpS!O112, InpS!O112, N254 * ( 1 + O$6) )</f>
        <v>21609.45</v>
      </c>
      <c r="P254" s="280">
        <f xml:space="preserve"> IF( InpS!P112, InpS!P112, O254 * ( 1 + P$6) )</f>
        <v>20563.900000000001</v>
      </c>
      <c r="Q254" s="280">
        <f xml:space="preserve"> IF( InpS!Q112, InpS!Q112, P254 * ( 1 + Q$6) )</f>
        <v>19579.12</v>
      </c>
      <c r="R254" s="280">
        <f xml:space="preserve"> IF( InpS!R112, InpS!R112, Q254 * ( 1 + R$6) )</f>
        <v>18646.78</v>
      </c>
      <c r="S254" s="280">
        <f xml:space="preserve"> IF( InpS!S112, InpS!S112, R254 * ( 1 + S$6) )</f>
        <v>17769.099999999999</v>
      </c>
      <c r="T254" s="280">
        <f xml:space="preserve"> IF( InpS!T112, InpS!T112, S254 * ( 1 + T$6) )</f>
        <v>18124.425229999339</v>
      </c>
      <c r="U254" s="280">
        <f xml:space="preserve"> IF( InpS!U112, InpS!U112, T254 * ( 1 + U$6) )</f>
        <v>18486.855829380027</v>
      </c>
      <c r="V254" s="280">
        <f xml:space="preserve"> IF( InpS!V112, InpS!V112, U254 * ( 1 + V$6) )</f>
        <v>18856.533882828942</v>
      </c>
      <c r="W254" s="280">
        <f xml:space="preserve"> IF( InpS!W112, InpS!W112, V254 * ( 1 + W$6) )</f>
        <v>19233.604316272762</v>
      </c>
      <c r="X254" s="280">
        <f xml:space="preserve"> IF( InpS!X112, InpS!X112, W254 * ( 1 + X$6) )</f>
        <v>19618.214953693674</v>
      </c>
      <c r="Y254" s="280">
        <f xml:space="preserve"> IF( InpS!Y112, InpS!Y112, X254 * ( 1 + Y$6) )</f>
        <v>20010.516575081234</v>
      </c>
      <c r="Z254" s="280">
        <f xml:space="preserve"> IF( InpS!Z112, InpS!Z112, Y254 * ( 1 + Z$6) )</f>
        <v>20410.662975543066</v>
      </c>
      <c r="AA254" s="280">
        <f xml:space="preserve"> IF( InpS!AA112, InpS!AA112, Z254 * ( 1 + AA$6) )</f>
        <v>20818.811025597592</v>
      </c>
      <c r="AB254" s="280">
        <f xml:space="preserve"> IF( InpS!AB112, InpS!AB112, AA254 * ( 1 + AB$6) )</f>
        <v>21235.120732672418</v>
      </c>
      <c r="AC254" s="280">
        <f xml:space="preserve"> IF( InpS!AC112, InpS!AC112, AB254 * ( 1 + AC$6) )</f>
        <v>21659.755303832499</v>
      </c>
      <c r="AD254" s="280">
        <f xml:space="preserve"> IF( InpS!AD112, InpS!AD112, AC254 * ( 1 + AD$6) )</f>
        <v>22092.881209762665</v>
      </c>
      <c r="AE254" s="280">
        <f xml:space="preserve"> IF( InpS!AE112, InpS!AE112, AD254 * ( 1 + AE$6) )</f>
        <v>22534.66825002959</v>
      </c>
      <c r="AF254" s="280">
        <f xml:space="preserve"> IF( InpS!AF112, InpS!AF112, AE254 * ( 1 + AF$6) )</f>
        <v>22985.289619648793</v>
      </c>
      <c r="AG254" s="280">
        <f xml:space="preserve"> IF( InpS!AG112, InpS!AG112, AF254 * ( 1 + AG$6) )</f>
        <v>23444.921976982769</v>
      </c>
      <c r="AH254" s="280">
        <f xml:space="preserve"> IF( InpS!AH112, InpS!AH112, AG254 * ( 1 + AH$6) )</f>
        <v>23913.745512996858</v>
      </c>
      <c r="AI254" s="280">
        <f xml:space="preserve"> IF( InpS!AI112, InpS!AI112, AH254 * ( 1 + AI$6) )</f>
        <v>24391.944021900028</v>
      </c>
      <c r="AJ254" s="280">
        <f xml:space="preserve"> IF( InpS!AJ112, InpS!AJ112, AI254 * ( 1 + AJ$6) )</f>
        <v>24879.704973198219</v>
      </c>
      <c r="AK254" s="280">
        <f xml:space="preserve"> IF( InpS!AK112, InpS!AK112, AJ254 * ( 1 + AK$6) )</f>
        <v>25377.219585188548</v>
      </c>
      <c r="AL254" s="280">
        <f xml:space="preserve"> IF( InpS!AL112, InpS!AL112, AK254 * ( 1 + AL$6) )</f>
        <v>25884.682899923166</v>
      </c>
      <c r="AM254" s="280">
        <f xml:space="preserve"> IF( InpS!AM112, InpS!AM112, AL254 * ( 1 + AM$6) )</f>
        <v>26402.293859672121</v>
      </c>
      <c r="AN254" s="280">
        <f xml:space="preserve"> IF( InpS!AN112, InpS!AN112, AM254 * ( 1 + AN$6) )</f>
        <v>26930.255384915279</v>
      </c>
      <c r="AO254" s="280">
        <f xml:space="preserve"> IF( InpS!AO112, InpS!AO112, AN254 * ( 1 + AO$6) )</f>
        <v>27468.774453893788</v>
      </c>
      <c r="AP254" s="280">
        <f xml:space="preserve"> IF( InpS!AP112, InpS!AP112, AO254 * ( 1 + AP$6) )</f>
        <v>28018.06218375235</v>
      </c>
      <c r="AQ254" s="280">
        <f xml:space="preserve"> IF( InpS!AQ112, InpS!AQ112, AP254 * ( 1 + AQ$6) )</f>
        <v>28578.333913304079</v>
      </c>
      <c r="AR254" s="280">
        <f xml:space="preserve"> IF( InpS!AR112, InpS!AR112, AQ254 * ( 1 + AR$6) )</f>
        <v>29149.809287450364</v>
      </c>
      <c r="AS254" s="280">
        <f xml:space="preserve"> IF( InpS!AS112, InpS!AS112, AR254 * ( 1 + AS$6) )</f>
        <v>29732.71234328888</v>
      </c>
      <c r="AT254" s="280">
        <f xml:space="preserve"> IF( InpS!AT112, InpS!AT112, AS254 * ( 1 + AT$6) )</f>
        <v>30327.271597943498</v>
      </c>
      <c r="AU254" s="280">
        <f xml:space="preserve"> IF( InpS!AU112, InpS!AU112, AT254 * ( 1 + AU$6) )</f>
        <v>30933.720138150471</v>
      </c>
      <c r="AV254" s="280">
        <f xml:space="preserve"> IF( InpS!AV112, InpS!AV112, AU254 * ( 1 + AV$6) )</f>
        <v>31552.295711636103</v>
      </c>
      <c r="AW254" s="280">
        <f xml:space="preserve"> IF( InpS!AW112, InpS!AW112, AV254 * ( 1 + AW$6) )</f>
        <v>32183.240820321647</v>
      </c>
      <c r="AX254" s="280">
        <f xml:space="preserve"> IF( InpS!AX112, InpS!AX112, AW254 * ( 1 + AX$6) )</f>
        <v>32826.802815392017</v>
      </c>
      <c r="AY254" s="280">
        <f xml:space="preserve"> IF( InpS!AY112, InpS!AY112, AX254 * ( 1 + AY$6) )</f>
        <v>33483.233994265574</v>
      </c>
      <c r="AZ254" s="280">
        <f xml:space="preserve"> IF( InpS!AZ112, InpS!AZ112, AY254 * ( 1 + AZ$6) )</f>
        <v>34152.791699502988</v>
      </c>
      <c r="BA254" s="280">
        <f xml:space="preserve"> IF( InpS!BA112, InpS!BA112, AZ254 * ( 1 + BA$6) )</f>
        <v>34835.73841969396</v>
      </c>
      <c r="BB254" s="280">
        <f xml:space="preserve"> IF( InpS!BB112, InpS!BB112, BA254 * ( 1 + BB$6) )</f>
        <v>35532.341892361379</v>
      </c>
      <c r="BC254" s="280">
        <f xml:space="preserve"> IF( InpS!BC112, InpS!BC112, BB254 * ( 1 + BC$6) )</f>
        <v>36242.875208923193</v>
      </c>
      <c r="BD254" s="280">
        <f xml:space="preserve"> IF( InpS!BD112, InpS!BD112, BC254 * ( 1 + BD$6) )</f>
        <v>36967.616921753222</v>
      </c>
      <c r="BE254" s="280">
        <f xml:space="preserve"> IF( InpS!BE112, InpS!BE112, BD254 * ( 1 + BE$6) )</f>
        <v>37706.85115338282</v>
      </c>
      <c r="BF254" s="280">
        <f xml:space="preserve"> IF( InpS!BF112, InpS!BF112, BE254 * ( 1 + BF$6) )</f>
        <v>38460.867707886238</v>
      </c>
      <c r="BG254" s="280">
        <f xml:space="preserve"> IF( InpS!BG112, InpS!BG112, BF254 * ( 1 + BG$6) )</f>
        <v>39229.962184493321</v>
      </c>
      <c r="BH254" s="280">
        <f xml:space="preserve"> IF( InpS!BH112, InpS!BH112, BG254 * ( 1 + BH$6) )</f>
        <v>40014.436093474105</v>
      </c>
      <c r="BI254" s="280">
        <f xml:space="preserve"> IF( InpS!BI112, InpS!BI112, BH254 * ( 1 + BI$6) )</f>
        <v>40814.596974340755</v>
      </c>
      <c r="BJ254" s="280">
        <f xml:space="preserve"> IF( InpS!BJ112, InpS!BJ112, BI254 * ( 1 + BJ$6) )</f>
        <v>41630.758516413116</v>
      </c>
      <c r="BK254" s="280">
        <f xml:space="preserve"> IF( InpS!BK112, InpS!BK112, BJ254 * ( 1 + BK$6) )</f>
        <v>42463.240681795236</v>
      </c>
      <c r="BL254" s="280">
        <f xml:space="preserve"> IF( InpS!BL112, InpS!BL112, BK254 * ( 1 + BL$6) )</f>
        <v>43312.369830811011</v>
      </c>
      <c r="BM254" s="280">
        <f xml:space="preserve"> IF( InpS!BM112, InpS!BM112, BL254 * ( 1 + BM$6) )</f>
        <v>44178.478849948129</v>
      </c>
      <c r="BN254" s="280">
        <f xml:space="preserve"> IF( InpS!BN112, InpS!BN112, BM254 * ( 1 + BN$6) )</f>
        <v>45061.907282360509</v>
      </c>
      <c r="BO254" s="280">
        <f xml:space="preserve"> IF( InpS!BO112, InpS!BO112, BN254 * ( 1 + BO$6) )</f>
        <v>45963.00146098034</v>
      </c>
      <c r="BP254" s="280">
        <f xml:space="preserve"> IF( InpS!BP112, InpS!BP112, BO254 * ( 1 + BP$6) )</f>
        <v>46882.114644291978</v>
      </c>
      <c r="BQ254" s="280">
        <f xml:space="preserve"> IF( InpS!BQ112, InpS!BQ112, BP254 * ( 1 + BQ$6) )</f>
        <v>47819.607154820842</v>
      </c>
      <c r="BR254" s="280">
        <f xml:space="preserve"> IF( InpS!BR112, InpS!BR112, BQ254 * ( 1 + BR$6) )</f>
        <v>48775.846520391678</v>
      </c>
      <c r="BS254" s="280">
        <f xml:space="preserve"> IF( InpS!BS112, InpS!BS112, BR254 * ( 1 + BS$6) )</f>
        <v>49751.207618211527</v>
      </c>
      <c r="BT254" s="280">
        <f xml:space="preserve"> IF( InpS!BT112, InpS!BT112, BS254 * ( 1 + BT$6) )</f>
        <v>50746.072821833877</v>
      </c>
      <c r="BU254" s="280">
        <f xml:space="preserve"> IF( InpS!BU112, InpS!BU112, BT254 * ( 1 + BU$6) )</f>
        <v>51760.832151061659</v>
      </c>
      <c r="BV254" s="280">
        <f xml:space="preserve"> IF( InpS!BV112, InpS!BV112, BU254 * ( 1 + BV$6) )</f>
        <v>52795.883424847794</v>
      </c>
      <c r="BW254" s="280">
        <f xml:space="preserve"> IF( InpS!BW112, InpS!BW112, BV254 * ( 1 + BW$6) )</f>
        <v>53851.632417253284</v>
      </c>
      <c r="BX254" s="280">
        <f xml:space="preserve"> IF( InpS!BX112, InpS!BX112, BW254 * ( 1 + BX$6) )</f>
        <v>54928.493016523957</v>
      </c>
      <c r="BY254" s="280">
        <f xml:space="preserve"> IF( InpS!BY112, InpS!BY112, BX254 * ( 1 + BY$6) )</f>
        <v>56026.88738734823</v>
      </c>
      <c r="BZ254" s="280">
        <f xml:space="preserve"> IF( InpS!BZ112, InpS!BZ112, BY254 * ( 1 + BZ$6) )</f>
        <v>57147.246136359528</v>
      </c>
      <c r="CA254" s="280">
        <f xml:space="preserve"> IF( InpS!CA112, InpS!CA112, BZ254 * ( 1 + CA$6) )</f>
        <v>58290.008480948214</v>
      </c>
      <c r="CB254" s="280">
        <f xml:space="preserve"> IF( InpS!CB112, InpS!CB112, CA254 * ( 1 + CB$6) )</f>
        <v>59455.622421449218</v>
      </c>
      <c r="CC254" s="280">
        <f xml:space="preserve"> IF( InpS!CC112, InpS!CC112, CB254 * ( 1 + CC$6) )</f>
        <v>60644.544916772866</v>
      </c>
      <c r="CD254" s="280">
        <f xml:space="preserve"> IF( InpS!CD112, InpS!CD112, CC254 * ( 1 + CD$6) )</f>
        <v>61857.242063547754</v>
      </c>
      <c r="CE254" s="280">
        <f xml:space="preserve"> IF( InpS!CE112, InpS!CE112, CD254 * ( 1 + CE$6) )</f>
        <v>63094.189278845937</v>
      </c>
      <c r="CF254" s="280">
        <f xml:space="preserve"> IF( InpS!CF112, InpS!CF112, CE254 * ( 1 + CF$6) )</f>
        <v>64355.87148656202</v>
      </c>
      <c r="CG254" s="280">
        <f xml:space="preserve"> IF( InpS!CG112, InpS!CG112, CF254 * ( 1 + CG$6) )</f>
        <v>65642.783307519217</v>
      </c>
      <c r="CH254" s="280">
        <f xml:space="preserve"> IF( InpS!CH112, InpS!CH112, CG254 * ( 1 + CH$6) )</f>
        <v>66955.429253376977</v>
      </c>
      <c r="CI254" s="280">
        <f xml:space="preserve"> IF( InpS!CI112, InpS!CI112, CH254 * ( 1 + CI$6) )</f>
        <v>68294.323924416065</v>
      </c>
      <c r="CJ254" s="280">
        <f xml:space="preserve"> IF( InpS!CJ112, InpS!CJ112, CI254 * ( 1 + CJ$6) )</f>
        <v>69659.992211278804</v>
      </c>
      <c r="CK254" s="280">
        <f xml:space="preserve"> IF( InpS!CK112, InpS!CK112, CJ254 * ( 1 + CK$6) )</f>
        <v>71052.969500743377</v>
      </c>
      <c r="CL254" s="280">
        <f xml:space="preserve"> IF( InpS!CL112, InpS!CL112, CK254 * ( 1 + CL$6) )</f>
        <v>72473.801885613051</v>
      </c>
      <c r="CM254" s="280">
        <f xml:space="preserve"> IF( InpS!CM112, InpS!CM112, CL254 * ( 1 + CM$6) )</f>
        <v>73923.046378802464</v>
      </c>
      <c r="CN254" s="280">
        <f xml:space="preserve"> IF( InpS!CN112, InpS!CN112, CM254 * ( 1 + CN$6) )</f>
        <v>75401.271131704969</v>
      </c>
      <c r="CO254" s="280">
        <f xml:space="preserve"> IF( InpS!CO112, InpS!CO112, CN254 * ( 1 + CO$6) )</f>
        <v>76909.055656926605</v>
      </c>
    </row>
    <row r="255" spans="2:93" outlineLevel="2" x14ac:dyDescent="0.2">
      <c r="B255" s="59"/>
      <c r="D255" s="39"/>
      <c r="E255" s="18" t="str">
        <f xml:space="preserve"> InpS!E113</f>
        <v>Surface Water: Band 20</v>
      </c>
      <c r="G255" s="19">
        <f xml:space="preserve"> UserInput!G71</f>
        <v>0</v>
      </c>
      <c r="H255" s="77" t="str">
        <f xml:space="preserve"> InpS!H113</f>
        <v>£</v>
      </c>
      <c r="I255" s="75"/>
      <c r="K255" s="280">
        <f xml:space="preserve"> IF( InpS!K113, InpS!K113, J255 * ( 1 + K$6) )</f>
        <v>29124.03</v>
      </c>
      <c r="L255" s="280">
        <f xml:space="preserve"> IF( InpS!L113, InpS!L113, K255 * ( 1 + L$6) )</f>
        <v>28505.55</v>
      </c>
      <c r="M255" s="280">
        <f xml:space="preserve"> IF( InpS!M113, InpS!M113, L255 * ( 1 + M$6) )</f>
        <v>26676.5</v>
      </c>
      <c r="N255" s="280">
        <f xml:space="preserve"> IF( InpS!N113, InpS!N113, M255 * ( 1 + N$6) )</f>
        <v>25382.09</v>
      </c>
      <c r="O255" s="280">
        <f xml:space="preserve"> IF( InpS!O113, InpS!O113, N255 * ( 1 + O$6) )</f>
        <v>24153.09</v>
      </c>
      <c r="P255" s="280">
        <f xml:space="preserve"> IF( InpS!P113, InpS!P113, O255 * ( 1 + P$6) )</f>
        <v>22984.47</v>
      </c>
      <c r="Q255" s="280">
        <f xml:space="preserve"> IF( InpS!Q113, InpS!Q113, P255 * ( 1 + Q$6) )</f>
        <v>21883.77</v>
      </c>
      <c r="R255" s="280">
        <f xml:space="preserve"> IF( InpS!R113, InpS!R113, Q255 * ( 1 + R$6) )</f>
        <v>20841.68</v>
      </c>
      <c r="S255" s="280">
        <f xml:space="preserve"> IF( InpS!S113, InpS!S113, R255 * ( 1 + S$6) )</f>
        <v>19860.689999999999</v>
      </c>
      <c r="T255" s="280">
        <f xml:space="preserve"> IF( InpS!T113, InpS!T113, S255 * ( 1 + T$6) )</f>
        <v>20257.840347636942</v>
      </c>
      <c r="U255" s="280">
        <f xml:space="preserve"> IF( InpS!U113, InpS!U113, T255 * ( 1 + U$6) )</f>
        <v>20662.932433382084</v>
      </c>
      <c r="V255" s="280">
        <f xml:space="preserve"> IF( InpS!V113, InpS!V113, U255 * ( 1 + V$6) )</f>
        <v>21076.125066624754</v>
      </c>
      <c r="W255" s="280">
        <f xml:space="preserve"> IF( InpS!W113, InpS!W113, V255 * ( 1 + W$6) )</f>
        <v>21497.580232434688</v>
      </c>
      <c r="X255" s="280">
        <f xml:space="preserve"> IF( InpS!X113, InpS!X113, W255 * ( 1 + X$6) )</f>
        <v>21927.463155065499</v>
      </c>
      <c r="Y255" s="280">
        <f xml:space="preserve"> IF( InpS!Y113, InpS!Y113, X255 * ( 1 + Y$6) )</f>
        <v>22365.942362727998</v>
      </c>
      <c r="Z255" s="280">
        <f xml:space="preserve"> IF( InpS!Z113, InpS!Z113, Y255 * ( 1 + Z$6) )</f>
        <v>22813.189753658789</v>
      </c>
      <c r="AA255" s="280">
        <f xml:space="preserve"> IF( InpS!AA113, InpS!AA113, Z255 * ( 1 + AA$6) )</f>
        <v>23269.380663510015</v>
      </c>
      <c r="AB255" s="280">
        <f xml:space="preserve"> IF( InpS!AB113, InpS!AB113, AA255 * ( 1 + AB$6) )</f>
        <v>23734.693934086685</v>
      </c>
      <c r="AC255" s="280">
        <f xml:space="preserve"> IF( InpS!AC113, InpS!AC113, AB255 * ( 1 + AC$6) )</f>
        <v>24209.311983458534</v>
      </c>
      <c r="AD255" s="280">
        <f xml:space="preserve"> IF( InpS!AD113, InpS!AD113, AC255 * ( 1 + AD$6) )</f>
        <v>24693.420877473887</v>
      </c>
      <c r="AE255" s="280">
        <f xml:space="preserve"> IF( InpS!AE113, InpS!AE113, AD255 * ( 1 + AE$6) )</f>
        <v>25187.210402703578</v>
      </c>
      <c r="AF255" s="280">
        <f xml:space="preserve"> IF( InpS!AF113, InpS!AF113, AE255 * ( 1 + AF$6) )</f>
        <v>25690.87414084352</v>
      </c>
      <c r="AG255" s="280">
        <f xml:space="preserve"> IF( InpS!AG113, InpS!AG113, AF255 * ( 1 + AG$6) )</f>
        <v>26204.609544605068</v>
      </c>
      <c r="AH255" s="280">
        <f xml:space="preserve"> IF( InpS!AH113, InpS!AH113, AG255 * ( 1 + AH$6) )</f>
        <v>26728.618015122971</v>
      </c>
      <c r="AI255" s="280">
        <f xml:space="preserve"> IF( InpS!AI113, InpS!AI113, AH255 * ( 1 + AI$6) )</f>
        <v>27263.104980911226</v>
      </c>
      <c r="AJ255" s="280">
        <f xml:space="preserve"> IF( InpS!AJ113, InpS!AJ113, AI255 * ( 1 + AJ$6) )</f>
        <v>27808.279978397786</v>
      </c>
      <c r="AK255" s="280">
        <f xml:space="preserve"> IF( InpS!AK113, InpS!AK113, AJ255 * ( 1 + AK$6) )</f>
        <v>28364.356734069726</v>
      </c>
      <c r="AL255" s="280">
        <f xml:space="preserve"> IF( InpS!AL113, InpS!AL113, AK255 * ( 1 + AL$6) )</f>
        <v>28931.553248261029</v>
      </c>
      <c r="AM255" s="280">
        <f xml:space="preserve"> IF( InpS!AM113, InpS!AM113, AL255 * ( 1 + AM$6) )</f>
        <v>29510.091880615877</v>
      </c>
      <c r="AN255" s="280">
        <f xml:space="preserve"> IF( InpS!AN113, InpS!AN113, AM255 * ( 1 + AN$6) )</f>
        <v>30100.199437260922</v>
      </c>
      <c r="AO255" s="280">
        <f xml:space="preserve"> IF( InpS!AO113, InpS!AO113, AN255 * ( 1 + AO$6) )</f>
        <v>30702.107259720739</v>
      </c>
      <c r="AP255" s="280">
        <f xml:space="preserve"> IF( InpS!AP113, InpS!AP113, AO255 * ( 1 + AP$6) )</f>
        <v>31316.051315611283</v>
      </c>
      <c r="AQ255" s="280">
        <f xml:space="preserve"> IF( InpS!AQ113, InpS!AQ113, AP255 * ( 1 + AQ$6) )</f>
        <v>31942.272291146943</v>
      </c>
      <c r="AR255" s="280">
        <f xml:space="preserve"> IF( InpS!AR113, InpS!AR113, AQ255 * ( 1 + AR$6) )</f>
        <v>32581.015685497434</v>
      </c>
      <c r="AS255" s="280">
        <f xml:space="preserve"> IF( InpS!AS113, InpS!AS113, AR255 * ( 1 + AS$6) )</f>
        <v>33232.531907031531</v>
      </c>
      <c r="AT255" s="280">
        <f xml:space="preserve"> IF( InpS!AT113, InpS!AT113, AS255 * ( 1 + AT$6) )</f>
        <v>33897.076371485353</v>
      </c>
      <c r="AU255" s="280">
        <f xml:space="preserve"> IF( InpS!AU113, InpS!AU113, AT255 * ( 1 + AU$6) )</f>
        <v>34574.909602093729</v>
      </c>
      <c r="AV255" s="280">
        <f xml:space="preserve"> IF( InpS!AV113, InpS!AV113, AU255 * ( 1 + AV$6) )</f>
        <v>35266.297331723836</v>
      </c>
      <c r="AW255" s="280">
        <f xml:space="preserve"> IF( InpS!AW113, InpS!AW113, AV255 * ( 1 + AW$6) )</f>
        <v>35971.510607051227</v>
      </c>
      <c r="AX255" s="280">
        <f xml:space="preserve"> IF( InpS!AX113, InpS!AX113, AW255 * ( 1 + AX$6) )</f>
        <v>36690.82589481899</v>
      </c>
      <c r="AY255" s="280">
        <f xml:space="preserve"> IF( InpS!AY113, InpS!AY113, AX255 * ( 1 + AY$6) )</f>
        <v>37424.525190221815</v>
      </c>
      <c r="AZ255" s="280">
        <f xml:space="preserve"> IF( InpS!AZ113, InpS!AZ113, AY255 * ( 1 + AZ$6) )</f>
        <v>38172.896127457338</v>
      </c>
      <c r="BA255" s="280">
        <f xml:space="preserve"> IF( InpS!BA113, InpS!BA113, AZ255 * ( 1 + BA$6) )</f>
        <v>38936.232092488186</v>
      </c>
      <c r="BB255" s="280">
        <f xml:space="preserve"> IF( InpS!BB113, InpS!BB113, BA255 * ( 1 + BB$6) )</f>
        <v>39714.832338058928</v>
      </c>
      <c r="BC255" s="280">
        <f xml:space="preserve"> IF( InpS!BC113, InpS!BC113, BB255 * ( 1 + BC$6) )</f>
        <v>40509.002101012935</v>
      </c>
      <c r="BD255" s="280">
        <f xml:space="preserve"> IF( InpS!BD113, InpS!BD113, BC255 * ( 1 + BD$6) )</f>
        <v>41319.052721955253</v>
      </c>
      <c r="BE255" s="280">
        <f xml:space="preserve"> IF( InpS!BE113, InpS!BE113, BD255 * ( 1 + BE$6) )</f>
        <v>42145.301767308345</v>
      </c>
      <c r="BF255" s="280">
        <f xml:space="preserve"> IF( InpS!BF113, InpS!BF113, BE255 * ( 1 + BF$6) )</f>
        <v>42988.073153808531</v>
      </c>
      <c r="BG255" s="280">
        <f xml:space="preserve"> IF( InpS!BG113, InpS!BG113, BF255 * ( 1 + BG$6) )</f>
        <v>43847.697275491984</v>
      </c>
      <c r="BH255" s="280">
        <f xml:space="preserve"> IF( InpS!BH113, InpS!BH113, BG255 * ( 1 + BH$6) )</f>
        <v>44724.511133220039</v>
      </c>
      <c r="BI255" s="280">
        <f xml:space="preserve"> IF( InpS!BI113, InpS!BI113, BH255 * ( 1 + BI$6) )</f>
        <v>45618.858466794583</v>
      </c>
      <c r="BJ255" s="280">
        <f xml:space="preserve"> IF( InpS!BJ113, InpS!BJ113, BI255 * ( 1 + BJ$6) )</f>
        <v>46531.089889715338</v>
      </c>
      <c r="BK255" s="280">
        <f xml:space="preserve"> IF( InpS!BK113, InpS!BK113, BJ255 * ( 1 + BK$6) )</f>
        <v>47461.56302663184</v>
      </c>
      <c r="BL255" s="280">
        <f xml:space="preserve"> IF( InpS!BL113, InpS!BL113, BK255 * ( 1 + BL$6) )</f>
        <v>48410.64265354407</v>
      </c>
      <c r="BM255" s="280">
        <f xml:space="preserve"> IF( InpS!BM113, InpS!BM113, BL255 * ( 1 + BM$6) )</f>
        <v>49378.700840806589</v>
      </c>
      <c r="BN255" s="280">
        <f xml:space="preserve"> IF( InpS!BN113, InpS!BN113, BM255 * ( 1 + BN$6) )</f>
        <v>50366.117098992327</v>
      </c>
      <c r="BO255" s="280">
        <f xml:space="preserve"> IF( InpS!BO113, InpS!BO113, BN255 * ( 1 + BO$6) )</f>
        <v>51373.278527673188</v>
      </c>
      <c r="BP255" s="280">
        <f xml:space="preserve"> IF( InpS!BP113, InpS!BP113, BO255 * ( 1 + BP$6) )</f>
        <v>52400.579967175785</v>
      </c>
      <c r="BQ255" s="280">
        <f xml:space="preserve"> IF( InpS!BQ113, InpS!BQ113, BP255 * ( 1 + BQ$6) )</f>
        <v>53448.424153371794</v>
      </c>
      <c r="BR255" s="280">
        <f xml:space="preserve"> IF( InpS!BR113, InpS!BR113, BQ255 * ( 1 + BR$6) )</f>
        <v>54517.221875563642</v>
      </c>
      <c r="BS255" s="280">
        <f xml:space="preserve"> IF( InpS!BS113, InpS!BS113, BR255 * ( 1 + BS$6) )</f>
        <v>55607.392137527371</v>
      </c>
      <c r="BT255" s="280">
        <f xml:space="preserve"> IF( InpS!BT113, InpS!BT113, BS255 * ( 1 + BT$6) )</f>
        <v>56719.362321775894</v>
      </c>
      <c r="BU255" s="280">
        <f xml:space="preserve"> IF( InpS!BU113, InpS!BU113, BT255 * ( 1 + BU$6) )</f>
        <v>57853.568357106946</v>
      </c>
      <c r="BV255" s="280">
        <f xml:space="preserve"> IF( InpS!BV113, InpS!BV113, BU255 * ( 1 + BV$6) )</f>
        <v>59010.454889501474</v>
      </c>
      <c r="BW255" s="280">
        <f xml:space="preserve"> IF( InpS!BW113, InpS!BW113, BV255 * ( 1 + BW$6) )</f>
        <v>60190.475456439461</v>
      </c>
      <c r="BX255" s="280">
        <f xml:space="preserve"> IF( InpS!BX113, InpS!BX113, BW255 * ( 1 + BX$6) )</f>
        <v>61394.0926647015</v>
      </c>
      <c r="BY255" s="280">
        <f xml:space="preserve"> IF( InpS!BY113, InpS!BY113, BX255 * ( 1 + BY$6) )</f>
        <v>62621.778371725821</v>
      </c>
      <c r="BZ255" s="280">
        <f xml:space="preserve"> IF( InpS!BZ113, InpS!BZ113, BY255 * ( 1 + BZ$6) )</f>
        <v>63874.013870591894</v>
      </c>
      <c r="CA255" s="280">
        <f xml:space="preserve"> IF( InpS!CA113, InpS!CA113, BZ255 * ( 1 + CA$6) )</f>
        <v>65151.290078703118</v>
      </c>
      <c r="CB255" s="280">
        <f xml:space="preserve"> IF( InpS!CB113, InpS!CB113, CA255 * ( 1 + CB$6) )</f>
        <v>66454.107730242526</v>
      </c>
      <c r="CC255" s="280">
        <f xml:space="preserve"> IF( InpS!CC113, InpS!CC113, CB255 * ( 1 + CC$6) )</f>
        <v>67782.977572477044</v>
      </c>
      <c r="CD255" s="280">
        <f xml:space="preserve"> IF( InpS!CD113, InpS!CD113, CC255 * ( 1 + CD$6) )</f>
        <v>69138.420565987151</v>
      </c>
      <c r="CE255" s="280">
        <f xml:space="preserve"> IF( InpS!CE113, InpS!CE113, CD255 * ( 1 + CE$6) )</f>
        <v>70520.968088900554</v>
      </c>
      <c r="CF255" s="280">
        <f xml:space="preserve"> IF( InpS!CF113, InpS!CF113, CE255 * ( 1 + CF$6) )</f>
        <v>71931.162145209804</v>
      </c>
      <c r="CG255" s="280">
        <f xml:space="preserve"> IF( InpS!CG113, InpS!CG113, CF255 * ( 1 + CG$6) )</f>
        <v>73369.555577255684</v>
      </c>
      <c r="CH255" s="280">
        <f xml:space="preserve"> IF( InpS!CH113, InpS!CH113, CG255 * ( 1 + CH$6) )</f>
        <v>74836.712282459528</v>
      </c>
      <c r="CI255" s="280">
        <f xml:space="preserve"> IF( InpS!CI113, InpS!CI113, CH255 * ( 1 + CI$6) )</f>
        <v>76333.207434389522</v>
      </c>
      <c r="CJ255" s="280">
        <f xml:space="preserve"> IF( InpS!CJ113, InpS!CJ113, CI255 * ( 1 + CJ$6) )</f>
        <v>77859.627708247615</v>
      </c>
      <c r="CK255" s="280">
        <f xml:space="preserve"> IF( InpS!CK113, InpS!CK113, CJ255 * ( 1 + CK$6) )</f>
        <v>79416.571510865426</v>
      </c>
      <c r="CL255" s="280">
        <f xml:space="preserve"> IF( InpS!CL113, InpS!CL113, CK255 * ( 1 + CL$6) )</f>
        <v>81004.649215299374</v>
      </c>
      <c r="CM255" s="280">
        <f xml:space="preserve"> IF( InpS!CM113, InpS!CM113, CL255 * ( 1 + CM$6) )</f>
        <v>82624.483400116951</v>
      </c>
      <c r="CN255" s="280">
        <f xml:space="preserve"> IF( InpS!CN113, InpS!CN113, CM255 * ( 1 + CN$6) )</f>
        <v>84276.709093467944</v>
      </c>
      <c r="CO255" s="280">
        <f xml:space="preserve"> IF( InpS!CO113, InpS!CO113, CN255 * ( 1 + CO$6) )</f>
        <v>85961.974022036302</v>
      </c>
    </row>
    <row r="256" spans="2:93" outlineLevel="2" x14ac:dyDescent="0.2">
      <c r="B256" s="59"/>
      <c r="D256" s="39"/>
      <c r="E256" s="18" t="str">
        <f xml:space="preserve"> InpS!E114</f>
        <v>Surface Water: Band 21</v>
      </c>
      <c r="G256" s="19">
        <f xml:space="preserve"> UserInput!G72</f>
        <v>0</v>
      </c>
      <c r="H256" s="77" t="str">
        <f xml:space="preserve"> InpS!H114</f>
        <v>£</v>
      </c>
      <c r="I256" s="75"/>
      <c r="K256" s="280">
        <f xml:space="preserve"> IF( InpS!K114, InpS!K114, J256 * ( 1 + K$6) )</f>
        <v>45980.06</v>
      </c>
      <c r="L256" s="280">
        <f xml:space="preserve"> IF( InpS!L114, InpS!L114, K256 * ( 1 + L$6) )</f>
        <v>45003.62</v>
      </c>
      <c r="M256" s="280">
        <f xml:space="preserve"> IF( InpS!M114, InpS!M114, L256 * ( 1 + M$6) )</f>
        <v>42115.97</v>
      </c>
      <c r="N256" s="280">
        <f xml:space="preserve"> IF( InpS!N114, InpS!N114, M256 * ( 1 + N$6) )</f>
        <v>40072.400000000001</v>
      </c>
      <c r="O256" s="280">
        <f xml:space="preserve"> IF( InpS!O114, InpS!O114, N256 * ( 1 + O$6) )</f>
        <v>38132.1</v>
      </c>
      <c r="P256" s="280">
        <f xml:space="preserve"> IF( InpS!P114, InpS!P114, O256 * ( 1 + P$6) )</f>
        <v>36287.120000000003</v>
      </c>
      <c r="Q256" s="280">
        <f xml:space="preserve"> IF( InpS!Q114, InpS!Q114, P256 * ( 1 + Q$6) )</f>
        <v>34549.370000000003</v>
      </c>
      <c r="R256" s="280">
        <f xml:space="preserve"> IF( InpS!R114, InpS!R114, Q256 * ( 1 + R$6) )</f>
        <v>32904.160000000003</v>
      </c>
      <c r="S256" s="280">
        <f xml:space="preserve"> IF( InpS!S114, InpS!S114, R256 * ( 1 + S$6) )</f>
        <v>31355.4</v>
      </c>
      <c r="T256" s="280">
        <f xml:space="preserve"> IF( InpS!T114, InpS!T114, S256 * ( 1 + T$6) )</f>
        <v>31982.407823509428</v>
      </c>
      <c r="U256" s="280">
        <f xml:space="preserve"> IF( InpS!U114, InpS!U114, T256 * ( 1 + U$6) )</f>
        <v>32621.95380027928</v>
      </c>
      <c r="V256" s="280">
        <f xml:space="preserve"> IF( InpS!V114, InpS!V114, U256 * ( 1 + V$6) )</f>
        <v>33274.288653316973</v>
      </c>
      <c r="W256" s="280">
        <f xml:space="preserve"> IF( InpS!W114, InpS!W114, V256 * ( 1 + W$6) )</f>
        <v>33939.668119289039</v>
      </c>
      <c r="X256" s="280">
        <f xml:space="preserve"> IF( InpS!X114, InpS!X114, W256 * ( 1 + X$6) )</f>
        <v>34618.353048778299</v>
      </c>
      <c r="Y256" s="280">
        <f xml:space="preserve"> IF( InpS!Y114, InpS!Y114, X256 * ( 1 + Y$6) )</f>
        <v>35310.609508545844</v>
      </c>
      <c r="Z256" s="280">
        <f xml:space="preserve"> IF( InpS!Z114, InpS!Z114, Y256 * ( 1 + Z$6) )</f>
        <v>36016.708885837936</v>
      </c>
      <c r="AA256" s="280">
        <f xml:space="preserve"> IF( InpS!AA114, InpS!AA114, Z256 * ( 1 + AA$6) )</f>
        <v>36736.927994778714</v>
      </c>
      <c r="AB256" s="280">
        <f xml:space="preserve"> IF( InpS!AB114, InpS!AB114, AA256 * ( 1 + AB$6) )</f>
        <v>37471.54918489042</v>
      </c>
      <c r="AC256" s="280">
        <f xml:space="preserve"> IF( InpS!AC114, InpS!AC114, AB256 * ( 1 + AC$6) )</f>
        <v>38220.860451783665</v>
      </c>
      <c r="AD256" s="280">
        <f xml:space="preserve"> IF( InpS!AD114, InpS!AD114, AC256 * ( 1 + AD$6) )</f>
        <v>38985.155550061165</v>
      </c>
      <c r="AE256" s="280">
        <f xml:space="preserve"> IF( InpS!AE114, InpS!AE114, AD256 * ( 1 + AE$6) )</f>
        <v>39764.734108479177</v>
      </c>
      <c r="AF256" s="280">
        <f xml:space="preserve"> IF( InpS!AF114, InpS!AF114, AE256 * ( 1 + AF$6) )</f>
        <v>40559.901747411815</v>
      </c>
      <c r="AG256" s="280">
        <f xml:space="preserve"> IF( InpS!AG114, InpS!AG114, AF256 * ( 1 + AG$6) )</f>
        <v>41370.970198664254</v>
      </c>
      <c r="AH256" s="280">
        <f xml:space="preserve"> IF( InpS!AH114, InpS!AH114, AG256 * ( 1 + AH$6) )</f>
        <v>42198.257427681834</v>
      </c>
      <c r="AI256" s="280">
        <f xml:space="preserve"> IF( InpS!AI114, InpS!AI114, AH256 * ( 1 + AI$6) )</f>
        <v>43042.087758202928</v>
      </c>
      <c r="AJ256" s="280">
        <f xml:space="preserve"> IF( InpS!AJ114, InpS!AJ114, AI256 * ( 1 + AJ$6) )</f>
        <v>43902.791999404522</v>
      </c>
      <c r="AK256" s="280">
        <f xml:space="preserve"> IF( InpS!AK114, InpS!AK114, AJ256 * ( 1 + AK$6) )</f>
        <v>44780.707575590241</v>
      </c>
      <c r="AL256" s="280">
        <f xml:space="preserve"> IF( InpS!AL114, InpS!AL114, AK256 * ( 1 + AL$6) )</f>
        <v>45676.178658471748</v>
      </c>
      <c r="AM256" s="280">
        <f xml:space="preserve"> IF( InpS!AM114, InpS!AM114, AL256 * ( 1 + AM$6) )</f>
        <v>46589.556302095363</v>
      </c>
      <c r="AN256" s="280">
        <f xml:space="preserve"> IF( InpS!AN114, InpS!AN114, AM256 * ( 1 + AN$6) )</f>
        <v>47521.198580466764</v>
      </c>
      <c r="AO256" s="280">
        <f xml:space="preserve"> IF( InpS!AO114, InpS!AO114, AN256 * ( 1 + AO$6) )</f>
        <v>48471.470727927728</v>
      </c>
      <c r="AP256" s="280">
        <f xml:space="preserve"> IF( InpS!AP114, InpS!AP114, AO256 * ( 1 + AP$6) )</f>
        <v>49440.745282340009</v>
      </c>
      <c r="AQ256" s="280">
        <f xml:space="preserve"> IF( InpS!AQ114, InpS!AQ114, AP256 * ( 1 + AQ$6) )</f>
        <v>50429.402231132364</v>
      </c>
      <c r="AR256" s="280">
        <f xml:space="preserve"> IF( InpS!AR114, InpS!AR114, AQ256 * ( 1 + AR$6) )</f>
        <v>51437.829160268127</v>
      </c>
      <c r="AS256" s="280">
        <f xml:space="preserve"> IF( InpS!AS114, InpS!AS114, AR256 * ( 1 + AS$6) )</f>
        <v>52466.421406191614</v>
      </c>
      <c r="AT256" s="280">
        <f xml:space="preserve"> IF( InpS!AT114, InpS!AT114, AS256 * ( 1 + AT$6) )</f>
        <v>53515.582210812972</v>
      </c>
      <c r="AU256" s="280">
        <f xml:space="preserve"> IF( InpS!AU114, InpS!AU114, AT256 * ( 1 + AU$6) )</f>
        <v>54585.722879592242</v>
      </c>
      <c r="AV256" s="280">
        <f xml:space="preserve"> IF( InpS!AV114, InpS!AV114, AU256 * ( 1 + AV$6) )</f>
        <v>55677.262942784604</v>
      </c>
      <c r="AW256" s="280">
        <f xml:space="preserve"> IF( InpS!AW114, InpS!AW114, AV256 * ( 1 + AW$6) )</f>
        <v>56790.630319909993</v>
      </c>
      <c r="AX256" s="280">
        <f xml:space="preserve"> IF( InpS!AX114, InpS!AX114, AW256 * ( 1 + AX$6) )</f>
        <v>57926.261487511591</v>
      </c>
      <c r="AY256" s="280">
        <f xml:space="preserve"> IF( InpS!AY114, InpS!AY114, AX256 * ( 1 + AY$6) )</f>
        <v>59084.60165026896</v>
      </c>
      <c r="AZ256" s="280">
        <f xml:space="preserve"> IF( InpS!AZ114, InpS!AZ114, AY256 * ( 1 + AZ$6) )</f>
        <v>60266.104915532887</v>
      </c>
      <c r="BA256" s="280">
        <f xml:space="preserve"> IF( InpS!BA114, InpS!BA114, AZ256 * ( 1 + BA$6) )</f>
        <v>61471.234471350348</v>
      </c>
      <c r="BB256" s="280">
        <f xml:space="preserve"> IF( InpS!BB114, InpS!BB114, BA256 * ( 1 + BB$6) )</f>
        <v>62700.462768049445</v>
      </c>
      <c r="BC256" s="280">
        <f xml:space="preserve"> IF( InpS!BC114, InpS!BC114, BB256 * ( 1 + BC$6) )</f>
        <v>63954.271703455415</v>
      </c>
      <c r="BD256" s="280">
        <f xml:space="preserve"> IF( InpS!BD114, InpS!BD114, BC256 * ( 1 + BD$6) )</f>
        <v>65233.152811810403</v>
      </c>
      <c r="BE256" s="280">
        <f xml:space="preserve"> IF( InpS!BE114, InpS!BE114, BD256 * ( 1 + BE$6) )</f>
        <v>66537.607456471</v>
      </c>
      <c r="BF256" s="280">
        <f xml:space="preserve"> IF( InpS!BF114, InpS!BF114, BE256 * ( 1 + BF$6) )</f>
        <v>67868.147026459148</v>
      </c>
      <c r="BG256" s="280">
        <f xml:space="preserve"> IF( InpS!BG114, InpS!BG114, BF256 * ( 1 + BG$6) )</f>
        <v>69225.293136943394</v>
      </c>
      <c r="BH256" s="280">
        <f xml:space="preserve"> IF( InpS!BH114, InpS!BH114, BG256 * ( 1 + BH$6) )</f>
        <v>70609.57783372917</v>
      </c>
      <c r="BI256" s="280">
        <f xml:space="preserve"> IF( InpS!BI114, InpS!BI114, BH256 * ( 1 + BI$6) )</f>
        <v>72021.543801838197</v>
      </c>
      <c r="BJ256" s="280">
        <f xml:space="preserve"> IF( InpS!BJ114, InpS!BJ114, BI256 * ( 1 + BJ$6) )</f>
        <v>73461.744578258818</v>
      </c>
      <c r="BK256" s="280">
        <f xml:space="preserve"> IF( InpS!BK114, InpS!BK114, BJ256 * ( 1 + BK$6) )</f>
        <v>74930.744768950666</v>
      </c>
      <c r="BL256" s="280">
        <f xml:space="preserve"> IF( InpS!BL114, InpS!BL114, BK256 * ( 1 + BL$6) )</f>
        <v>76429.120270188723</v>
      </c>
      <c r="BM256" s="280">
        <f xml:space="preserve"> IF( InpS!BM114, InpS!BM114, BL256 * ( 1 + BM$6) )</f>
        <v>77957.458494333565</v>
      </c>
      <c r="BN256" s="280">
        <f xml:space="preserve"> IF( InpS!BN114, InpS!BN114, BM256 * ( 1 + BN$6) )</f>
        <v>79516.358600116248</v>
      </c>
      <c r="BO256" s="280">
        <f xml:space="preserve"> IF( InpS!BO114, InpS!BO114, BN256 * ( 1 + BO$6) )</f>
        <v>81106.431727528237</v>
      </c>
      <c r="BP256" s="280">
        <f xml:space="preserve"> IF( InpS!BP114, InpS!BP114, BO256 * ( 1 + BP$6) )</f>
        <v>82728.30123740829</v>
      </c>
      <c r="BQ256" s="280">
        <f xml:space="preserve"> IF( InpS!BQ114, InpS!BQ114, BP256 * ( 1 + BQ$6) )</f>
        <v>84382.602955820417</v>
      </c>
      <c r="BR256" s="280">
        <f xml:space="preserve"> IF( InpS!BR114, InpS!BR114, BQ256 * ( 1 + BR$6) )</f>
        <v>86069.985423318489</v>
      </c>
      <c r="BS256" s="280">
        <f xml:space="preserve"> IF( InpS!BS114, InpS!BS114, BR256 * ( 1 + BS$6) )</f>
        <v>87791.110149195461</v>
      </c>
      <c r="BT256" s="280">
        <f xml:space="preserve"> IF( InpS!BT114, InpS!BT114, BS256 * ( 1 + BT$6) )</f>
        <v>89546.651870816713</v>
      </c>
      <c r="BU256" s="280">
        <f xml:space="preserve"> IF( InpS!BU114, InpS!BU114, BT256 * ( 1 + BU$6) )</f>
        <v>91337.298818139243</v>
      </c>
      <c r="BV256" s="280">
        <f xml:space="preserve"> IF( InpS!BV114, InpS!BV114, BU256 * ( 1 + BV$6) )</f>
        <v>93163.752983520375</v>
      </c>
      <c r="BW256" s="280">
        <f xml:space="preserve"> IF( InpS!BW114, InpS!BW114, BV256 * ( 1 + BW$6) )</f>
        <v>95026.73039692179</v>
      </c>
      <c r="BX256" s="280">
        <f xml:space="preserve"> IF( InpS!BX114, InpS!BX114, BW256 * ( 1 + BX$6) )</f>
        <v>96926.9614066168</v>
      </c>
      <c r="BY256" s="280">
        <f xml:space="preserve"> IF( InpS!BY114, InpS!BY114, BX256 * ( 1 + BY$6) )</f>
        <v>98865.190965510788</v>
      </c>
      <c r="BZ256" s="280">
        <f xml:space="preserve"> IF( InpS!BZ114, InpS!BZ114, BY256 * ( 1 + BZ$6) )</f>
        <v>100842.17892318725</v>
      </c>
      <c r="CA256" s="280">
        <f xml:space="preserve"> IF( InpS!CA114, InpS!CA114, BZ256 * ( 1 + CA$6) )</f>
        <v>102858.7003237937</v>
      </c>
      <c r="CB256" s="280">
        <f xml:space="preserve"> IF( InpS!CB114, InpS!CB114, CA256 * ( 1 + CB$6) )</f>
        <v>104915.54570988445</v>
      </c>
      <c r="CC256" s="280">
        <f xml:space="preserve"> IF( InpS!CC114, InpS!CC114, CB256 * ( 1 + CC$6) )</f>
        <v>107013.52143233921</v>
      </c>
      <c r="CD256" s="280">
        <f xml:space="preserve"> IF( InpS!CD114, InpS!CD114, CC256 * ( 1 + CD$6) )</f>
        <v>109153.44996647911</v>
      </c>
      <c r="CE256" s="280">
        <f xml:space="preserve"> IF( InpS!CE114, InpS!CE114, CD256 * ( 1 + CE$6) )</f>
        <v>111336.17023450398</v>
      </c>
      <c r="CF256" s="280">
        <f xml:space="preserve"> IF( InpS!CF114, InpS!CF114, CE256 * ( 1 + CF$6) )</f>
        <v>113562.5379343774</v>
      </c>
      <c r="CG256" s="280">
        <f xml:space="preserve"> IF( InpS!CG114, InpS!CG114, CF256 * ( 1 + CG$6) )</f>
        <v>115833.42587528839</v>
      </c>
      <c r="CH256" s="280">
        <f xml:space="preserve"> IF( InpS!CH114, InpS!CH114, CG256 * ( 1 + CH$6) )</f>
        <v>118149.72431982122</v>
      </c>
      <c r="CI256" s="280">
        <f xml:space="preserve"> IF( InpS!CI114, InpS!CI114, CH256 * ( 1 + CI$6) )</f>
        <v>120512.3413329676</v>
      </c>
      <c r="CJ256" s="280">
        <f xml:space="preserve"> IF( InpS!CJ114, InpS!CJ114, CI256 * ( 1 + CJ$6) )</f>
        <v>122922.20313811787</v>
      </c>
      <c r="CK256" s="280">
        <f xml:space="preserve"> IF( InpS!CK114, InpS!CK114, CJ256 * ( 1 + CK$6) )</f>
        <v>125380.25448017106</v>
      </c>
      <c r="CL256" s="280">
        <f xml:space="preserve"> IF( InpS!CL114, InpS!CL114, CK256 * ( 1 + CL$6) )</f>
        <v>127887.45899590582</v>
      </c>
      <c r="CM256" s="280">
        <f xml:space="preserve"> IF( InpS!CM114, InpS!CM114, CL256 * ( 1 + CM$6) )</f>
        <v>130444.79959175769</v>
      </c>
      <c r="CN256" s="280">
        <f xml:space="preserve"> IF( InpS!CN114, InpS!CN114, CM256 * ( 1 + CN$6) )</f>
        <v>133053.27882915066</v>
      </c>
      <c r="CO256" s="280">
        <f xml:space="preserve"> IF( InpS!CO114, InpS!CO114, CN256 * ( 1 + CO$6) )</f>
        <v>135713.91931753411</v>
      </c>
    </row>
    <row r="257" spans="2:93" outlineLevel="2" x14ac:dyDescent="0.2">
      <c r="B257" s="59"/>
      <c r="D257" s="39"/>
      <c r="E257" s="18" t="str">
        <f xml:space="preserve"> InpS!E115</f>
        <v>Surface Water: Band 22</v>
      </c>
      <c r="G257" s="19">
        <f xml:space="preserve"> UserInput!G73</f>
        <v>0</v>
      </c>
      <c r="H257" s="77" t="str">
        <f xml:space="preserve"> InpS!H115</f>
        <v>£</v>
      </c>
      <c r="I257" s="75"/>
      <c r="K257" s="280">
        <f xml:space="preserve"> IF( InpS!K115, InpS!K115, J257 * ( 1 + K$6) )</f>
        <v>107302.14</v>
      </c>
      <c r="L257" s="280">
        <f xml:space="preserve"> IF( InpS!L115, InpS!L115, K257 * ( 1 + L$6) )</f>
        <v>105023.45</v>
      </c>
      <c r="M257" s="280">
        <f xml:space="preserve"> IF( InpS!M115, InpS!M115, L257 * ( 1 + M$6) )</f>
        <v>98284.63</v>
      </c>
      <c r="N257" s="280">
        <f xml:space="preserve"> IF( InpS!N115, InpS!N115, M257 * ( 1 + N$6) )</f>
        <v>93515.62</v>
      </c>
      <c r="O257" s="280">
        <f xml:space="preserve"> IF( InpS!O115, InpS!O115, N257 * ( 1 + O$6) )</f>
        <v>88987.61</v>
      </c>
      <c r="P257" s="280">
        <f xml:space="preserve"> IF( InpS!P115, InpS!P115, O257 * ( 1 + P$6) )</f>
        <v>84682.05</v>
      </c>
      <c r="Q257" s="280">
        <f xml:space="preserve"> IF( InpS!Q115, InpS!Q115, P257 * ( 1 + Q$6) )</f>
        <v>80626.73</v>
      </c>
      <c r="R257" s="280">
        <f xml:space="preserve"> IF( InpS!R115, InpS!R115, Q257 * ( 1 + R$6) )</f>
        <v>76787.360000000001</v>
      </c>
      <c r="S257" s="280">
        <f xml:space="preserve"> IF( InpS!S115, InpS!S115, R257 * ( 1 + S$6) )</f>
        <v>73173.070000000007</v>
      </c>
      <c r="T257" s="280">
        <f xml:space="preserve"> IF( InpS!T115, InpS!T115, S257 * ( 1 + T$6) )</f>
        <v>74636.297621405014</v>
      </c>
      <c r="U257" s="280">
        <f xml:space="preserve"> IF( InpS!U115, InpS!U115, T257 * ( 1 + U$6) )</f>
        <v>76128.785120413115</v>
      </c>
      <c r="V257" s="280">
        <f xml:space="preserve"> IF( InpS!V115, InpS!V115, U257 * ( 1 + V$6) )</f>
        <v>77651.117601094811</v>
      </c>
      <c r="W257" s="280">
        <f xml:space="preserve"> IF( InpS!W115, InpS!W115, V257 * ( 1 + W$6) )</f>
        <v>79203.891867732673</v>
      </c>
      <c r="X257" s="280">
        <f xml:space="preserve"> IF( InpS!X115, InpS!X115, W257 * ( 1 + X$6) )</f>
        <v>80787.716658788209</v>
      </c>
      <c r="Y257" s="280">
        <f xml:space="preserve"> IF( InpS!Y115, InpS!Y115, X257 * ( 1 + Y$6) )</f>
        <v>82403.212885547327</v>
      </c>
      <c r="Z257" s="280">
        <f xml:space="preserve"> IF( InpS!Z115, InpS!Z115, Y257 * ( 1 + Z$6) )</f>
        <v>84051.013875537916</v>
      </c>
      <c r="AA257" s="280">
        <f xml:space="preserve"> IF( InpS!AA115, InpS!AA115, Z257 * ( 1 + AA$6) )</f>
        <v>85731.765620815015</v>
      </c>
      <c r="AB257" s="280">
        <f xml:space="preserve"> IF( InpS!AB115, InpS!AB115, AA257 * ( 1 + AB$6) )</f>
        <v>87446.127031210912</v>
      </c>
      <c r="AC257" s="280">
        <f xml:space="preserve"> IF( InpS!AC115, InpS!AC115, AB257 * ( 1 + AC$6) )</f>
        <v>89194.77019264939</v>
      </c>
      <c r="AD257" s="280">
        <f xml:space="preserve"> IF( InpS!AD115, InpS!AD115, AC257 * ( 1 + AD$6) )</f>
        <v>90978.380630625514</v>
      </c>
      <c r="AE257" s="280">
        <f xml:space="preserve"> IF( InpS!AE115, InpS!AE115, AD257 * ( 1 + AE$6) )</f>
        <v>92797.657578954051</v>
      </c>
      <c r="AF257" s="280">
        <f xml:space="preserve"> IF( InpS!AF115, InpS!AF115, AE257 * ( 1 + AF$6) )</f>
        <v>94653.314253892109</v>
      </c>
      <c r="AG257" s="280">
        <f xml:space="preserve"> IF( InpS!AG115, InpS!AG115, AF257 * ( 1 + AG$6) )</f>
        <v>96546.078133743315</v>
      </c>
      <c r="AH257" s="280">
        <f xml:space="preserve"> IF( InpS!AH115, InpS!AH115, AG257 * ( 1 + AH$6) )</f>
        <v>98476.69124405316</v>
      </c>
      <c r="AI257" s="280">
        <f xml:space="preserve"> IF( InpS!AI115, InpS!AI115, AH257 * ( 1 + AI$6) )</f>
        <v>100445.91044850736</v>
      </c>
      <c r="AJ257" s="280">
        <f xml:space="preserve"> IF( InpS!AJ115, InpS!AJ115, AI257 * ( 1 + AJ$6) )</f>
        <v>102454.50774564728</v>
      </c>
      <c r="AK257" s="280">
        <f xml:space="preserve"> IF( InpS!AK115, InpS!AK115, AJ257 * ( 1 + AK$6) )</f>
        <v>104503.27057151867</v>
      </c>
      <c r="AL257" s="280">
        <f xml:space="preserve"> IF( InpS!AL115, InpS!AL115, AK257 * ( 1 + AL$6) )</f>
        <v>106593.00210837244</v>
      </c>
      <c r="AM257" s="280">
        <f xml:space="preserve"> IF( InpS!AM115, InpS!AM115, AL257 * ( 1 + AM$6) )</f>
        <v>108724.52159953844</v>
      </c>
      <c r="AN257" s="280">
        <f xml:space="preserve"> IF( InpS!AN115, InpS!AN115, AM257 * ( 1 + AN$6) )</f>
        <v>110898.66467059574</v>
      </c>
      <c r="AO257" s="280">
        <f xml:space="preserve"> IF( InpS!AO115, InpS!AO115, AN257 * ( 1 + AO$6) )</f>
        <v>113116.28365696529</v>
      </c>
      <c r="AP257" s="280">
        <f xml:space="preserve"> IF( InpS!AP115, InpS!AP115, AO257 * ( 1 + AP$6) )</f>
        <v>115378.24793805335</v>
      </c>
      <c r="AQ257" s="280">
        <f xml:space="preserve"> IF( InpS!AQ115, InpS!AQ115, AP257 * ( 1 + AQ$6) )</f>
        <v>117685.44427807674</v>
      </c>
      <c r="AR257" s="280">
        <f xml:space="preserve"> IF( InpS!AR115, InpS!AR115, AQ257 * ( 1 + AR$6) )</f>
        <v>120038.77717370354</v>
      </c>
      <c r="AS257" s="280">
        <f xml:space="preserve"> IF( InpS!AS115, InpS!AS115, AR257 * ( 1 + AS$6) )</f>
        <v>122439.16920864541</v>
      </c>
      <c r="AT257" s="280">
        <f xml:space="preserve"> IF( InpS!AT115, InpS!AT115, AS257 * ( 1 + AT$6) )</f>
        <v>124887.56141534075</v>
      </c>
      <c r="AU257" s="280">
        <f xml:space="preserve"> IF( InpS!AU115, InpS!AU115, AT257 * ( 1 + AU$6) )</f>
        <v>127384.9136438702</v>
      </c>
      <c r="AV257" s="280">
        <f xml:space="preserve"> IF( InpS!AV115, InpS!AV115, AU257 * ( 1 + AV$6) )</f>
        <v>129932.20493824944</v>
      </c>
      <c r="AW257" s="280">
        <f xml:space="preserve"> IF( InpS!AW115, InpS!AW115, AV257 * ( 1 + AW$6) )</f>
        <v>132530.43392024655</v>
      </c>
      <c r="AX257" s="280">
        <f xml:space="preserve"> IF( InpS!AX115, InpS!AX115, AW257 * ( 1 + AX$6) )</f>
        <v>135180.61918087449</v>
      </c>
      <c r="AY257" s="280">
        <f xml:space="preserve"> IF( InpS!AY115, InpS!AY115, AX257 * ( 1 + AY$6) )</f>
        <v>137883.79967971222</v>
      </c>
      <c r="AZ257" s="280">
        <f xml:space="preserve"> IF( InpS!AZ115, InpS!AZ115, AY257 * ( 1 + AZ$6) )</f>
        <v>140641.03515221091</v>
      </c>
      <c r="BA257" s="280">
        <f xml:space="preserve"> IF( InpS!BA115, InpS!BA115, AZ257 * ( 1 + BA$6) )</f>
        <v>143453.40652514508</v>
      </c>
      <c r="BB257" s="280">
        <f xml:space="preserve"> IF( InpS!BB115, InpS!BB115, BA257 * ( 1 + BB$6) )</f>
        <v>146322.01634037128</v>
      </c>
      <c r="BC257" s="280">
        <f xml:space="preserve"> IF( InpS!BC115, InpS!BC115, BB257 * ( 1 + BC$6) )</f>
        <v>149247.98918706074</v>
      </c>
      <c r="BD257" s="280">
        <f xml:space="preserve"> IF( InpS!BD115, InpS!BD115, BC257 * ( 1 + BD$6) )</f>
        <v>152232.47214257516</v>
      </c>
      <c r="BE257" s="280">
        <f xml:space="preserve"> IF( InpS!BE115, InpS!BE115, BD257 * ( 1 + BE$6) )</f>
        <v>155276.63522215874</v>
      </c>
      <c r="BF257" s="280">
        <f xml:space="preserve"> IF( InpS!BF115, InpS!BF115, BE257 * ( 1 + BF$6) )</f>
        <v>158381.6718376225</v>
      </c>
      <c r="BG257" s="280">
        <f xml:space="preserve"> IF( InpS!BG115, InpS!BG115, BF257 * ( 1 + BG$6) )</f>
        <v>161548.79926520088</v>
      </c>
      <c r="BH257" s="280">
        <f xml:space="preserve"> IF( InpS!BH115, InpS!BH115, BG257 * ( 1 + BH$6) )</f>
        <v>164779.25912276399</v>
      </c>
      <c r="BI257" s="280">
        <f xml:space="preserve"> IF( InpS!BI115, InpS!BI115, BH257 * ( 1 + BI$6) )</f>
        <v>168074.31785657251</v>
      </c>
      <c r="BJ257" s="280">
        <f xml:space="preserve"> IF( InpS!BJ115, InpS!BJ115, BI257 * ( 1 + BJ$6) )</f>
        <v>171435.26723776621</v>
      </c>
      <c r="BK257" s="280">
        <f xml:space="preserve"> IF( InpS!BK115, InpS!BK115, BJ257 * ( 1 + BK$6) )</f>
        <v>174863.4248687806</v>
      </c>
      <c r="BL257" s="280">
        <f xml:space="preserve"> IF( InpS!BL115, InpS!BL115, BK257 * ( 1 + BL$6) )</f>
        <v>178360.13469989033</v>
      </c>
      <c r="BM257" s="280">
        <f xml:space="preserve"> IF( InpS!BM115, InpS!BM115, BL257 * ( 1 + BM$6) )</f>
        <v>181926.76755608179</v>
      </c>
      <c r="BN257" s="280">
        <f xml:space="preserve"> IF( InpS!BN115, InpS!BN115, BM257 * ( 1 + BN$6) )</f>
        <v>185564.72167446153</v>
      </c>
      <c r="BO257" s="280">
        <f xml:space="preserve"> IF( InpS!BO115, InpS!BO115, BN257 * ( 1 + BO$6) )</f>
        <v>189275.42325241098</v>
      </c>
      <c r="BP257" s="280">
        <f xml:space="preserve"> IF( InpS!BP115, InpS!BP115, BO257 * ( 1 + BP$6) )</f>
        <v>193060.32700670272</v>
      </c>
      <c r="BQ257" s="280">
        <f xml:space="preserve"> IF( InpS!BQ115, InpS!BQ115, BP257 * ( 1 + BQ$6) )</f>
        <v>196920.91674379713</v>
      </c>
      <c r="BR257" s="280">
        <f xml:space="preserve"> IF( InpS!BR115, InpS!BR115, BQ257 * ( 1 + BR$6) )</f>
        <v>200858.70594154324</v>
      </c>
      <c r="BS257" s="280">
        <f xml:space="preserve"> IF( InpS!BS115, InpS!BS115, BR257 * ( 1 + BS$6) )</f>
        <v>204875.2383425117</v>
      </c>
      <c r="BT257" s="280">
        <f xml:space="preserve"> IF( InpS!BT115, InpS!BT115, BS257 * ( 1 + BT$6) )</f>
        <v>208972.08855919249</v>
      </c>
      <c r="BU257" s="280">
        <f xml:space="preserve"> IF( InpS!BU115, InpS!BU115, BT257 * ( 1 + BU$6) )</f>
        <v>213150.86269129472</v>
      </c>
      <c r="BV257" s="280">
        <f xml:space="preserve"> IF( InpS!BV115, InpS!BV115, BU257 * ( 1 + BV$6) )</f>
        <v>217413.19895539037</v>
      </c>
      <c r="BW257" s="280">
        <f xml:space="preserve"> IF( InpS!BW115, InpS!BW115, BV257 * ( 1 + BW$6) )</f>
        <v>221760.76832714901</v>
      </c>
      <c r="BX257" s="280">
        <f xml:space="preserve"> IF( InpS!BX115, InpS!BX115, BW257 * ( 1 + BX$6) )</f>
        <v>226195.27519641502</v>
      </c>
      <c r="BY257" s="280">
        <f xml:space="preserve"> IF( InpS!BY115, InpS!BY115, BX257 * ( 1 + BY$6) )</f>
        <v>230718.45803538436</v>
      </c>
      <c r="BZ257" s="280">
        <f xml:space="preserve"> IF( InpS!BZ115, InpS!BZ115, BY257 * ( 1 + BZ$6) )</f>
        <v>235332.09008014275</v>
      </c>
      <c r="CA257" s="280">
        <f xml:space="preserve"> IF( InpS!CA115, InpS!CA115, BZ257 * ( 1 + CA$6) )</f>
        <v>240037.98002583231</v>
      </c>
      <c r="CB257" s="280">
        <f xml:space="preserve"> IF( InpS!CB115, InpS!CB115, CA257 * ( 1 + CB$6) )</f>
        <v>244837.97273571946</v>
      </c>
      <c r="CC257" s="280">
        <f xml:space="preserve"> IF( InpS!CC115, InpS!CC115, CB257 * ( 1 + CC$6) )</f>
        <v>249733.94996444188</v>
      </c>
      <c r="CD257" s="280">
        <f xml:space="preserve"> IF( InpS!CD115, InpS!CD115, CC257 * ( 1 + CD$6) )</f>
        <v>254727.83109571802</v>
      </c>
      <c r="CE257" s="280">
        <f xml:space="preserve"> IF( InpS!CE115, InpS!CE115, CD257 * ( 1 + CE$6) )</f>
        <v>259821.57389480853</v>
      </c>
      <c r="CF257" s="280">
        <f xml:space="preserve"> IF( InpS!CF115, InpS!CF115, CE257 * ( 1 + CF$6) )</f>
        <v>265017.17527602444</v>
      </c>
      <c r="CG257" s="280">
        <f xml:space="preserve"> IF( InpS!CG115, InpS!CG115, CF257 * ( 1 + CG$6) )</f>
        <v>270316.67208558309</v>
      </c>
      <c r="CH257" s="280">
        <f xml:space="preserve"> IF( InpS!CH115, InpS!CH115, CG257 * ( 1 + CH$6) )</f>
        <v>275722.14190011879</v>
      </c>
      <c r="CI257" s="280">
        <f xml:space="preserve"> IF( InpS!CI115, InpS!CI115, CH257 * ( 1 + CI$6) )</f>
        <v>281235.70384116087</v>
      </c>
      <c r="CJ257" s="280">
        <f xml:space="preserve"> IF( InpS!CJ115, InpS!CJ115, CI257 * ( 1 + CJ$6) )</f>
        <v>286859.51940589893</v>
      </c>
      <c r="CK257" s="280">
        <f xml:space="preserve"> IF( InpS!CK115, InpS!CK115, CJ257 * ( 1 + CK$6) )</f>
        <v>292595.79331456067</v>
      </c>
      <c r="CL257" s="280">
        <f xml:space="preserve"> IF( InpS!CL115, InpS!CL115, CK257 * ( 1 + CL$6) )</f>
        <v>298446.77437473455</v>
      </c>
      <c r="CM257" s="280">
        <f xml:space="preserve"> IF( InpS!CM115, InpS!CM115, CL257 * ( 1 + CM$6) )</f>
        <v>304414.75636297616</v>
      </c>
      <c r="CN257" s="280">
        <f xml:space="preserve"> IF( InpS!CN115, InpS!CN115, CM257 * ( 1 + CN$6) )</f>
        <v>310502.07892404386</v>
      </c>
      <c r="CO257" s="280">
        <f xml:space="preserve"> IF( InpS!CO115, InpS!CO115, CN257 * ( 1 + CO$6) )</f>
        <v>316711.12848811626</v>
      </c>
    </row>
    <row r="258" spans="2:93" outlineLevel="2" x14ac:dyDescent="0.2">
      <c r="B258" s="59"/>
      <c r="D258" s="39"/>
      <c r="H258" s="151"/>
      <c r="I258" s="75"/>
    </row>
    <row r="259" spans="2:93" outlineLevel="2" x14ac:dyDescent="0.2">
      <c r="B259" s="59"/>
      <c r="D259" s="39"/>
      <c r="E259" s="18" t="str">
        <f>InpC!E98</f>
        <v>Total area of non-households</v>
      </c>
      <c r="G259" s="53">
        <f>InpC!G98</f>
        <v>0</v>
      </c>
      <c r="H259" s="330" t="str">
        <f>InpC!H98</f>
        <v>m2</v>
      </c>
      <c r="I259" s="75"/>
    </row>
    <row r="260" spans="2:93" outlineLevel="2" x14ac:dyDescent="0.2">
      <c r="B260" s="59"/>
      <c r="D260" s="39"/>
      <c r="E260" t="s">
        <v>453</v>
      </c>
      <c r="G260" s="54">
        <f xml:space="preserve"> MATCH( G259, InpS!$G$94:$G$115, 1)</f>
        <v>1</v>
      </c>
      <c r="H260" s="151" t="s">
        <v>312</v>
      </c>
      <c r="I260" s="75"/>
    </row>
    <row r="261" spans="2:93" outlineLevel="2" x14ac:dyDescent="0.2">
      <c r="B261" s="59"/>
      <c r="D261" s="39"/>
      <c r="E261" s="20" t="s">
        <v>454</v>
      </c>
      <c r="G261" s="365" t="b">
        <f xml:space="preserve"> G209</f>
        <v>1</v>
      </c>
      <c r="H261" s="77" t="str">
        <f xml:space="preserve"> INDEX( InpS!H$94:H$115, $G$341, 1 )</f>
        <v>£</v>
      </c>
      <c r="I261" s="54">
        <f xml:space="preserve"> SUM( K261:CO261 )</f>
        <v>0</v>
      </c>
      <c r="K261" s="54">
        <f xml:space="preserve"> SUMPRODUCT( $G$236:$G$257, K236:K257 ) * $G261</f>
        <v>0</v>
      </c>
      <c r="L261" s="54">
        <f t="shared" ref="L261:BW261" si="270" xml:space="preserve"> SUMPRODUCT( $G$236:$G$257, L236:L257 ) * $G261</f>
        <v>0</v>
      </c>
      <c r="M261" s="54">
        <f t="shared" si="270"/>
        <v>0</v>
      </c>
      <c r="N261" s="54">
        <f t="shared" si="270"/>
        <v>0</v>
      </c>
      <c r="O261" s="54">
        <f t="shared" si="270"/>
        <v>0</v>
      </c>
      <c r="P261" s="54">
        <f t="shared" si="270"/>
        <v>0</v>
      </c>
      <c r="Q261" s="54">
        <f t="shared" si="270"/>
        <v>0</v>
      </c>
      <c r="R261" s="54">
        <f t="shared" si="270"/>
        <v>0</v>
      </c>
      <c r="S261" s="54">
        <f t="shared" si="270"/>
        <v>0</v>
      </c>
      <c r="T261" s="54">
        <f t="shared" si="270"/>
        <v>0</v>
      </c>
      <c r="U261" s="54">
        <f t="shared" si="270"/>
        <v>0</v>
      </c>
      <c r="V261" s="54">
        <f t="shared" si="270"/>
        <v>0</v>
      </c>
      <c r="W261" s="54">
        <f t="shared" si="270"/>
        <v>0</v>
      </c>
      <c r="X261" s="54">
        <f t="shared" si="270"/>
        <v>0</v>
      </c>
      <c r="Y261" s="54">
        <f t="shared" si="270"/>
        <v>0</v>
      </c>
      <c r="Z261" s="54">
        <f t="shared" si="270"/>
        <v>0</v>
      </c>
      <c r="AA261" s="54">
        <f t="shared" si="270"/>
        <v>0</v>
      </c>
      <c r="AB261" s="54">
        <f t="shared" si="270"/>
        <v>0</v>
      </c>
      <c r="AC261" s="54">
        <f t="shared" si="270"/>
        <v>0</v>
      </c>
      <c r="AD261" s="54">
        <f t="shared" si="270"/>
        <v>0</v>
      </c>
      <c r="AE261" s="54">
        <f t="shared" si="270"/>
        <v>0</v>
      </c>
      <c r="AF261" s="54">
        <f t="shared" si="270"/>
        <v>0</v>
      </c>
      <c r="AG261" s="54">
        <f t="shared" si="270"/>
        <v>0</v>
      </c>
      <c r="AH261" s="54">
        <f t="shared" si="270"/>
        <v>0</v>
      </c>
      <c r="AI261" s="54">
        <f t="shared" si="270"/>
        <v>0</v>
      </c>
      <c r="AJ261" s="54">
        <f t="shared" si="270"/>
        <v>0</v>
      </c>
      <c r="AK261" s="54">
        <f t="shared" si="270"/>
        <v>0</v>
      </c>
      <c r="AL261" s="54">
        <f t="shared" si="270"/>
        <v>0</v>
      </c>
      <c r="AM261" s="54">
        <f t="shared" si="270"/>
        <v>0</v>
      </c>
      <c r="AN261" s="54">
        <f t="shared" si="270"/>
        <v>0</v>
      </c>
      <c r="AO261" s="54">
        <f t="shared" si="270"/>
        <v>0</v>
      </c>
      <c r="AP261" s="54">
        <f t="shared" si="270"/>
        <v>0</v>
      </c>
      <c r="AQ261" s="54">
        <f t="shared" si="270"/>
        <v>0</v>
      </c>
      <c r="AR261" s="54">
        <f t="shared" si="270"/>
        <v>0</v>
      </c>
      <c r="AS261" s="54">
        <f t="shared" si="270"/>
        <v>0</v>
      </c>
      <c r="AT261" s="54">
        <f t="shared" si="270"/>
        <v>0</v>
      </c>
      <c r="AU261" s="54">
        <f t="shared" si="270"/>
        <v>0</v>
      </c>
      <c r="AV261" s="54">
        <f t="shared" si="270"/>
        <v>0</v>
      </c>
      <c r="AW261" s="54">
        <f t="shared" si="270"/>
        <v>0</v>
      </c>
      <c r="AX261" s="54">
        <f t="shared" si="270"/>
        <v>0</v>
      </c>
      <c r="AY261" s="54">
        <f t="shared" si="270"/>
        <v>0</v>
      </c>
      <c r="AZ261" s="54">
        <f t="shared" si="270"/>
        <v>0</v>
      </c>
      <c r="BA261" s="54">
        <f t="shared" si="270"/>
        <v>0</v>
      </c>
      <c r="BB261" s="54">
        <f t="shared" si="270"/>
        <v>0</v>
      </c>
      <c r="BC261" s="54">
        <f t="shared" si="270"/>
        <v>0</v>
      </c>
      <c r="BD261" s="54">
        <f t="shared" si="270"/>
        <v>0</v>
      </c>
      <c r="BE261" s="54">
        <f t="shared" si="270"/>
        <v>0</v>
      </c>
      <c r="BF261" s="54">
        <f t="shared" si="270"/>
        <v>0</v>
      </c>
      <c r="BG261" s="54">
        <f t="shared" si="270"/>
        <v>0</v>
      </c>
      <c r="BH261" s="54">
        <f t="shared" si="270"/>
        <v>0</v>
      </c>
      <c r="BI261" s="54">
        <f t="shared" si="270"/>
        <v>0</v>
      </c>
      <c r="BJ261" s="54">
        <f t="shared" si="270"/>
        <v>0</v>
      </c>
      <c r="BK261" s="54">
        <f t="shared" si="270"/>
        <v>0</v>
      </c>
      <c r="BL261" s="54">
        <f t="shared" si="270"/>
        <v>0</v>
      </c>
      <c r="BM261" s="54">
        <f t="shared" si="270"/>
        <v>0</v>
      </c>
      <c r="BN261" s="54">
        <f t="shared" si="270"/>
        <v>0</v>
      </c>
      <c r="BO261" s="54">
        <f t="shared" si="270"/>
        <v>0</v>
      </c>
      <c r="BP261" s="54">
        <f t="shared" si="270"/>
        <v>0</v>
      </c>
      <c r="BQ261" s="54">
        <f t="shared" si="270"/>
        <v>0</v>
      </c>
      <c r="BR261" s="54">
        <f t="shared" si="270"/>
        <v>0</v>
      </c>
      <c r="BS261" s="54">
        <f t="shared" si="270"/>
        <v>0</v>
      </c>
      <c r="BT261" s="54">
        <f t="shared" si="270"/>
        <v>0</v>
      </c>
      <c r="BU261" s="54">
        <f t="shared" si="270"/>
        <v>0</v>
      </c>
      <c r="BV261" s="54">
        <f t="shared" si="270"/>
        <v>0</v>
      </c>
      <c r="BW261" s="54">
        <f t="shared" si="270"/>
        <v>0</v>
      </c>
      <c r="BX261" s="54">
        <f t="shared" ref="BX261:CO261" si="271" xml:space="preserve"> SUMPRODUCT( $G$236:$G$257, BX236:BX257 ) * $G261</f>
        <v>0</v>
      </c>
      <c r="BY261" s="54">
        <f t="shared" si="271"/>
        <v>0</v>
      </c>
      <c r="BZ261" s="54">
        <f t="shared" si="271"/>
        <v>0</v>
      </c>
      <c r="CA261" s="54">
        <f t="shared" si="271"/>
        <v>0</v>
      </c>
      <c r="CB261" s="54">
        <f t="shared" si="271"/>
        <v>0</v>
      </c>
      <c r="CC261" s="54">
        <f t="shared" si="271"/>
        <v>0</v>
      </c>
      <c r="CD261" s="54">
        <f t="shared" si="271"/>
        <v>0</v>
      </c>
      <c r="CE261" s="54">
        <f t="shared" si="271"/>
        <v>0</v>
      </c>
      <c r="CF261" s="54">
        <f t="shared" si="271"/>
        <v>0</v>
      </c>
      <c r="CG261" s="54">
        <f t="shared" si="271"/>
        <v>0</v>
      </c>
      <c r="CH261" s="54">
        <f t="shared" si="271"/>
        <v>0</v>
      </c>
      <c r="CI261" s="54">
        <f t="shared" si="271"/>
        <v>0</v>
      </c>
      <c r="CJ261" s="54">
        <f t="shared" si="271"/>
        <v>0</v>
      </c>
      <c r="CK261" s="54">
        <f t="shared" si="271"/>
        <v>0</v>
      </c>
      <c r="CL261" s="54">
        <f t="shared" si="271"/>
        <v>0</v>
      </c>
      <c r="CM261" s="54">
        <f t="shared" si="271"/>
        <v>0</v>
      </c>
      <c r="CN261" s="54">
        <f t="shared" si="271"/>
        <v>0</v>
      </c>
      <c r="CO261" s="54">
        <f t="shared" si="271"/>
        <v>0</v>
      </c>
    </row>
    <row r="262" spans="2:93" outlineLevel="2" x14ac:dyDescent="0.2">
      <c r="B262" s="59"/>
      <c r="D262" s="39"/>
      <c r="H262" s="151"/>
      <c r="I262" s="75"/>
    </row>
    <row r="263" spans="2:93" outlineLevel="2" x14ac:dyDescent="0.2">
      <c r="B263" s="59"/>
      <c r="D263" s="39" t="s">
        <v>455</v>
      </c>
      <c r="H263" s="151"/>
      <c r="I263" s="75"/>
    </row>
    <row r="264" spans="2:93" outlineLevel="2" x14ac:dyDescent="0.2">
      <c r="B264" s="59"/>
      <c r="D264" s="39"/>
      <c r="E264" t="str">
        <f xml:space="preserve"> E207</f>
        <v>Standing charges</v>
      </c>
      <c r="H264" s="183" t="str">
        <f xml:space="preserve"> H207</f>
        <v>£</v>
      </c>
      <c r="I264" s="54">
        <f t="shared" ref="I264:I267" si="272" xml:space="preserve"> SUM( K264:CO264 )</f>
        <v>548.22916666666663</v>
      </c>
      <c r="K264" s="54">
        <f t="shared" ref="K264:AP264" si="273" xml:space="preserve"> K207</f>
        <v>332.81249999999994</v>
      </c>
      <c r="L264" s="54">
        <f t="shared" si="273"/>
        <v>215.41666666666666</v>
      </c>
      <c r="M264" s="54">
        <f t="shared" si="273"/>
        <v>0</v>
      </c>
      <c r="N264" s="54">
        <f t="shared" si="273"/>
        <v>0</v>
      </c>
      <c r="O264" s="54">
        <f t="shared" si="273"/>
        <v>0</v>
      </c>
      <c r="P264" s="54">
        <f t="shared" si="273"/>
        <v>0</v>
      </c>
      <c r="Q264" s="54">
        <f t="shared" si="273"/>
        <v>0</v>
      </c>
      <c r="R264" s="54">
        <f t="shared" si="273"/>
        <v>0</v>
      </c>
      <c r="S264" s="54">
        <f t="shared" si="273"/>
        <v>0</v>
      </c>
      <c r="T264" s="54">
        <f t="shared" si="273"/>
        <v>0</v>
      </c>
      <c r="U264" s="54">
        <f t="shared" si="273"/>
        <v>0</v>
      </c>
      <c r="V264" s="54">
        <f t="shared" si="273"/>
        <v>0</v>
      </c>
      <c r="W264" s="54">
        <f t="shared" si="273"/>
        <v>0</v>
      </c>
      <c r="X264" s="54">
        <f t="shared" si="273"/>
        <v>0</v>
      </c>
      <c r="Y264" s="54">
        <f t="shared" si="273"/>
        <v>0</v>
      </c>
      <c r="Z264" s="54">
        <f t="shared" si="273"/>
        <v>0</v>
      </c>
      <c r="AA264" s="54">
        <f t="shared" si="273"/>
        <v>0</v>
      </c>
      <c r="AB264" s="54">
        <f t="shared" si="273"/>
        <v>0</v>
      </c>
      <c r="AC264" s="54">
        <f t="shared" si="273"/>
        <v>0</v>
      </c>
      <c r="AD264" s="54">
        <f t="shared" si="273"/>
        <v>0</v>
      </c>
      <c r="AE264" s="54">
        <f t="shared" si="273"/>
        <v>0</v>
      </c>
      <c r="AF264" s="54">
        <f t="shared" si="273"/>
        <v>0</v>
      </c>
      <c r="AG264" s="54">
        <f t="shared" si="273"/>
        <v>0</v>
      </c>
      <c r="AH264" s="54">
        <f t="shared" si="273"/>
        <v>0</v>
      </c>
      <c r="AI264" s="54">
        <f t="shared" si="273"/>
        <v>0</v>
      </c>
      <c r="AJ264" s="54">
        <f t="shared" si="273"/>
        <v>0</v>
      </c>
      <c r="AK264" s="54">
        <f t="shared" si="273"/>
        <v>0</v>
      </c>
      <c r="AL264" s="54">
        <f t="shared" si="273"/>
        <v>0</v>
      </c>
      <c r="AM264" s="54">
        <f t="shared" si="273"/>
        <v>0</v>
      </c>
      <c r="AN264" s="54">
        <f t="shared" si="273"/>
        <v>0</v>
      </c>
      <c r="AO264" s="54">
        <f t="shared" si="273"/>
        <v>0</v>
      </c>
      <c r="AP264" s="54">
        <f t="shared" si="273"/>
        <v>0</v>
      </c>
      <c r="AQ264" s="54">
        <f t="shared" ref="AQ264:BV264" si="274" xml:space="preserve"> AQ207</f>
        <v>0</v>
      </c>
      <c r="AR264" s="54">
        <f t="shared" si="274"/>
        <v>0</v>
      </c>
      <c r="AS264" s="54">
        <f t="shared" si="274"/>
        <v>0</v>
      </c>
      <c r="AT264" s="54">
        <f t="shared" si="274"/>
        <v>0</v>
      </c>
      <c r="AU264" s="54">
        <f t="shared" si="274"/>
        <v>0</v>
      </c>
      <c r="AV264" s="54">
        <f t="shared" si="274"/>
        <v>0</v>
      </c>
      <c r="AW264" s="54">
        <f t="shared" si="274"/>
        <v>0</v>
      </c>
      <c r="AX264" s="54">
        <f t="shared" si="274"/>
        <v>0</v>
      </c>
      <c r="AY264" s="54">
        <f t="shared" si="274"/>
        <v>0</v>
      </c>
      <c r="AZ264" s="54">
        <f t="shared" si="274"/>
        <v>0</v>
      </c>
      <c r="BA264" s="54">
        <f t="shared" si="274"/>
        <v>0</v>
      </c>
      <c r="BB264" s="54">
        <f t="shared" si="274"/>
        <v>0</v>
      </c>
      <c r="BC264" s="54">
        <f t="shared" si="274"/>
        <v>0</v>
      </c>
      <c r="BD264" s="54">
        <f t="shared" si="274"/>
        <v>0</v>
      </c>
      <c r="BE264" s="54">
        <f t="shared" si="274"/>
        <v>0</v>
      </c>
      <c r="BF264" s="54">
        <f t="shared" si="274"/>
        <v>0</v>
      </c>
      <c r="BG264" s="54">
        <f t="shared" si="274"/>
        <v>0</v>
      </c>
      <c r="BH264" s="54">
        <f t="shared" si="274"/>
        <v>0</v>
      </c>
      <c r="BI264" s="54">
        <f t="shared" si="274"/>
        <v>0</v>
      </c>
      <c r="BJ264" s="54">
        <f t="shared" si="274"/>
        <v>0</v>
      </c>
      <c r="BK264" s="54">
        <f t="shared" si="274"/>
        <v>0</v>
      </c>
      <c r="BL264" s="54">
        <f t="shared" si="274"/>
        <v>0</v>
      </c>
      <c r="BM264" s="54">
        <f t="shared" si="274"/>
        <v>0</v>
      </c>
      <c r="BN264" s="54">
        <f t="shared" si="274"/>
        <v>0</v>
      </c>
      <c r="BO264" s="54">
        <f t="shared" si="274"/>
        <v>0</v>
      </c>
      <c r="BP264" s="54">
        <f t="shared" si="274"/>
        <v>0</v>
      </c>
      <c r="BQ264" s="54">
        <f t="shared" si="274"/>
        <v>0</v>
      </c>
      <c r="BR264" s="54">
        <f t="shared" si="274"/>
        <v>0</v>
      </c>
      <c r="BS264" s="54">
        <f t="shared" si="274"/>
        <v>0</v>
      </c>
      <c r="BT264" s="54">
        <f t="shared" si="274"/>
        <v>0</v>
      </c>
      <c r="BU264" s="54">
        <f t="shared" si="274"/>
        <v>0</v>
      </c>
      <c r="BV264" s="54">
        <f t="shared" si="274"/>
        <v>0</v>
      </c>
      <c r="BW264" s="54">
        <f t="shared" ref="BW264:CO264" si="275" xml:space="preserve"> BW207</f>
        <v>0</v>
      </c>
      <c r="BX264" s="54">
        <f t="shared" si="275"/>
        <v>0</v>
      </c>
      <c r="BY264" s="54">
        <f t="shared" si="275"/>
        <v>0</v>
      </c>
      <c r="BZ264" s="54">
        <f t="shared" si="275"/>
        <v>0</v>
      </c>
      <c r="CA264" s="54">
        <f t="shared" si="275"/>
        <v>0</v>
      </c>
      <c r="CB264" s="54">
        <f t="shared" si="275"/>
        <v>0</v>
      </c>
      <c r="CC264" s="54">
        <f t="shared" si="275"/>
        <v>0</v>
      </c>
      <c r="CD264" s="54">
        <f t="shared" si="275"/>
        <v>0</v>
      </c>
      <c r="CE264" s="54">
        <f t="shared" si="275"/>
        <v>0</v>
      </c>
      <c r="CF264" s="54">
        <f t="shared" si="275"/>
        <v>0</v>
      </c>
      <c r="CG264" s="54">
        <f t="shared" si="275"/>
        <v>0</v>
      </c>
      <c r="CH264" s="54">
        <f t="shared" si="275"/>
        <v>0</v>
      </c>
      <c r="CI264" s="54">
        <f t="shared" si="275"/>
        <v>0</v>
      </c>
      <c r="CJ264" s="54">
        <f t="shared" si="275"/>
        <v>0</v>
      </c>
      <c r="CK264" s="54">
        <f t="shared" si="275"/>
        <v>0</v>
      </c>
      <c r="CL264" s="54">
        <f t="shared" si="275"/>
        <v>0</v>
      </c>
      <c r="CM264" s="54">
        <f t="shared" si="275"/>
        <v>0</v>
      </c>
      <c r="CN264" s="54">
        <f t="shared" si="275"/>
        <v>0</v>
      </c>
      <c r="CO264" s="54">
        <f t="shared" si="275"/>
        <v>0</v>
      </c>
    </row>
    <row r="265" spans="2:93" outlineLevel="2" x14ac:dyDescent="0.2">
      <c r="B265" s="59"/>
      <c r="D265" s="39"/>
      <c r="E265" t="str">
        <f xml:space="preserve"> E229</f>
        <v>Waste: Non-household fixed</v>
      </c>
      <c r="H265" s="183" t="str">
        <f xml:space="preserve"> H229</f>
        <v>£</v>
      </c>
      <c r="I265" s="54">
        <f t="shared" si="272"/>
        <v>0</v>
      </c>
      <c r="K265" s="85">
        <f t="shared" ref="K265:AP265" si="276" xml:space="preserve"> K229</f>
        <v>0</v>
      </c>
      <c r="L265" s="54">
        <f t="shared" si="276"/>
        <v>0</v>
      </c>
      <c r="M265" s="54">
        <f t="shared" si="276"/>
        <v>0</v>
      </c>
      <c r="N265" s="54">
        <f t="shared" si="276"/>
        <v>0</v>
      </c>
      <c r="O265" s="54">
        <f t="shared" si="276"/>
        <v>0</v>
      </c>
      <c r="P265" s="54">
        <f t="shared" si="276"/>
        <v>0</v>
      </c>
      <c r="Q265" s="54">
        <f t="shared" si="276"/>
        <v>0</v>
      </c>
      <c r="R265" s="54">
        <f t="shared" si="276"/>
        <v>0</v>
      </c>
      <c r="S265" s="54">
        <f t="shared" si="276"/>
        <v>0</v>
      </c>
      <c r="T265" s="54">
        <f t="shared" si="276"/>
        <v>0</v>
      </c>
      <c r="U265" s="54">
        <f t="shared" si="276"/>
        <v>0</v>
      </c>
      <c r="V265" s="54">
        <f t="shared" si="276"/>
        <v>0</v>
      </c>
      <c r="W265" s="54">
        <f t="shared" si="276"/>
        <v>0</v>
      </c>
      <c r="X265" s="54">
        <f t="shared" si="276"/>
        <v>0</v>
      </c>
      <c r="Y265" s="54">
        <f t="shared" si="276"/>
        <v>0</v>
      </c>
      <c r="Z265" s="54">
        <f t="shared" si="276"/>
        <v>0</v>
      </c>
      <c r="AA265" s="54">
        <f t="shared" si="276"/>
        <v>0</v>
      </c>
      <c r="AB265" s="54">
        <f t="shared" si="276"/>
        <v>0</v>
      </c>
      <c r="AC265" s="54">
        <f t="shared" si="276"/>
        <v>0</v>
      </c>
      <c r="AD265" s="54">
        <f t="shared" si="276"/>
        <v>0</v>
      </c>
      <c r="AE265" s="54">
        <f t="shared" si="276"/>
        <v>0</v>
      </c>
      <c r="AF265" s="54">
        <f t="shared" si="276"/>
        <v>0</v>
      </c>
      <c r="AG265" s="54">
        <f t="shared" si="276"/>
        <v>0</v>
      </c>
      <c r="AH265" s="54">
        <f t="shared" si="276"/>
        <v>0</v>
      </c>
      <c r="AI265" s="54">
        <f t="shared" si="276"/>
        <v>0</v>
      </c>
      <c r="AJ265" s="54">
        <f t="shared" si="276"/>
        <v>0</v>
      </c>
      <c r="AK265" s="54">
        <f t="shared" si="276"/>
        <v>0</v>
      </c>
      <c r="AL265" s="54">
        <f t="shared" si="276"/>
        <v>0</v>
      </c>
      <c r="AM265" s="54">
        <f t="shared" si="276"/>
        <v>0</v>
      </c>
      <c r="AN265" s="54">
        <f t="shared" si="276"/>
        <v>0</v>
      </c>
      <c r="AO265" s="54">
        <f t="shared" si="276"/>
        <v>0</v>
      </c>
      <c r="AP265" s="54">
        <f t="shared" si="276"/>
        <v>0</v>
      </c>
      <c r="AQ265" s="54">
        <f t="shared" ref="AQ265:BV265" si="277" xml:space="preserve"> AQ229</f>
        <v>0</v>
      </c>
      <c r="AR265" s="54">
        <f t="shared" si="277"/>
        <v>0</v>
      </c>
      <c r="AS265" s="54">
        <f t="shared" si="277"/>
        <v>0</v>
      </c>
      <c r="AT265" s="54">
        <f t="shared" si="277"/>
        <v>0</v>
      </c>
      <c r="AU265" s="54">
        <f t="shared" si="277"/>
        <v>0</v>
      </c>
      <c r="AV265" s="54">
        <f t="shared" si="277"/>
        <v>0</v>
      </c>
      <c r="AW265" s="54">
        <f t="shared" si="277"/>
        <v>0</v>
      </c>
      <c r="AX265" s="54">
        <f t="shared" si="277"/>
        <v>0</v>
      </c>
      <c r="AY265" s="54">
        <f t="shared" si="277"/>
        <v>0</v>
      </c>
      <c r="AZ265" s="54">
        <f t="shared" si="277"/>
        <v>0</v>
      </c>
      <c r="BA265" s="54">
        <f t="shared" si="277"/>
        <v>0</v>
      </c>
      <c r="BB265" s="54">
        <f t="shared" si="277"/>
        <v>0</v>
      </c>
      <c r="BC265" s="54">
        <f t="shared" si="277"/>
        <v>0</v>
      </c>
      <c r="BD265" s="54">
        <f t="shared" si="277"/>
        <v>0</v>
      </c>
      <c r="BE265" s="54">
        <f t="shared" si="277"/>
        <v>0</v>
      </c>
      <c r="BF265" s="54">
        <f t="shared" si="277"/>
        <v>0</v>
      </c>
      <c r="BG265" s="54">
        <f t="shared" si="277"/>
        <v>0</v>
      </c>
      <c r="BH265" s="54">
        <f t="shared" si="277"/>
        <v>0</v>
      </c>
      <c r="BI265" s="54">
        <f t="shared" si="277"/>
        <v>0</v>
      </c>
      <c r="BJ265" s="54">
        <f t="shared" si="277"/>
        <v>0</v>
      </c>
      <c r="BK265" s="54">
        <f t="shared" si="277"/>
        <v>0</v>
      </c>
      <c r="BL265" s="54">
        <f t="shared" si="277"/>
        <v>0</v>
      </c>
      <c r="BM265" s="54">
        <f t="shared" si="277"/>
        <v>0</v>
      </c>
      <c r="BN265" s="54">
        <f t="shared" si="277"/>
        <v>0</v>
      </c>
      <c r="BO265" s="54">
        <f t="shared" si="277"/>
        <v>0</v>
      </c>
      <c r="BP265" s="54">
        <f t="shared" si="277"/>
        <v>0</v>
      </c>
      <c r="BQ265" s="54">
        <f t="shared" si="277"/>
        <v>0</v>
      </c>
      <c r="BR265" s="54">
        <f t="shared" si="277"/>
        <v>0</v>
      </c>
      <c r="BS265" s="54">
        <f t="shared" si="277"/>
        <v>0</v>
      </c>
      <c r="BT265" s="54">
        <f t="shared" si="277"/>
        <v>0</v>
      </c>
      <c r="BU265" s="54">
        <f t="shared" si="277"/>
        <v>0</v>
      </c>
      <c r="BV265" s="54">
        <f t="shared" si="277"/>
        <v>0</v>
      </c>
      <c r="BW265" s="54">
        <f t="shared" ref="BW265:CO265" si="278" xml:space="preserve"> BW229</f>
        <v>0</v>
      </c>
      <c r="BX265" s="54">
        <f t="shared" si="278"/>
        <v>0</v>
      </c>
      <c r="BY265" s="54">
        <f t="shared" si="278"/>
        <v>0</v>
      </c>
      <c r="BZ265" s="54">
        <f t="shared" si="278"/>
        <v>0</v>
      </c>
      <c r="CA265" s="54">
        <f t="shared" si="278"/>
        <v>0</v>
      </c>
      <c r="CB265" s="54">
        <f t="shared" si="278"/>
        <v>0</v>
      </c>
      <c r="CC265" s="54">
        <f t="shared" si="278"/>
        <v>0</v>
      </c>
      <c r="CD265" s="54">
        <f t="shared" si="278"/>
        <v>0</v>
      </c>
      <c r="CE265" s="54">
        <f t="shared" si="278"/>
        <v>0</v>
      </c>
      <c r="CF265" s="54">
        <f t="shared" si="278"/>
        <v>0</v>
      </c>
      <c r="CG265" s="54">
        <f t="shared" si="278"/>
        <v>0</v>
      </c>
      <c r="CH265" s="54">
        <f t="shared" si="278"/>
        <v>0</v>
      </c>
      <c r="CI265" s="54">
        <f t="shared" si="278"/>
        <v>0</v>
      </c>
      <c r="CJ265" s="54">
        <f t="shared" si="278"/>
        <v>0</v>
      </c>
      <c r="CK265" s="54">
        <f t="shared" si="278"/>
        <v>0</v>
      </c>
      <c r="CL265" s="54">
        <f t="shared" si="278"/>
        <v>0</v>
      </c>
      <c r="CM265" s="54">
        <f t="shared" si="278"/>
        <v>0</v>
      </c>
      <c r="CN265" s="54">
        <f t="shared" si="278"/>
        <v>0</v>
      </c>
      <c r="CO265" s="54">
        <f t="shared" si="278"/>
        <v>0</v>
      </c>
    </row>
    <row r="266" spans="2:93" outlineLevel="2" x14ac:dyDescent="0.2">
      <c r="B266" s="59"/>
      <c r="D266" s="39"/>
      <c r="E266" t="s">
        <v>444</v>
      </c>
      <c r="H266" s="183" t="str">
        <f xml:space="preserve"> H230</f>
        <v>£</v>
      </c>
      <c r="I266" s="54">
        <f t="shared" si="272"/>
        <v>2059639.140526209</v>
      </c>
      <c r="K266" s="54">
        <f t="shared" ref="K266:AP266" si="279" xml:space="preserve"> K209 + K261</f>
        <v>5357.5499999999993</v>
      </c>
      <c r="L266" s="54">
        <f t="shared" si="279"/>
        <v>16433.55</v>
      </c>
      <c r="M266" s="54">
        <f t="shared" si="279"/>
        <v>15390.400200000002</v>
      </c>
      <c r="N266" s="54">
        <f t="shared" si="279"/>
        <v>14642.67</v>
      </c>
      <c r="O266" s="54">
        <f t="shared" si="279"/>
        <v>13931.846600000001</v>
      </c>
      <c r="P266" s="54">
        <f t="shared" si="279"/>
        <v>13258.939400000001</v>
      </c>
      <c r="Q266" s="54">
        <f t="shared" si="279"/>
        <v>12622.938999999998</v>
      </c>
      <c r="R266" s="54">
        <f t="shared" si="279"/>
        <v>12021.316999999999</v>
      </c>
      <c r="S266" s="54">
        <f t="shared" si="279"/>
        <v>11454.073399999999</v>
      </c>
      <c r="T266" s="54">
        <f t="shared" si="279"/>
        <v>11683.118273701217</v>
      </c>
      <c r="U266" s="54">
        <f t="shared" si="279"/>
        <v>11916.743313107399</v>
      </c>
      <c r="V266" s="54">
        <f t="shared" si="279"/>
        <v>12155.040106899598</v>
      </c>
      <c r="W266" s="54">
        <f t="shared" si="279"/>
        <v>12398.10207523988</v>
      </c>
      <c r="X266" s="54">
        <f t="shared" si="279"/>
        <v>12646.024506395082</v>
      </c>
      <c r="Y266" s="54">
        <f t="shared" si="279"/>
        <v>12898.904594092948</v>
      </c>
      <c r="Z266" s="54">
        <f t="shared" si="279"/>
        <v>13156.84147562525</v>
      </c>
      <c r="AA266" s="54">
        <f t="shared" si="279"/>
        <v>13419.936270712868</v>
      </c>
      <c r="AB266" s="54">
        <f t="shared" si="279"/>
        <v>13688.292121148035</v>
      </c>
      <c r="AC266" s="54">
        <f t="shared" si="279"/>
        <v>13962.014231229305</v>
      </c>
      <c r="AD266" s="54">
        <f t="shared" si="279"/>
        <v>14241.209909005083</v>
      </c>
      <c r="AE266" s="54">
        <f t="shared" si="279"/>
        <v>14525.988608341917</v>
      </c>
      <c r="AF266" s="54">
        <f t="shared" si="279"/>
        <v>14816.461971833984</v>
      </c>
      <c r="AG266" s="54">
        <f t="shared" si="279"/>
        <v>15112.743874570668</v>
      </c>
      <c r="AH266" s="54">
        <f t="shared" si="279"/>
        <v>15414.950468779318</v>
      </c>
      <c r="AI266" s="54">
        <f t="shared" si="279"/>
        <v>15723.200229360747</v>
      </c>
      <c r="AJ266" s="54">
        <f t="shared" si="279"/>
        <v>16037.614000335265</v>
      </c>
      <c r="AK266" s="54">
        <f t="shared" si="279"/>
        <v>16358.315042217508</v>
      </c>
      <c r="AL266" s="54">
        <f t="shared" si="279"/>
        <v>16685.429080338607</v>
      </c>
      <c r="AM266" s="54">
        <f t="shared" si="279"/>
        <v>17019.084354134633</v>
      </c>
      <c r="AN266" s="54">
        <f t="shared" si="279"/>
        <v>17359.411667420678</v>
      </c>
      <c r="AO266" s="54">
        <f t="shared" si="279"/>
        <v>17706.544439670226</v>
      </c>
      <c r="AP266" s="54">
        <f t="shared" si="279"/>
        <v>18060.618758319983</v>
      </c>
      <c r="AQ266" s="54">
        <f t="shared" ref="AQ266:BV266" si="280" xml:space="preserve"> AQ209 + AQ261</f>
        <v>18421.773432120597</v>
      </c>
      <c r="AR266" s="54">
        <f t="shared" si="280"/>
        <v>18790.150045554252</v>
      </c>
      <c r="AS266" s="54">
        <f t="shared" si="280"/>
        <v>19165.89301434044</v>
      </c>
      <c r="AT266" s="54">
        <f t="shared" si="280"/>
        <v>19549.149642051649</v>
      </c>
      <c r="AU266" s="54">
        <f t="shared" si="280"/>
        <v>19940.070177861202</v>
      </c>
      <c r="AV266" s="54">
        <f t="shared" si="280"/>
        <v>20338.807875445858</v>
      </c>
      <c r="AW266" s="54">
        <f t="shared" si="280"/>
        <v>20745.519053066291</v>
      </c>
      <c r="AX266" s="54">
        <f t="shared" si="280"/>
        <v>21160.363154848961</v>
      </c>
      <c r="AY266" s="54">
        <f t="shared" si="280"/>
        <v>21583.502813293471</v>
      </c>
      <c r="AZ266" s="54">
        <f t="shared" si="280"/>
        <v>22015.103913029801</v>
      </c>
      <c r="BA266" s="54">
        <f t="shared" si="280"/>
        <v>22455.33565585058</v>
      </c>
      <c r="BB266" s="54">
        <f t="shared" si="280"/>
        <v>22904.370627043692</v>
      </c>
      <c r="BC266" s="54">
        <f t="shared" si="280"/>
        <v>23362.384863051389</v>
      </c>
      <c r="BD266" s="54">
        <f t="shared" si="280"/>
        <v>23829.55792048237</v>
      </c>
      <c r="BE266" s="54">
        <f t="shared" si="280"/>
        <v>24306.072946503831</v>
      </c>
      <c r="BF266" s="54">
        <f t="shared" si="280"/>
        <v>24792.116750641195</v>
      </c>
      <c r="BG266" s="54">
        <f t="shared" si="280"/>
        <v>25287.879878013548</v>
      </c>
      <c r="BH266" s="54">
        <f t="shared" si="280"/>
        <v>25793.5566840336</v>
      </c>
      <c r="BI266" s="54">
        <f t="shared" si="280"/>
        <v>26309.34541060136</v>
      </c>
      <c r="BJ266" s="54">
        <f t="shared" si="280"/>
        <v>26835.448263821505</v>
      </c>
      <c r="BK266" s="54">
        <f t="shared" si="280"/>
        <v>27372.071493274758</v>
      </c>
      <c r="BL266" s="54">
        <f t="shared" si="280"/>
        <v>27919.425472874529</v>
      </c>
      <c r="BM266" s="54">
        <f t="shared" si="280"/>
        <v>28477.724783340364</v>
      </c>
      <c r="BN266" s="54">
        <f t="shared" si="280"/>
        <v>29047.18829632067</v>
      </c>
      <c r="BO266" s="54">
        <f t="shared" si="280"/>
        <v>29628.039260197525</v>
      </c>
      <c r="BP266" s="54">
        <f t="shared" si="280"/>
        <v>30220.505387607427</v>
      </c>
      <c r="BQ266" s="54">
        <f t="shared" si="280"/>
        <v>30824.81894471206</v>
      </c>
      <c r="BR266" s="54">
        <f t="shared" si="280"/>
        <v>31441.216842254293</v>
      </c>
      <c r="BS266" s="54">
        <f t="shared" si="280"/>
        <v>32069.940728434976</v>
      </c>
      <c r="BT266" s="54">
        <f t="shared" si="280"/>
        <v>32711.237083646913</v>
      </c>
      <c r="BU266" s="54">
        <f t="shared" si="280"/>
        <v>33365.357317103284</v>
      </c>
      <c r="BV266" s="54">
        <f t="shared" si="280"/>
        <v>34032.557865398361</v>
      </c>
      <c r="BW266" s="54">
        <f t="shared" ref="BW266:CO266" si="281" xml:space="preserve"> BW209 + BW261</f>
        <v>34713.100293038959</v>
      </c>
      <c r="BX266" s="54">
        <f t="shared" si="281"/>
        <v>35407.251394986393</v>
      </c>
      <c r="BY266" s="54">
        <f t="shared" si="281"/>
        <v>36115.283301248841</v>
      </c>
      <c r="BZ266" s="54">
        <f t="shared" si="281"/>
        <v>36837.473583565195</v>
      </c>
      <c r="CA266" s="54">
        <f t="shared" si="281"/>
        <v>37574.105364222341</v>
      </c>
      <c r="CB266" s="54">
        <f t="shared" si="281"/>
        <v>38325.467427048359</v>
      </c>
      <c r="CC266" s="54">
        <f t="shared" si="281"/>
        <v>39091.854330625254</v>
      </c>
      <c r="CD266" s="54">
        <f t="shared" si="281"/>
        <v>39873.566523765599</v>
      </c>
      <c r="CE266" s="54">
        <f t="shared" si="281"/>
        <v>40670.910463298329</v>
      </c>
      <c r="CF266" s="54">
        <f t="shared" si="281"/>
        <v>41484.198734209866</v>
      </c>
      <c r="CG266" s="54">
        <f t="shared" si="281"/>
        <v>42313.750172187662</v>
      </c>
      <c r="CH266" s="54">
        <f t="shared" si="281"/>
        <v>43159.889988614341</v>
      </c>
      <c r="CI266" s="54">
        <f t="shared" si="281"/>
        <v>44022.94989806111</v>
      </c>
      <c r="CJ266" s="54">
        <f t="shared" si="281"/>
        <v>44903.268248330838</v>
      </c>
      <c r="CK266" s="54">
        <f t="shared" si="281"/>
        <v>45801.190153101496</v>
      </c>
      <c r="CL266" s="54">
        <f t="shared" si="281"/>
        <v>46717.067627221986</v>
      </c>
      <c r="CM266" s="54">
        <f t="shared" si="281"/>
        <v>47651.259724713556</v>
      </c>
      <c r="CN266" s="54">
        <f t="shared" si="281"/>
        <v>48604.13267953074</v>
      </c>
      <c r="CO266" s="54">
        <f t="shared" si="281"/>
        <v>49576.06004913713</v>
      </c>
    </row>
    <row r="267" spans="2:93" outlineLevel="2" x14ac:dyDescent="0.2">
      <c r="B267" s="59"/>
      <c r="D267" s="39"/>
      <c r="E267" t="str">
        <f xml:space="preserve"> E208</f>
        <v>Highway drainage</v>
      </c>
      <c r="H267" s="183" t="str">
        <f xml:space="preserve"> H208</f>
        <v>£</v>
      </c>
      <c r="I267" s="54">
        <f t="shared" si="272"/>
        <v>1465194.6540580082</v>
      </c>
      <c r="K267" s="123">
        <f t="shared" ref="K267:AP267" si="282" xml:space="preserve"> K208 + K228</f>
        <v>1562.4999999999998</v>
      </c>
      <c r="L267" s="54">
        <f t="shared" si="282"/>
        <v>7343.75</v>
      </c>
      <c r="M267" s="54">
        <f t="shared" si="282"/>
        <v>7369.5999999999995</v>
      </c>
      <c r="N267" s="54">
        <f t="shared" si="282"/>
        <v>7506.8</v>
      </c>
      <c r="O267" s="54">
        <f t="shared" si="282"/>
        <v>7648.9</v>
      </c>
      <c r="P267" s="54">
        <f t="shared" si="282"/>
        <v>7791</v>
      </c>
      <c r="Q267" s="54">
        <f t="shared" si="282"/>
        <v>7938</v>
      </c>
      <c r="R267" s="54">
        <f t="shared" si="282"/>
        <v>8094.8</v>
      </c>
      <c r="S267" s="54">
        <f t="shared" si="282"/>
        <v>8256.5</v>
      </c>
      <c r="T267" s="54">
        <f t="shared" si="282"/>
        <v>8421.6036215390504</v>
      </c>
      <c r="U267" s="54">
        <f t="shared" si="282"/>
        <v>8590.0087880239389</v>
      </c>
      <c r="V267" s="54">
        <f t="shared" si="282"/>
        <v>8761.7815198055687</v>
      </c>
      <c r="W267" s="54">
        <f t="shared" si="282"/>
        <v>8936.9891574309331</v>
      </c>
      <c r="X267" s="54">
        <f t="shared" si="282"/>
        <v>9115.7003880428274</v>
      </c>
      <c r="Y267" s="54">
        <f t="shared" si="282"/>
        <v>9297.9852723074418</v>
      </c>
      <c r="Z267" s="54">
        <f t="shared" si="282"/>
        <v>9483.9152718804726</v>
      </c>
      <c r="AA267" s="54">
        <f t="shared" si="282"/>
        <v>9673.563277422405</v>
      </c>
      <c r="AB267" s="54">
        <f t="shared" si="282"/>
        <v>9867.003637174068</v>
      </c>
      <c r="AC267" s="54">
        <f t="shared" si="282"/>
        <v>10064.312186103569</v>
      </c>
      <c r="AD267" s="54">
        <f t="shared" si="282"/>
        <v>10265.566275636096</v>
      </c>
      <c r="AE267" s="54">
        <f t="shared" si="282"/>
        <v>10470.844803978212</v>
      </c>
      <c r="AF267" s="54">
        <f t="shared" si="282"/>
        <v>10680.228247048537</v>
      </c>
      <c r="AG267" s="54">
        <f t="shared" si="282"/>
        <v>10893.798690026966</v>
      </c>
      <c r="AH267" s="54">
        <f t="shared" si="282"/>
        <v>11111.639859534727</v>
      </c>
      <c r="AI267" s="54">
        <f t="shared" si="282"/>
        <v>11333.837156457983</v>
      </c>
      <c r="AJ267" s="54">
        <f t="shared" si="282"/>
        <v>11560.477689427773</v>
      </c>
      <c r="AK267" s="54">
        <f t="shared" si="282"/>
        <v>11791.650308969458</v>
      </c>
      <c r="AL267" s="54">
        <f t="shared" si="282"/>
        <v>12027.44564233504</v>
      </c>
      <c r="AM267" s="54">
        <f t="shared" si="282"/>
        <v>12267.956129032016</v>
      </c>
      <c r="AN267" s="54">
        <f t="shared" si="282"/>
        <v>12513.276057062705</v>
      </c>
      <c r="AO267" s="54">
        <f t="shared" si="282"/>
        <v>12763.50159988823</v>
      </c>
      <c r="AP267" s="54">
        <f t="shared" si="282"/>
        <v>13018.730854131678</v>
      </c>
      <c r="AQ267" s="54">
        <f t="shared" ref="AQ267:BV267" si="283" xml:space="preserve"> AQ208 + AQ228</f>
        <v>13279.063878035186</v>
      </c>
      <c r="AR267" s="54">
        <f t="shared" si="283"/>
        <v>13544.602730686067</v>
      </c>
      <c r="AS267" s="54">
        <f t="shared" si="283"/>
        <v>13815.451512027314</v>
      </c>
      <c r="AT267" s="54">
        <f t="shared" si="283"/>
        <v>14091.716403668186</v>
      </c>
      <c r="AU267" s="54">
        <f t="shared" si="283"/>
        <v>14373.505710510899</v>
      </c>
      <c r="AV267" s="54">
        <f t="shared" si="283"/>
        <v>14660.929903209693</v>
      </c>
      <c r="AW267" s="54">
        <f t="shared" si="283"/>
        <v>14954.101661478946</v>
      </c>
      <c r="AX267" s="54">
        <f t="shared" si="283"/>
        <v>15253.135918267333</v>
      </c>
      <c r="AY267" s="54">
        <f t="shared" si="283"/>
        <v>15558.149904815304</v>
      </c>
      <c r="AZ267" s="54">
        <f t="shared" si="283"/>
        <v>15869.263196613578</v>
      </c>
      <c r="BA267" s="54">
        <f t="shared" si="283"/>
        <v>16186.597760280663</v>
      </c>
      <c r="BB267" s="54">
        <f t="shared" si="283"/>
        <v>16510.278001377763</v>
      </c>
      <c r="BC267" s="54">
        <f t="shared" si="283"/>
        <v>16840.430813179857</v>
      </c>
      <c r="BD267" s="54">
        <f t="shared" si="283"/>
        <v>17177.185626422008</v>
      </c>
      <c r="BE267" s="54">
        <f t="shared" si="283"/>
        <v>17520.674460040467</v>
      </c>
      <c r="BF267" s="54">
        <f t="shared" si="283"/>
        <v>17871.031972928427</v>
      </c>
      <c r="BG267" s="54">
        <f t="shared" si="283"/>
        <v>18228.395516726727</v>
      </c>
      <c r="BH267" s="54">
        <f t="shared" si="283"/>
        <v>18592.905189670204</v>
      </c>
      <c r="BI267" s="54">
        <f t="shared" si="283"/>
        <v>18964.703891510784</v>
      </c>
      <c r="BJ267" s="54">
        <f t="shared" si="283"/>
        <v>19343.9373795389</v>
      </c>
      <c r="BK267" s="54">
        <f t="shared" si="283"/>
        <v>19730.754325725116</v>
      </c>
      <c r="BL267" s="54">
        <f t="shared" si="283"/>
        <v>20125.306375004417</v>
      </c>
      <c r="BM267" s="54">
        <f t="shared" si="283"/>
        <v>20527.748204725991</v>
      </c>
      <c r="BN267" s="54">
        <f t="shared" si="283"/>
        <v>20938.237585291849</v>
      </c>
      <c r="BO267" s="54">
        <f t="shared" si="283"/>
        <v>21356.935442007984</v>
      </c>
      <c r="BP267" s="54">
        <f t="shared" si="283"/>
        <v>21784.005918172363</v>
      </c>
      <c r="BQ267" s="54">
        <f t="shared" si="283"/>
        <v>22219.616439424517</v>
      </c>
      <c r="BR267" s="54">
        <f t="shared" si="283"/>
        <v>22663.937779381838</v>
      </c>
      <c r="BS267" s="54">
        <f t="shared" si="283"/>
        <v>23117.144126588482</v>
      </c>
      <c r="BT267" s="54">
        <f t="shared" si="283"/>
        <v>23579.413152802972</v>
      </c>
      <c r="BU267" s="54">
        <f t="shared" si="283"/>
        <v>24050.926082651371</v>
      </c>
      <c r="BV267" s="54">
        <f t="shared" si="283"/>
        <v>24531.867764673265</v>
      </c>
      <c r="BW267" s="54">
        <f t="shared" ref="BW267:CO267" si="284" xml:space="preserve"> BW208 + BW228</f>
        <v>25022.426743788466</v>
      </c>
      <c r="BX267" s="54">
        <f t="shared" si="284"/>
        <v>25522.79533521281</v>
      </c>
      <c r="BY267" s="54">
        <f t="shared" si="284"/>
        <v>26033.16969985202</v>
      </c>
      <c r="BZ267" s="54">
        <f t="shared" si="284"/>
        <v>26553.749921203231</v>
      </c>
      <c r="CA267" s="54">
        <f t="shared" si="284"/>
        <v>27084.740083794273</v>
      </c>
      <c r="CB267" s="54">
        <f t="shared" si="284"/>
        <v>27626.348353191515</v>
      </c>
      <c r="CC267" s="54">
        <f t="shared" si="284"/>
        <v>28178.787057607591</v>
      </c>
      <c r="CD267" s="54">
        <f t="shared" si="284"/>
        <v>28742.272771141023</v>
      </c>
      <c r="CE267" s="54">
        <f t="shared" si="284"/>
        <v>29317.026398680373</v>
      </c>
      <c r="CF267" s="54">
        <f t="shared" si="284"/>
        <v>29903.273262506216</v>
      </c>
      <c r="CG267" s="54">
        <f t="shared" si="284"/>
        <v>30501.243190624868</v>
      </c>
      <c r="CH267" s="54">
        <f t="shared" si="284"/>
        <v>31111.170606868498</v>
      </c>
      <c r="CI267" s="54">
        <f t="shared" si="284"/>
        <v>31733.294622796948</v>
      </c>
      <c r="CJ267" s="54">
        <f t="shared" si="284"/>
        <v>32367.859131437348</v>
      </c>
      <c r="CK267" s="54">
        <f t="shared" si="284"/>
        <v>33015.112902898152</v>
      </c>
      <c r="CL267" s="54">
        <f t="shared" si="284"/>
        <v>33675.309681895204</v>
      </c>
      <c r="CM267" s="54">
        <f t="shared" si="284"/>
        <v>34348.708287227964</v>
      </c>
      <c r="CN267" s="54">
        <f t="shared" si="284"/>
        <v>35035.572713245012</v>
      </c>
      <c r="CO267" s="54">
        <f t="shared" si="284"/>
        <v>35736.172233338453</v>
      </c>
    </row>
    <row r="268" spans="2:93" outlineLevel="2" x14ac:dyDescent="0.2">
      <c r="B268" s="59"/>
      <c r="D268" s="39"/>
      <c r="E268" t="str">
        <f xml:space="preserve"> E210</f>
        <v>Volumetric</v>
      </c>
      <c r="H268" s="183" t="str">
        <f xml:space="preserve"> H210</f>
        <v>£</v>
      </c>
      <c r="I268" s="54">
        <f xml:space="preserve"> SUM( K268:CO268 )</f>
        <v>9949776.5335264876</v>
      </c>
      <c r="K268" s="85">
        <f t="shared" ref="K268:AP268" si="285" xml:space="preserve"> K210 + K230</f>
        <v>4944.9995890973432</v>
      </c>
      <c r="L268" s="85">
        <f t="shared" si="285"/>
        <v>52210.782139334886</v>
      </c>
      <c r="M268" s="85">
        <f t="shared" si="285"/>
        <v>44687.701672704054</v>
      </c>
      <c r="N268" s="85">
        <f t="shared" si="285"/>
        <v>42338.536920360661</v>
      </c>
      <c r="O268" s="85">
        <f t="shared" si="285"/>
        <v>40082.357723939887</v>
      </c>
      <c r="P268" s="85">
        <f t="shared" si="285"/>
        <v>42561.72884086681</v>
      </c>
      <c r="Q268" s="85">
        <f t="shared" si="285"/>
        <v>46302.978423421278</v>
      </c>
      <c r="R268" s="85">
        <f t="shared" si="285"/>
        <v>50004.694189919443</v>
      </c>
      <c r="S268" s="85">
        <f t="shared" si="285"/>
        <v>56336.551934713236</v>
      </c>
      <c r="T268" s="85">
        <f t="shared" si="285"/>
        <v>57463.102985333229</v>
      </c>
      <c r="U268" s="85">
        <f t="shared" si="285"/>
        <v>58772.762776841591</v>
      </c>
      <c r="V268" s="85">
        <f t="shared" si="285"/>
        <v>59784.237828515368</v>
      </c>
      <c r="W268" s="85">
        <f t="shared" si="285"/>
        <v>60979.731582096159</v>
      </c>
      <c r="X268" s="85">
        <f t="shared" si="285"/>
        <v>62199.131391299008</v>
      </c>
      <c r="Y268" s="85">
        <f t="shared" si="285"/>
        <v>63616.731507163291</v>
      </c>
      <c r="Z268" s="85">
        <f t="shared" si="285"/>
        <v>64711.570914880904</v>
      </c>
      <c r="AA268" s="85">
        <f t="shared" si="285"/>
        <v>66005.595587990319</v>
      </c>
      <c r="AB268" s="85">
        <f t="shared" si="285"/>
        <v>67325.496620318692</v>
      </c>
      <c r="AC268" s="85">
        <f t="shared" si="285"/>
        <v>68859.933350779786</v>
      </c>
      <c r="AD268" s="85">
        <f t="shared" si="285"/>
        <v>70045.007887920263</v>
      </c>
      <c r="AE268" s="85">
        <f t="shared" si="285"/>
        <v>71445.684260841837</v>
      </c>
      <c r="AF268" s="85">
        <f t="shared" si="285"/>
        <v>72874.369686240083</v>
      </c>
      <c r="AG268" s="85">
        <f t="shared" si="285"/>
        <v>74535.272541311191</v>
      </c>
      <c r="AH268" s="85">
        <f t="shared" si="285"/>
        <v>75818.019260765184</v>
      </c>
      <c r="AI268" s="85">
        <f t="shared" si="285"/>
        <v>77334.13741711108</v>
      </c>
      <c r="AJ268" s="85">
        <f t="shared" si="285"/>
        <v>78880.573092780396</v>
      </c>
      <c r="AK268" s="85">
        <f t="shared" si="285"/>
        <v>80678.365233192992</v>
      </c>
      <c r="AL268" s="85">
        <f t="shared" si="285"/>
        <v>82066.834139326398</v>
      </c>
      <c r="AM268" s="85">
        <f t="shared" si="285"/>
        <v>83707.908629079611</v>
      </c>
      <c r="AN268" s="85">
        <f t="shared" si="285"/>
        <v>85381.799365604908</v>
      </c>
      <c r="AO268" s="85">
        <f t="shared" si="285"/>
        <v>87327.763014388518</v>
      </c>
      <c r="AP268" s="85">
        <f t="shared" si="285"/>
        <v>88830.667581643924</v>
      </c>
      <c r="AQ268" s="85">
        <f t="shared" ref="AQ268:BV268" si="286" xml:space="preserve"> AQ210 + AQ230</f>
        <v>90606.99713066117</v>
      </c>
      <c r="AR268" s="85">
        <f t="shared" si="286"/>
        <v>92418.847595513187</v>
      </c>
      <c r="AS268" s="85">
        <f t="shared" si="286"/>
        <v>94525.194840705895</v>
      </c>
      <c r="AT268" s="85">
        <f t="shared" si="286"/>
        <v>96151.966695876385</v>
      </c>
      <c r="AU268" s="85">
        <f t="shared" si="286"/>
        <v>98074.698836564494</v>
      </c>
      <c r="AV268" s="85">
        <f t="shared" si="286"/>
        <v>100035.8794771832</v>
      </c>
      <c r="AW268" s="85">
        <f t="shared" si="286"/>
        <v>102315.82891000243</v>
      </c>
      <c r="AX268" s="85">
        <f t="shared" si="286"/>
        <v>104076.67702134166</v>
      </c>
      <c r="AY268" s="85">
        <f t="shared" si="286"/>
        <v>106157.87805010368</v>
      </c>
      <c r="AZ268" s="85">
        <f t="shared" si="286"/>
        <v>108280.69645026998</v>
      </c>
      <c r="BA268" s="85">
        <f t="shared" si="286"/>
        <v>110748.55611969362</v>
      </c>
      <c r="BB268" s="85">
        <f t="shared" si="286"/>
        <v>112654.53086430955</v>
      </c>
      <c r="BC268" s="85">
        <f t="shared" si="286"/>
        <v>114907.26156478559</v>
      </c>
      <c r="BD268" s="85">
        <f t="shared" si="286"/>
        <v>117205.03968208481</v>
      </c>
      <c r="BE268" s="85">
        <f t="shared" si="286"/>
        <v>119876.29688643292</v>
      </c>
      <c r="BF268" s="85">
        <f t="shared" si="286"/>
        <v>121939.35939802619</v>
      </c>
      <c r="BG268" s="85">
        <f t="shared" si="286"/>
        <v>124377.75700533754</v>
      </c>
      <c r="BH268" s="85">
        <f t="shared" si="286"/>
        <v>126864.91477442678</v>
      </c>
      <c r="BI268" s="85">
        <f t="shared" si="286"/>
        <v>129756.33325343949</v>
      </c>
      <c r="BJ268" s="85">
        <f t="shared" si="286"/>
        <v>131989.43048558521</v>
      </c>
      <c r="BK268" s="85">
        <f t="shared" si="286"/>
        <v>134628.79740595666</v>
      </c>
      <c r="BL268" s="85">
        <f t="shared" si="286"/>
        <v>137320.94323229601</v>
      </c>
      <c r="BM268" s="85">
        <f t="shared" si="286"/>
        <v>140450.66836964618</v>
      </c>
      <c r="BN268" s="85">
        <f t="shared" si="286"/>
        <v>142867.81434568632</v>
      </c>
      <c r="BO268" s="85">
        <f t="shared" si="286"/>
        <v>145724.71418821544</v>
      </c>
      <c r="BP268" s="85">
        <f t="shared" si="286"/>
        <v>148638.74290016573</v>
      </c>
      <c r="BQ268" s="85">
        <f t="shared" si="286"/>
        <v>152026.41559661549</v>
      </c>
      <c r="BR268" s="85">
        <f t="shared" si="286"/>
        <v>154642.77935605336</v>
      </c>
      <c r="BS268" s="85">
        <f t="shared" si="286"/>
        <v>157735.1408792834</v>
      </c>
      <c r="BT268" s="85">
        <f t="shared" si="286"/>
        <v>160889.33975327868</v>
      </c>
      <c r="BU268" s="85">
        <f t="shared" si="286"/>
        <v>164556.21968510168</v>
      </c>
      <c r="BV268" s="85">
        <f t="shared" si="286"/>
        <v>167388.22047841499</v>
      </c>
      <c r="BW268" s="85">
        <f t="shared" ref="BW268:CO268" si="287" xml:space="preserve"> BW210 + BW230</f>
        <v>170735.45010403884</v>
      </c>
      <c r="BX268" s="85">
        <f t="shared" si="287"/>
        <v>174149.61362820485</v>
      </c>
      <c r="BY268" s="85">
        <f t="shared" si="287"/>
        <v>178118.71266439493</v>
      </c>
      <c r="BZ268" s="85">
        <f t="shared" si="287"/>
        <v>181184.12299367206</v>
      </c>
      <c r="CA268" s="85">
        <f t="shared" si="287"/>
        <v>184807.22659345798</v>
      </c>
      <c r="CB268" s="85">
        <f t="shared" si="287"/>
        <v>188502.78068988718</v>
      </c>
      <c r="CC268" s="85">
        <f t="shared" si="287"/>
        <v>192799.00730542649</v>
      </c>
      <c r="CD268" s="85">
        <f t="shared" si="287"/>
        <v>196117.06445746747</v>
      </c>
      <c r="CE268" s="85">
        <f t="shared" si="287"/>
        <v>200038.77917769217</v>
      </c>
      <c r="CF268" s="85">
        <f t="shared" si="287"/>
        <v>204038.91566294472</v>
      </c>
      <c r="CG268" s="85">
        <f t="shared" si="287"/>
        <v>208689.23125441099</v>
      </c>
      <c r="CH268" s="85">
        <f t="shared" si="287"/>
        <v>212280.75802623032</v>
      </c>
      <c r="CI268" s="85">
        <f t="shared" si="287"/>
        <v>216525.69497689774</v>
      </c>
      <c r="CJ268" s="85">
        <f t="shared" si="287"/>
        <v>220855.51710454817</v>
      </c>
      <c r="CK268" s="85">
        <f t="shared" si="287"/>
        <v>225271.92184152399</v>
      </c>
      <c r="CL268" s="85">
        <f t="shared" si="287"/>
        <v>229776.64056339129</v>
      </c>
      <c r="CM268" s="85">
        <f t="shared" si="287"/>
        <v>234371.43926769614</v>
      </c>
      <c r="CN268" s="85">
        <f t="shared" si="287"/>
        <v>239058.11926629319</v>
      </c>
      <c r="CO268" s="85">
        <f t="shared" si="287"/>
        <v>244506.56862546864</v>
      </c>
    </row>
    <row r="269" spans="2:93" outlineLevel="2" x14ac:dyDescent="0.2">
      <c r="B269" s="59"/>
      <c r="D269" s="39"/>
      <c r="E269" t="s">
        <v>456</v>
      </c>
      <c r="H269" s="183" t="str">
        <f xml:space="preserve"> H211</f>
        <v>£</v>
      </c>
      <c r="I269" s="178">
        <f xml:space="preserve"> SUM( K269:CO269 )</f>
        <v>13475158.557277374</v>
      </c>
      <c r="K269" s="178">
        <f t="shared" ref="K269:AP269" si="288">SUM(K264:K268)</f>
        <v>12197.862089097343</v>
      </c>
      <c r="L269" s="178">
        <f t="shared" si="288"/>
        <v>76203.49880600156</v>
      </c>
      <c r="M269" s="178">
        <f t="shared" si="288"/>
        <v>67447.701872704056</v>
      </c>
      <c r="N269" s="178">
        <f t="shared" si="288"/>
        <v>64488.006920360662</v>
      </c>
      <c r="O269" s="178">
        <f t="shared" si="288"/>
        <v>61663.104323939886</v>
      </c>
      <c r="P269" s="178">
        <f t="shared" si="288"/>
        <v>63611.668240866813</v>
      </c>
      <c r="Q269" s="178">
        <f t="shared" si="288"/>
        <v>66863.917423421284</v>
      </c>
      <c r="R269" s="178">
        <f t="shared" si="288"/>
        <v>70120.811189919448</v>
      </c>
      <c r="S269" s="178">
        <f t="shared" si="288"/>
        <v>76047.12533471323</v>
      </c>
      <c r="T269" s="178">
        <f t="shared" si="288"/>
        <v>77567.824880573491</v>
      </c>
      <c r="U269" s="178">
        <f t="shared" si="288"/>
        <v>79279.514877972921</v>
      </c>
      <c r="V269" s="178">
        <f t="shared" si="288"/>
        <v>80701.059455220529</v>
      </c>
      <c r="W269" s="178">
        <f t="shared" si="288"/>
        <v>82314.822814766972</v>
      </c>
      <c r="X269" s="178">
        <f t="shared" si="288"/>
        <v>83960.856285736925</v>
      </c>
      <c r="Y269" s="178">
        <f t="shared" si="288"/>
        <v>85813.621373563685</v>
      </c>
      <c r="Z269" s="178">
        <f t="shared" si="288"/>
        <v>87352.327662386626</v>
      </c>
      <c r="AA269" s="178">
        <f t="shared" si="288"/>
        <v>89099.095136125601</v>
      </c>
      <c r="AB269" s="178">
        <f t="shared" si="288"/>
        <v>90880.792378640792</v>
      </c>
      <c r="AC269" s="178">
        <f t="shared" si="288"/>
        <v>92886.25976811265</v>
      </c>
      <c r="AD269" s="178">
        <f t="shared" si="288"/>
        <v>94551.784072561451</v>
      </c>
      <c r="AE269" s="178">
        <f t="shared" si="288"/>
        <v>96442.517673161958</v>
      </c>
      <c r="AF269" s="178">
        <f t="shared" si="288"/>
        <v>98371.059905122602</v>
      </c>
      <c r="AG269" s="178">
        <f t="shared" si="288"/>
        <v>100541.81510590883</v>
      </c>
      <c r="AH269" s="178">
        <f t="shared" si="288"/>
        <v>102344.60958907922</v>
      </c>
      <c r="AI269" s="178">
        <f t="shared" si="288"/>
        <v>104391.1748029298</v>
      </c>
      <c r="AJ269" s="178">
        <f t="shared" si="288"/>
        <v>106478.66478254343</v>
      </c>
      <c r="AK269" s="178">
        <f t="shared" si="288"/>
        <v>108828.33058437996</v>
      </c>
      <c r="AL269" s="178">
        <f t="shared" si="288"/>
        <v>110779.70886200004</v>
      </c>
      <c r="AM269" s="178">
        <f t="shared" si="288"/>
        <v>112994.94911224626</v>
      </c>
      <c r="AN269" s="178">
        <f t="shared" si="288"/>
        <v>115254.48709008828</v>
      </c>
      <c r="AO269" s="178">
        <f t="shared" si="288"/>
        <v>117797.80905394697</v>
      </c>
      <c r="AP269" s="178">
        <f t="shared" si="288"/>
        <v>119910.01719409559</v>
      </c>
      <c r="AQ269" s="178">
        <f t="shared" ref="AQ269:BV269" si="289">SUM(AQ264:AQ268)</f>
        <v>122307.83444081695</v>
      </c>
      <c r="AR269" s="178">
        <f t="shared" si="289"/>
        <v>124753.60037175351</v>
      </c>
      <c r="AS269" s="178">
        <f t="shared" si="289"/>
        <v>127506.53936707365</v>
      </c>
      <c r="AT269" s="178">
        <f t="shared" si="289"/>
        <v>129792.83274159621</v>
      </c>
      <c r="AU269" s="178">
        <f t="shared" si="289"/>
        <v>132388.27472493658</v>
      </c>
      <c r="AV269" s="178">
        <f t="shared" si="289"/>
        <v>135035.61725583876</v>
      </c>
      <c r="AW269" s="178">
        <f t="shared" si="289"/>
        <v>138015.44962454768</v>
      </c>
      <c r="AX269" s="178">
        <f t="shared" si="289"/>
        <v>140490.17609445797</v>
      </c>
      <c r="AY269" s="178">
        <f t="shared" si="289"/>
        <v>143299.53076821245</v>
      </c>
      <c r="AZ269" s="178">
        <f t="shared" si="289"/>
        <v>146165.06355991337</v>
      </c>
      <c r="BA269" s="178">
        <f t="shared" si="289"/>
        <v>149390.48953582486</v>
      </c>
      <c r="BB269" s="178">
        <f t="shared" si="289"/>
        <v>152069.179492731</v>
      </c>
      <c r="BC269" s="178">
        <f t="shared" si="289"/>
        <v>155110.07724101684</v>
      </c>
      <c r="BD269" s="178">
        <f t="shared" si="289"/>
        <v>158211.7832289892</v>
      </c>
      <c r="BE269" s="178">
        <f t="shared" si="289"/>
        <v>161703.0442929772</v>
      </c>
      <c r="BF269" s="178">
        <f t="shared" si="289"/>
        <v>164602.50812159583</v>
      </c>
      <c r="BG269" s="178">
        <f t="shared" si="289"/>
        <v>167894.03240007782</v>
      </c>
      <c r="BH269" s="178">
        <f t="shared" si="289"/>
        <v>171251.37664813059</v>
      </c>
      <c r="BI269" s="178">
        <f t="shared" si="289"/>
        <v>175030.38255555162</v>
      </c>
      <c r="BJ269" s="178">
        <f t="shared" si="289"/>
        <v>178168.81612894562</v>
      </c>
      <c r="BK269" s="178">
        <f t="shared" si="289"/>
        <v>181731.62322495654</v>
      </c>
      <c r="BL269" s="178">
        <f t="shared" si="289"/>
        <v>185365.67508017496</v>
      </c>
      <c r="BM269" s="178">
        <f t="shared" si="289"/>
        <v>189456.14135771253</v>
      </c>
      <c r="BN269" s="178">
        <f t="shared" si="289"/>
        <v>192853.24022729884</v>
      </c>
      <c r="BO269" s="178">
        <f t="shared" si="289"/>
        <v>196709.68889042095</v>
      </c>
      <c r="BP269" s="178">
        <f t="shared" si="289"/>
        <v>200643.25420594553</v>
      </c>
      <c r="BQ269" s="178">
        <f t="shared" si="289"/>
        <v>205070.85098075209</v>
      </c>
      <c r="BR269" s="178">
        <f t="shared" si="289"/>
        <v>208747.93397768948</v>
      </c>
      <c r="BS269" s="178">
        <f t="shared" si="289"/>
        <v>212922.22573430685</v>
      </c>
      <c r="BT269" s="178">
        <f t="shared" si="289"/>
        <v>217179.98998972855</v>
      </c>
      <c r="BU269" s="178">
        <f t="shared" si="289"/>
        <v>221972.50308485632</v>
      </c>
      <c r="BV269" s="178">
        <f t="shared" si="289"/>
        <v>225952.64610848663</v>
      </c>
      <c r="BW269" s="178">
        <f t="shared" ref="BW269:CO269" si="290">SUM(BW264:BW268)</f>
        <v>230470.97714086628</v>
      </c>
      <c r="BX269" s="178">
        <f t="shared" si="290"/>
        <v>235079.66035840404</v>
      </c>
      <c r="BY269" s="178">
        <f t="shared" si="290"/>
        <v>240267.16566549579</v>
      </c>
      <c r="BZ269" s="178">
        <f t="shared" si="290"/>
        <v>244575.34649844049</v>
      </c>
      <c r="CA269" s="178">
        <f t="shared" si="290"/>
        <v>249466.07204147457</v>
      </c>
      <c r="CB269" s="178">
        <f t="shared" si="290"/>
        <v>254454.59647012706</v>
      </c>
      <c r="CC269" s="178">
        <f t="shared" si="290"/>
        <v>260069.64869365934</v>
      </c>
      <c r="CD269" s="178">
        <f t="shared" si="290"/>
        <v>264732.90375237411</v>
      </c>
      <c r="CE269" s="178">
        <f t="shared" si="290"/>
        <v>270026.71603967086</v>
      </c>
      <c r="CF269" s="178">
        <f t="shared" si="290"/>
        <v>275426.38765966077</v>
      </c>
      <c r="CG269" s="178">
        <f t="shared" si="290"/>
        <v>281504.22461722349</v>
      </c>
      <c r="CH269" s="178">
        <f t="shared" si="290"/>
        <v>286551.81862171314</v>
      </c>
      <c r="CI269" s="178">
        <f t="shared" si="290"/>
        <v>292281.93949775578</v>
      </c>
      <c r="CJ269" s="178">
        <f t="shared" si="290"/>
        <v>298126.64448431635</v>
      </c>
      <c r="CK269" s="178">
        <f t="shared" si="290"/>
        <v>304088.22489752364</v>
      </c>
      <c r="CL269" s="178">
        <f t="shared" si="290"/>
        <v>310169.0178725085</v>
      </c>
      <c r="CM269" s="178">
        <f t="shared" si="290"/>
        <v>316371.40727963764</v>
      </c>
      <c r="CN269" s="178">
        <f t="shared" si="290"/>
        <v>322697.82465906895</v>
      </c>
      <c r="CO269" s="178">
        <f t="shared" si="290"/>
        <v>329818.80090794421</v>
      </c>
    </row>
    <row r="270" spans="2:93" outlineLevel="2" x14ac:dyDescent="0.2">
      <c r="B270" s="59"/>
      <c r="D270" s="39"/>
      <c r="H270" s="151"/>
      <c r="I270" s="75"/>
    </row>
    <row r="271" spans="2:93" outlineLevel="1" x14ac:dyDescent="0.2">
      <c r="B271" s="59" t="s">
        <v>457</v>
      </c>
      <c r="D271" s="39"/>
      <c r="H271" s="151"/>
      <c r="I271" s="75"/>
    </row>
    <row r="272" spans="2:93" outlineLevel="1" x14ac:dyDescent="0.2">
      <c r="B272" s="59"/>
      <c r="D272" s="39"/>
      <c r="H272" s="151"/>
      <c r="I272" s="75"/>
    </row>
    <row r="273" spans="2:211" outlineLevel="1" x14ac:dyDescent="0.2">
      <c r="B273" s="59"/>
      <c r="D273" s="39"/>
      <c r="E273" t="str">
        <f xml:space="preserve"> E203</f>
        <v>Consumption by households (scaled for occupancy)</v>
      </c>
      <c r="H273" s="152" t="str">
        <f xml:space="preserve"> H203</f>
        <v>m3</v>
      </c>
      <c r="I273" s="54">
        <f t="shared" ref="I273:I275" si="291" xml:space="preserve"> SUM( K273:CO273 )</f>
        <v>4078293.7621447188</v>
      </c>
      <c r="K273" s="85">
        <f t="shared" ref="K273:AP273" si="292" xml:space="preserve"> K203</f>
        <v>15787.687005000002</v>
      </c>
      <c r="L273" s="85">
        <f t="shared" si="292"/>
        <v>49468.085949000015</v>
      </c>
      <c r="M273" s="85">
        <f t="shared" si="292"/>
        <v>49645.830794112015</v>
      </c>
      <c r="N273" s="85">
        <f t="shared" si="292"/>
        <v>49510.186447680011</v>
      </c>
      <c r="O273" s="85">
        <f t="shared" si="292"/>
        <v>49510.186447680011</v>
      </c>
      <c r="P273" s="85">
        <f t="shared" si="292"/>
        <v>49510.186447680011</v>
      </c>
      <c r="Q273" s="85">
        <f t="shared" si="292"/>
        <v>49645.830794112015</v>
      </c>
      <c r="R273" s="85">
        <f t="shared" si="292"/>
        <v>49510.186447680011</v>
      </c>
      <c r="S273" s="85">
        <f t="shared" si="292"/>
        <v>49510.186447680011</v>
      </c>
      <c r="T273" s="85">
        <f t="shared" si="292"/>
        <v>49510.186447680011</v>
      </c>
      <c r="U273" s="85">
        <f t="shared" si="292"/>
        <v>49645.830794112015</v>
      </c>
      <c r="V273" s="85">
        <f t="shared" si="292"/>
        <v>49510.186447680011</v>
      </c>
      <c r="W273" s="85">
        <f t="shared" si="292"/>
        <v>49510.186447680011</v>
      </c>
      <c r="X273" s="85">
        <f t="shared" si="292"/>
        <v>49510.186447680011</v>
      </c>
      <c r="Y273" s="85">
        <f t="shared" si="292"/>
        <v>49645.830794112015</v>
      </c>
      <c r="Z273" s="85">
        <f t="shared" si="292"/>
        <v>49510.186447680011</v>
      </c>
      <c r="AA273" s="85">
        <f t="shared" si="292"/>
        <v>49510.186447680011</v>
      </c>
      <c r="AB273" s="85">
        <f t="shared" si="292"/>
        <v>49510.186447680011</v>
      </c>
      <c r="AC273" s="85">
        <f t="shared" si="292"/>
        <v>49645.830794112015</v>
      </c>
      <c r="AD273" s="85">
        <f t="shared" si="292"/>
        <v>49510.186447680011</v>
      </c>
      <c r="AE273" s="85">
        <f t="shared" si="292"/>
        <v>49510.186447680011</v>
      </c>
      <c r="AF273" s="85">
        <f t="shared" si="292"/>
        <v>49510.186447680011</v>
      </c>
      <c r="AG273" s="85">
        <f t="shared" si="292"/>
        <v>49645.830794112015</v>
      </c>
      <c r="AH273" s="85">
        <f t="shared" si="292"/>
        <v>49510.186447680011</v>
      </c>
      <c r="AI273" s="85">
        <f t="shared" si="292"/>
        <v>49510.186447680011</v>
      </c>
      <c r="AJ273" s="85">
        <f t="shared" si="292"/>
        <v>49510.186447680011</v>
      </c>
      <c r="AK273" s="85">
        <f t="shared" si="292"/>
        <v>49645.830794112015</v>
      </c>
      <c r="AL273" s="85">
        <f t="shared" si="292"/>
        <v>49510.186447680011</v>
      </c>
      <c r="AM273" s="85">
        <f t="shared" si="292"/>
        <v>49510.186447680011</v>
      </c>
      <c r="AN273" s="85">
        <f t="shared" si="292"/>
        <v>49510.186447680011</v>
      </c>
      <c r="AO273" s="85">
        <f t="shared" si="292"/>
        <v>49645.830794112015</v>
      </c>
      <c r="AP273" s="85">
        <f t="shared" si="292"/>
        <v>49510.186447680011</v>
      </c>
      <c r="AQ273" s="85">
        <f t="shared" ref="AQ273:BV273" si="293" xml:space="preserve"> AQ203</f>
        <v>49510.186447680011</v>
      </c>
      <c r="AR273" s="85">
        <f t="shared" si="293"/>
        <v>49510.186447680011</v>
      </c>
      <c r="AS273" s="85">
        <f t="shared" si="293"/>
        <v>49645.830794112015</v>
      </c>
      <c r="AT273" s="85">
        <f t="shared" si="293"/>
        <v>49510.186447680011</v>
      </c>
      <c r="AU273" s="85">
        <f t="shared" si="293"/>
        <v>49510.186447680011</v>
      </c>
      <c r="AV273" s="85">
        <f t="shared" si="293"/>
        <v>49510.186447680011</v>
      </c>
      <c r="AW273" s="85">
        <f t="shared" si="293"/>
        <v>49645.830794112015</v>
      </c>
      <c r="AX273" s="85">
        <f t="shared" si="293"/>
        <v>49510.186447680011</v>
      </c>
      <c r="AY273" s="85">
        <f t="shared" si="293"/>
        <v>49510.186447680011</v>
      </c>
      <c r="AZ273" s="85">
        <f t="shared" si="293"/>
        <v>49510.186447680011</v>
      </c>
      <c r="BA273" s="85">
        <f t="shared" si="293"/>
        <v>49645.830794112015</v>
      </c>
      <c r="BB273" s="85">
        <f t="shared" si="293"/>
        <v>49510.186447680011</v>
      </c>
      <c r="BC273" s="85">
        <f t="shared" si="293"/>
        <v>49510.186447680011</v>
      </c>
      <c r="BD273" s="85">
        <f t="shared" si="293"/>
        <v>49510.186447680011</v>
      </c>
      <c r="BE273" s="85">
        <f t="shared" si="293"/>
        <v>49645.830794112015</v>
      </c>
      <c r="BF273" s="85">
        <f t="shared" si="293"/>
        <v>49510.186447680011</v>
      </c>
      <c r="BG273" s="85">
        <f t="shared" si="293"/>
        <v>49510.186447680011</v>
      </c>
      <c r="BH273" s="85">
        <f t="shared" si="293"/>
        <v>49510.186447680011</v>
      </c>
      <c r="BI273" s="85">
        <f t="shared" si="293"/>
        <v>49645.830794112015</v>
      </c>
      <c r="BJ273" s="85">
        <f t="shared" si="293"/>
        <v>49510.186447680011</v>
      </c>
      <c r="BK273" s="85">
        <f t="shared" si="293"/>
        <v>49510.186447680011</v>
      </c>
      <c r="BL273" s="85">
        <f t="shared" si="293"/>
        <v>49510.186447680011</v>
      </c>
      <c r="BM273" s="85">
        <f t="shared" si="293"/>
        <v>49645.830794112015</v>
      </c>
      <c r="BN273" s="85">
        <f t="shared" si="293"/>
        <v>49510.186447680011</v>
      </c>
      <c r="BO273" s="85">
        <f t="shared" si="293"/>
        <v>49510.186447680011</v>
      </c>
      <c r="BP273" s="85">
        <f t="shared" si="293"/>
        <v>49510.186447680011</v>
      </c>
      <c r="BQ273" s="85">
        <f t="shared" si="293"/>
        <v>49645.830794112015</v>
      </c>
      <c r="BR273" s="85">
        <f t="shared" si="293"/>
        <v>49510.186447680011</v>
      </c>
      <c r="BS273" s="85">
        <f t="shared" si="293"/>
        <v>49510.186447680011</v>
      </c>
      <c r="BT273" s="85">
        <f t="shared" si="293"/>
        <v>49510.186447680011</v>
      </c>
      <c r="BU273" s="85">
        <f t="shared" si="293"/>
        <v>49645.830794112015</v>
      </c>
      <c r="BV273" s="85">
        <f t="shared" si="293"/>
        <v>49510.186447680011</v>
      </c>
      <c r="BW273" s="85">
        <f t="shared" ref="BW273:CO273" si="294" xml:space="preserve"> BW203</f>
        <v>49510.186447680011</v>
      </c>
      <c r="BX273" s="85">
        <f t="shared" si="294"/>
        <v>49510.186447680011</v>
      </c>
      <c r="BY273" s="85">
        <f t="shared" si="294"/>
        <v>49645.830794112015</v>
      </c>
      <c r="BZ273" s="85">
        <f t="shared" si="294"/>
        <v>49510.186447680011</v>
      </c>
      <c r="CA273" s="85">
        <f t="shared" si="294"/>
        <v>49510.186447680011</v>
      </c>
      <c r="CB273" s="85">
        <f t="shared" si="294"/>
        <v>49510.186447680011</v>
      </c>
      <c r="CC273" s="85">
        <f t="shared" si="294"/>
        <v>49645.830794112015</v>
      </c>
      <c r="CD273" s="85">
        <f t="shared" si="294"/>
        <v>49510.186447680011</v>
      </c>
      <c r="CE273" s="85">
        <f t="shared" si="294"/>
        <v>49510.186447680011</v>
      </c>
      <c r="CF273" s="85">
        <f t="shared" si="294"/>
        <v>49510.186447680011</v>
      </c>
      <c r="CG273" s="85">
        <f t="shared" si="294"/>
        <v>49645.830794112015</v>
      </c>
      <c r="CH273" s="85">
        <f t="shared" si="294"/>
        <v>49510.186447680011</v>
      </c>
      <c r="CI273" s="85">
        <f t="shared" si="294"/>
        <v>49510.186447680011</v>
      </c>
      <c r="CJ273" s="85">
        <f t="shared" si="294"/>
        <v>49510.186447680011</v>
      </c>
      <c r="CK273" s="85">
        <f t="shared" si="294"/>
        <v>49510.186447680011</v>
      </c>
      <c r="CL273" s="85">
        <f t="shared" si="294"/>
        <v>49510.186447680011</v>
      </c>
      <c r="CM273" s="85">
        <f t="shared" si="294"/>
        <v>49510.186447680011</v>
      </c>
      <c r="CN273" s="85">
        <f t="shared" si="294"/>
        <v>49510.186447680011</v>
      </c>
      <c r="CO273" s="85">
        <f t="shared" si="294"/>
        <v>49645.830794112015</v>
      </c>
    </row>
    <row r="274" spans="2:211" outlineLevel="1" x14ac:dyDescent="0.2">
      <c r="B274" s="59"/>
      <c r="D274" s="39"/>
      <c r="E274" t="str">
        <f xml:space="preserve"> E124</f>
        <v>Water: NHH consumption (scaled)</v>
      </c>
      <c r="G274" s="54">
        <f xml:space="preserve"> G124</f>
        <v>0</v>
      </c>
      <c r="H274" s="152" t="str">
        <f xml:space="preserve"> H124</f>
        <v>m3</v>
      </c>
      <c r="I274" s="54">
        <f t="shared" si="291"/>
        <v>0</v>
      </c>
      <c r="K274" s="85">
        <f t="shared" ref="K274:AP274" si="295" xml:space="preserve"> K124</f>
        <v>0</v>
      </c>
      <c r="L274" s="54">
        <f t="shared" si="295"/>
        <v>0</v>
      </c>
      <c r="M274" s="54">
        <f t="shared" si="295"/>
        <v>0</v>
      </c>
      <c r="N274" s="54">
        <f t="shared" si="295"/>
        <v>0</v>
      </c>
      <c r="O274" s="54">
        <f t="shared" si="295"/>
        <v>0</v>
      </c>
      <c r="P274" s="54">
        <f t="shared" si="295"/>
        <v>0</v>
      </c>
      <c r="Q274" s="54">
        <f t="shared" si="295"/>
        <v>0</v>
      </c>
      <c r="R274" s="54">
        <f t="shared" si="295"/>
        <v>0</v>
      </c>
      <c r="S274" s="54">
        <f t="shared" si="295"/>
        <v>0</v>
      </c>
      <c r="T274" s="54">
        <f t="shared" si="295"/>
        <v>0</v>
      </c>
      <c r="U274" s="54">
        <f t="shared" si="295"/>
        <v>0</v>
      </c>
      <c r="V274" s="54">
        <f t="shared" si="295"/>
        <v>0</v>
      </c>
      <c r="W274" s="54">
        <f t="shared" si="295"/>
        <v>0</v>
      </c>
      <c r="X274" s="54">
        <f t="shared" si="295"/>
        <v>0</v>
      </c>
      <c r="Y274" s="54">
        <f t="shared" si="295"/>
        <v>0</v>
      </c>
      <c r="Z274" s="54">
        <f t="shared" si="295"/>
        <v>0</v>
      </c>
      <c r="AA274" s="54">
        <f t="shared" si="295"/>
        <v>0</v>
      </c>
      <c r="AB274" s="54">
        <f t="shared" si="295"/>
        <v>0</v>
      </c>
      <c r="AC274" s="54">
        <f t="shared" si="295"/>
        <v>0</v>
      </c>
      <c r="AD274" s="54">
        <f t="shared" si="295"/>
        <v>0</v>
      </c>
      <c r="AE274" s="54">
        <f t="shared" si="295"/>
        <v>0</v>
      </c>
      <c r="AF274" s="54">
        <f t="shared" si="295"/>
        <v>0</v>
      </c>
      <c r="AG274" s="54">
        <f t="shared" si="295"/>
        <v>0</v>
      </c>
      <c r="AH274" s="54">
        <f t="shared" si="295"/>
        <v>0</v>
      </c>
      <c r="AI274" s="54">
        <f t="shared" si="295"/>
        <v>0</v>
      </c>
      <c r="AJ274" s="54">
        <f t="shared" si="295"/>
        <v>0</v>
      </c>
      <c r="AK274" s="54">
        <f t="shared" si="295"/>
        <v>0</v>
      </c>
      <c r="AL274" s="54">
        <f t="shared" si="295"/>
        <v>0</v>
      </c>
      <c r="AM274" s="54">
        <f t="shared" si="295"/>
        <v>0</v>
      </c>
      <c r="AN274" s="54">
        <f t="shared" si="295"/>
        <v>0</v>
      </c>
      <c r="AO274" s="54">
        <f t="shared" si="295"/>
        <v>0</v>
      </c>
      <c r="AP274" s="54">
        <f t="shared" si="295"/>
        <v>0</v>
      </c>
      <c r="AQ274" s="54">
        <f t="shared" ref="AQ274:BV274" si="296" xml:space="preserve"> AQ124</f>
        <v>0</v>
      </c>
      <c r="AR274" s="54">
        <f t="shared" si="296"/>
        <v>0</v>
      </c>
      <c r="AS274" s="54">
        <f t="shared" si="296"/>
        <v>0</v>
      </c>
      <c r="AT274" s="54">
        <f t="shared" si="296"/>
        <v>0</v>
      </c>
      <c r="AU274" s="54">
        <f t="shared" si="296"/>
        <v>0</v>
      </c>
      <c r="AV274" s="54">
        <f t="shared" si="296"/>
        <v>0</v>
      </c>
      <c r="AW274" s="54">
        <f t="shared" si="296"/>
        <v>0</v>
      </c>
      <c r="AX274" s="54">
        <f t="shared" si="296"/>
        <v>0</v>
      </c>
      <c r="AY274" s="54">
        <f t="shared" si="296"/>
        <v>0</v>
      </c>
      <c r="AZ274" s="54">
        <f t="shared" si="296"/>
        <v>0</v>
      </c>
      <c r="BA274" s="54">
        <f t="shared" si="296"/>
        <v>0</v>
      </c>
      <c r="BB274" s="54">
        <f t="shared" si="296"/>
        <v>0</v>
      </c>
      <c r="BC274" s="54">
        <f t="shared" si="296"/>
        <v>0</v>
      </c>
      <c r="BD274" s="54">
        <f t="shared" si="296"/>
        <v>0</v>
      </c>
      <c r="BE274" s="54">
        <f t="shared" si="296"/>
        <v>0</v>
      </c>
      <c r="BF274" s="54">
        <f t="shared" si="296"/>
        <v>0</v>
      </c>
      <c r="BG274" s="54">
        <f t="shared" si="296"/>
        <v>0</v>
      </c>
      <c r="BH274" s="54">
        <f t="shared" si="296"/>
        <v>0</v>
      </c>
      <c r="BI274" s="54">
        <f t="shared" si="296"/>
        <v>0</v>
      </c>
      <c r="BJ274" s="54">
        <f t="shared" si="296"/>
        <v>0</v>
      </c>
      <c r="BK274" s="54">
        <f t="shared" si="296"/>
        <v>0</v>
      </c>
      <c r="BL274" s="54">
        <f t="shared" si="296"/>
        <v>0</v>
      </c>
      <c r="BM274" s="54">
        <f t="shared" si="296"/>
        <v>0</v>
      </c>
      <c r="BN274" s="54">
        <f t="shared" si="296"/>
        <v>0</v>
      </c>
      <c r="BO274" s="54">
        <f t="shared" si="296"/>
        <v>0</v>
      </c>
      <c r="BP274" s="54">
        <f t="shared" si="296"/>
        <v>0</v>
      </c>
      <c r="BQ274" s="54">
        <f t="shared" si="296"/>
        <v>0</v>
      </c>
      <c r="BR274" s="54">
        <f t="shared" si="296"/>
        <v>0</v>
      </c>
      <c r="BS274" s="54">
        <f t="shared" si="296"/>
        <v>0</v>
      </c>
      <c r="BT274" s="54">
        <f t="shared" si="296"/>
        <v>0</v>
      </c>
      <c r="BU274" s="54">
        <f t="shared" si="296"/>
        <v>0</v>
      </c>
      <c r="BV274" s="54">
        <f t="shared" si="296"/>
        <v>0</v>
      </c>
      <c r="BW274" s="54">
        <f t="shared" ref="BW274:CO274" si="297" xml:space="preserve"> BW124</f>
        <v>0</v>
      </c>
      <c r="BX274" s="54">
        <f t="shared" si="297"/>
        <v>0</v>
      </c>
      <c r="BY274" s="54">
        <f t="shared" si="297"/>
        <v>0</v>
      </c>
      <c r="BZ274" s="54">
        <f t="shared" si="297"/>
        <v>0</v>
      </c>
      <c r="CA274" s="54">
        <f t="shared" si="297"/>
        <v>0</v>
      </c>
      <c r="CB274" s="54">
        <f t="shared" si="297"/>
        <v>0</v>
      </c>
      <c r="CC274" s="54">
        <f t="shared" si="297"/>
        <v>0</v>
      </c>
      <c r="CD274" s="54">
        <f t="shared" si="297"/>
        <v>0</v>
      </c>
      <c r="CE274" s="54">
        <f t="shared" si="297"/>
        <v>0</v>
      </c>
      <c r="CF274" s="54">
        <f t="shared" si="297"/>
        <v>0</v>
      </c>
      <c r="CG274" s="54">
        <f t="shared" si="297"/>
        <v>0</v>
      </c>
      <c r="CH274" s="54">
        <f t="shared" si="297"/>
        <v>0</v>
      </c>
      <c r="CI274" s="54">
        <f t="shared" si="297"/>
        <v>0</v>
      </c>
      <c r="CJ274" s="54">
        <f t="shared" si="297"/>
        <v>0</v>
      </c>
      <c r="CK274" s="54">
        <f t="shared" si="297"/>
        <v>0</v>
      </c>
      <c r="CL274" s="54">
        <f t="shared" si="297"/>
        <v>0</v>
      </c>
      <c r="CM274" s="54">
        <f t="shared" si="297"/>
        <v>0</v>
      </c>
      <c r="CN274" s="54">
        <f t="shared" si="297"/>
        <v>0</v>
      </c>
      <c r="CO274" s="54">
        <f t="shared" si="297"/>
        <v>0</v>
      </c>
    </row>
    <row r="275" spans="2:211" outlineLevel="1" x14ac:dyDescent="0.2">
      <c r="B275" s="59"/>
      <c r="D275" s="39"/>
      <c r="E275" t="s">
        <v>458</v>
      </c>
      <c r="G275" s="72"/>
      <c r="H275" s="152" t="str">
        <f xml:space="preserve"> H203</f>
        <v>m3</v>
      </c>
      <c r="I275" s="54">
        <f t="shared" si="291"/>
        <v>4078293.7621447188</v>
      </c>
      <c r="K275" s="334">
        <f>SUM(K273:K274)</f>
        <v>15787.687005000002</v>
      </c>
      <c r="L275" s="334">
        <f t="shared" ref="L275:BW275" si="298">SUM(L273:L274)</f>
        <v>49468.085949000015</v>
      </c>
      <c r="M275" s="334">
        <f t="shared" si="298"/>
        <v>49645.830794112015</v>
      </c>
      <c r="N275" s="334">
        <f t="shared" si="298"/>
        <v>49510.186447680011</v>
      </c>
      <c r="O275" s="334">
        <f t="shared" si="298"/>
        <v>49510.186447680011</v>
      </c>
      <c r="P275" s="334">
        <f t="shared" si="298"/>
        <v>49510.186447680011</v>
      </c>
      <c r="Q275" s="334">
        <f t="shared" si="298"/>
        <v>49645.830794112015</v>
      </c>
      <c r="R275" s="334">
        <f t="shared" si="298"/>
        <v>49510.186447680011</v>
      </c>
      <c r="S275" s="334">
        <f t="shared" si="298"/>
        <v>49510.186447680011</v>
      </c>
      <c r="T275" s="334">
        <f t="shared" si="298"/>
        <v>49510.186447680011</v>
      </c>
      <c r="U275" s="334">
        <f t="shared" si="298"/>
        <v>49645.830794112015</v>
      </c>
      <c r="V275" s="334">
        <f t="shared" si="298"/>
        <v>49510.186447680011</v>
      </c>
      <c r="W275" s="334">
        <f t="shared" si="298"/>
        <v>49510.186447680011</v>
      </c>
      <c r="X275" s="334">
        <f t="shared" si="298"/>
        <v>49510.186447680011</v>
      </c>
      <c r="Y275" s="334">
        <f t="shared" si="298"/>
        <v>49645.830794112015</v>
      </c>
      <c r="Z275" s="334">
        <f t="shared" si="298"/>
        <v>49510.186447680011</v>
      </c>
      <c r="AA275" s="334">
        <f t="shared" si="298"/>
        <v>49510.186447680011</v>
      </c>
      <c r="AB275" s="334">
        <f t="shared" si="298"/>
        <v>49510.186447680011</v>
      </c>
      <c r="AC275" s="334">
        <f t="shared" si="298"/>
        <v>49645.830794112015</v>
      </c>
      <c r="AD275" s="334">
        <f t="shared" si="298"/>
        <v>49510.186447680011</v>
      </c>
      <c r="AE275" s="334">
        <f t="shared" si="298"/>
        <v>49510.186447680011</v>
      </c>
      <c r="AF275" s="334">
        <f t="shared" si="298"/>
        <v>49510.186447680011</v>
      </c>
      <c r="AG275" s="334">
        <f t="shared" si="298"/>
        <v>49645.830794112015</v>
      </c>
      <c r="AH275" s="334">
        <f t="shared" si="298"/>
        <v>49510.186447680011</v>
      </c>
      <c r="AI275" s="334">
        <f t="shared" si="298"/>
        <v>49510.186447680011</v>
      </c>
      <c r="AJ275" s="334">
        <f t="shared" si="298"/>
        <v>49510.186447680011</v>
      </c>
      <c r="AK275" s="334">
        <f t="shared" si="298"/>
        <v>49645.830794112015</v>
      </c>
      <c r="AL275" s="334">
        <f t="shared" si="298"/>
        <v>49510.186447680011</v>
      </c>
      <c r="AM275" s="334">
        <f t="shared" si="298"/>
        <v>49510.186447680011</v>
      </c>
      <c r="AN275" s="334">
        <f t="shared" si="298"/>
        <v>49510.186447680011</v>
      </c>
      <c r="AO275" s="334">
        <f t="shared" si="298"/>
        <v>49645.830794112015</v>
      </c>
      <c r="AP275" s="334">
        <f t="shared" si="298"/>
        <v>49510.186447680011</v>
      </c>
      <c r="AQ275" s="334">
        <f t="shared" si="298"/>
        <v>49510.186447680011</v>
      </c>
      <c r="AR275" s="334">
        <f t="shared" si="298"/>
        <v>49510.186447680011</v>
      </c>
      <c r="AS275" s="334">
        <f t="shared" si="298"/>
        <v>49645.830794112015</v>
      </c>
      <c r="AT275" s="334">
        <f t="shared" si="298"/>
        <v>49510.186447680011</v>
      </c>
      <c r="AU275" s="334">
        <f t="shared" si="298"/>
        <v>49510.186447680011</v>
      </c>
      <c r="AV275" s="334">
        <f t="shared" si="298"/>
        <v>49510.186447680011</v>
      </c>
      <c r="AW275" s="334">
        <f t="shared" si="298"/>
        <v>49645.830794112015</v>
      </c>
      <c r="AX275" s="334">
        <f t="shared" si="298"/>
        <v>49510.186447680011</v>
      </c>
      <c r="AY275" s="334">
        <f t="shared" si="298"/>
        <v>49510.186447680011</v>
      </c>
      <c r="AZ275" s="334">
        <f t="shared" si="298"/>
        <v>49510.186447680011</v>
      </c>
      <c r="BA275" s="334">
        <f t="shared" si="298"/>
        <v>49645.830794112015</v>
      </c>
      <c r="BB275" s="334">
        <f t="shared" si="298"/>
        <v>49510.186447680011</v>
      </c>
      <c r="BC275" s="334">
        <f t="shared" si="298"/>
        <v>49510.186447680011</v>
      </c>
      <c r="BD275" s="334">
        <f t="shared" si="298"/>
        <v>49510.186447680011</v>
      </c>
      <c r="BE275" s="334">
        <f t="shared" si="298"/>
        <v>49645.830794112015</v>
      </c>
      <c r="BF275" s="334">
        <f t="shared" si="298"/>
        <v>49510.186447680011</v>
      </c>
      <c r="BG275" s="334">
        <f t="shared" si="298"/>
        <v>49510.186447680011</v>
      </c>
      <c r="BH275" s="334">
        <f t="shared" si="298"/>
        <v>49510.186447680011</v>
      </c>
      <c r="BI275" s="334">
        <f t="shared" si="298"/>
        <v>49645.830794112015</v>
      </c>
      <c r="BJ275" s="334">
        <f t="shared" si="298"/>
        <v>49510.186447680011</v>
      </c>
      <c r="BK275" s="334">
        <f t="shared" si="298"/>
        <v>49510.186447680011</v>
      </c>
      <c r="BL275" s="334">
        <f t="shared" si="298"/>
        <v>49510.186447680011</v>
      </c>
      <c r="BM275" s="334">
        <f t="shared" si="298"/>
        <v>49645.830794112015</v>
      </c>
      <c r="BN275" s="334">
        <f t="shared" si="298"/>
        <v>49510.186447680011</v>
      </c>
      <c r="BO275" s="334">
        <f t="shared" si="298"/>
        <v>49510.186447680011</v>
      </c>
      <c r="BP275" s="334">
        <f t="shared" si="298"/>
        <v>49510.186447680011</v>
      </c>
      <c r="BQ275" s="334">
        <f t="shared" si="298"/>
        <v>49645.830794112015</v>
      </c>
      <c r="BR275" s="334">
        <f t="shared" si="298"/>
        <v>49510.186447680011</v>
      </c>
      <c r="BS275" s="334">
        <f t="shared" si="298"/>
        <v>49510.186447680011</v>
      </c>
      <c r="BT275" s="334">
        <f t="shared" si="298"/>
        <v>49510.186447680011</v>
      </c>
      <c r="BU275" s="334">
        <f t="shared" si="298"/>
        <v>49645.830794112015</v>
      </c>
      <c r="BV275" s="334">
        <f t="shared" si="298"/>
        <v>49510.186447680011</v>
      </c>
      <c r="BW275" s="334">
        <f t="shared" si="298"/>
        <v>49510.186447680011</v>
      </c>
      <c r="BX275" s="334">
        <f t="shared" ref="BX275:CO275" si="299">SUM(BX273:BX274)</f>
        <v>49510.186447680011</v>
      </c>
      <c r="BY275" s="334">
        <f t="shared" si="299"/>
        <v>49645.830794112015</v>
      </c>
      <c r="BZ275" s="334">
        <f t="shared" si="299"/>
        <v>49510.186447680011</v>
      </c>
      <c r="CA275" s="334">
        <f t="shared" si="299"/>
        <v>49510.186447680011</v>
      </c>
      <c r="CB275" s="334">
        <f t="shared" si="299"/>
        <v>49510.186447680011</v>
      </c>
      <c r="CC275" s="334">
        <f t="shared" si="299"/>
        <v>49645.830794112015</v>
      </c>
      <c r="CD275" s="334">
        <f t="shared" si="299"/>
        <v>49510.186447680011</v>
      </c>
      <c r="CE275" s="334">
        <f t="shared" si="299"/>
        <v>49510.186447680011</v>
      </c>
      <c r="CF275" s="334">
        <f t="shared" si="299"/>
        <v>49510.186447680011</v>
      </c>
      <c r="CG275" s="334">
        <f t="shared" si="299"/>
        <v>49645.830794112015</v>
      </c>
      <c r="CH275" s="334">
        <f t="shared" si="299"/>
        <v>49510.186447680011</v>
      </c>
      <c r="CI275" s="334">
        <f t="shared" si="299"/>
        <v>49510.186447680011</v>
      </c>
      <c r="CJ275" s="334">
        <f t="shared" si="299"/>
        <v>49510.186447680011</v>
      </c>
      <c r="CK275" s="334">
        <f t="shared" si="299"/>
        <v>49510.186447680011</v>
      </c>
      <c r="CL275" s="334">
        <f t="shared" si="299"/>
        <v>49510.186447680011</v>
      </c>
      <c r="CM275" s="334">
        <f t="shared" si="299"/>
        <v>49510.186447680011</v>
      </c>
      <c r="CN275" s="334">
        <f t="shared" si="299"/>
        <v>49510.186447680011</v>
      </c>
      <c r="CO275" s="334">
        <f t="shared" si="299"/>
        <v>49645.830794112015</v>
      </c>
    </row>
    <row r="276" spans="2:211" ht="7.5" customHeight="1" outlineLevel="1" x14ac:dyDescent="0.2">
      <c r="B276" s="59"/>
      <c r="D276" s="39"/>
      <c r="H276" s="151"/>
      <c r="I276" s="75"/>
    </row>
    <row r="277" spans="2:211" outlineLevel="1" x14ac:dyDescent="0.2">
      <c r="B277" s="59"/>
      <c r="D277" s="39"/>
      <c r="E277" s="18" t="str">
        <f>InpC!E105</f>
        <v>Wastewater discharge volume based on customer meters</v>
      </c>
      <c r="F277" s="18">
        <f>InpC!F105</f>
        <v>0</v>
      </c>
      <c r="G277" s="19" t="b">
        <f>InpC!G105</f>
        <v>1</v>
      </c>
      <c r="H277" s="330" t="str">
        <f>InpC!H105</f>
        <v>Boolean</v>
      </c>
      <c r="I277" s="75"/>
    </row>
    <row r="278" spans="2:211" outlineLevel="1" x14ac:dyDescent="0.2">
      <c r="B278" s="59"/>
      <c r="D278" s="39"/>
      <c r="E278" t="str">
        <f xml:space="preserve"> E127</f>
        <v>Leakage including customer pipes not charged</v>
      </c>
      <c r="G278" s="79"/>
      <c r="H278" s="153" t="s">
        <v>98</v>
      </c>
      <c r="I278" s="54">
        <f t="shared" ref="I278:I280" si="300" xml:space="preserve"> SUM( K278:CO278 )</f>
        <v>0</v>
      </c>
      <c r="K278" s="280">
        <f t="shared" ref="K278:AP278" si="301" xml:space="preserve"> K127 * ( 1 - $G$277 )</f>
        <v>0</v>
      </c>
      <c r="L278" s="280">
        <f t="shared" si="301"/>
        <v>0</v>
      </c>
      <c r="M278" s="280">
        <f t="shared" si="301"/>
        <v>0</v>
      </c>
      <c r="N278" s="280">
        <f t="shared" si="301"/>
        <v>0</v>
      </c>
      <c r="O278" s="280">
        <f t="shared" si="301"/>
        <v>0</v>
      </c>
      <c r="P278" s="280">
        <f t="shared" si="301"/>
        <v>0</v>
      </c>
      <c r="Q278" s="280">
        <f t="shared" si="301"/>
        <v>0</v>
      </c>
      <c r="R278" s="280">
        <f t="shared" si="301"/>
        <v>0</v>
      </c>
      <c r="S278" s="280">
        <f t="shared" si="301"/>
        <v>0</v>
      </c>
      <c r="T278" s="280">
        <f t="shared" si="301"/>
        <v>0</v>
      </c>
      <c r="U278" s="280">
        <f t="shared" si="301"/>
        <v>0</v>
      </c>
      <c r="V278" s="280">
        <f t="shared" si="301"/>
        <v>0</v>
      </c>
      <c r="W278" s="280">
        <f t="shared" si="301"/>
        <v>0</v>
      </c>
      <c r="X278" s="280">
        <f t="shared" si="301"/>
        <v>0</v>
      </c>
      <c r="Y278" s="280">
        <f t="shared" si="301"/>
        <v>0</v>
      </c>
      <c r="Z278" s="280">
        <f t="shared" si="301"/>
        <v>0</v>
      </c>
      <c r="AA278" s="280">
        <f t="shared" si="301"/>
        <v>0</v>
      </c>
      <c r="AB278" s="280">
        <f t="shared" si="301"/>
        <v>0</v>
      </c>
      <c r="AC278" s="280">
        <f t="shared" si="301"/>
        <v>0</v>
      </c>
      <c r="AD278" s="280">
        <f t="shared" si="301"/>
        <v>0</v>
      </c>
      <c r="AE278" s="280">
        <f t="shared" si="301"/>
        <v>0</v>
      </c>
      <c r="AF278" s="280">
        <f t="shared" si="301"/>
        <v>0</v>
      </c>
      <c r="AG278" s="280">
        <f t="shared" si="301"/>
        <v>0</v>
      </c>
      <c r="AH278" s="280">
        <f t="shared" si="301"/>
        <v>0</v>
      </c>
      <c r="AI278" s="280">
        <f t="shared" si="301"/>
        <v>0</v>
      </c>
      <c r="AJ278" s="280">
        <f t="shared" si="301"/>
        <v>0</v>
      </c>
      <c r="AK278" s="280">
        <f t="shared" si="301"/>
        <v>0</v>
      </c>
      <c r="AL278" s="280">
        <f t="shared" si="301"/>
        <v>0</v>
      </c>
      <c r="AM278" s="280">
        <f t="shared" si="301"/>
        <v>0</v>
      </c>
      <c r="AN278" s="280">
        <f t="shared" si="301"/>
        <v>0</v>
      </c>
      <c r="AO278" s="280">
        <f t="shared" si="301"/>
        <v>0</v>
      </c>
      <c r="AP278" s="280">
        <f t="shared" si="301"/>
        <v>0</v>
      </c>
      <c r="AQ278" s="280">
        <f t="shared" ref="AQ278:BV278" si="302" xml:space="preserve"> AQ127 * ( 1 - $G$277 )</f>
        <v>0</v>
      </c>
      <c r="AR278" s="280">
        <f t="shared" si="302"/>
        <v>0</v>
      </c>
      <c r="AS278" s="280">
        <f t="shared" si="302"/>
        <v>0</v>
      </c>
      <c r="AT278" s="280">
        <f t="shared" si="302"/>
        <v>0</v>
      </c>
      <c r="AU278" s="280">
        <f t="shared" si="302"/>
        <v>0</v>
      </c>
      <c r="AV278" s="280">
        <f t="shared" si="302"/>
        <v>0</v>
      </c>
      <c r="AW278" s="280">
        <f t="shared" si="302"/>
        <v>0</v>
      </c>
      <c r="AX278" s="280">
        <f t="shared" si="302"/>
        <v>0</v>
      </c>
      <c r="AY278" s="280">
        <f t="shared" si="302"/>
        <v>0</v>
      </c>
      <c r="AZ278" s="280">
        <f t="shared" si="302"/>
        <v>0</v>
      </c>
      <c r="BA278" s="280">
        <f t="shared" si="302"/>
        <v>0</v>
      </c>
      <c r="BB278" s="280">
        <f t="shared" si="302"/>
        <v>0</v>
      </c>
      <c r="BC278" s="280">
        <f t="shared" si="302"/>
        <v>0</v>
      </c>
      <c r="BD278" s="280">
        <f t="shared" si="302"/>
        <v>0</v>
      </c>
      <c r="BE278" s="280">
        <f t="shared" si="302"/>
        <v>0</v>
      </c>
      <c r="BF278" s="280">
        <f t="shared" si="302"/>
        <v>0</v>
      </c>
      <c r="BG278" s="280">
        <f t="shared" si="302"/>
        <v>0</v>
      </c>
      <c r="BH278" s="280">
        <f t="shared" si="302"/>
        <v>0</v>
      </c>
      <c r="BI278" s="280">
        <f t="shared" si="302"/>
        <v>0</v>
      </c>
      <c r="BJ278" s="280">
        <f t="shared" si="302"/>
        <v>0</v>
      </c>
      <c r="BK278" s="280">
        <f t="shared" si="302"/>
        <v>0</v>
      </c>
      <c r="BL278" s="280">
        <f t="shared" si="302"/>
        <v>0</v>
      </c>
      <c r="BM278" s="280">
        <f t="shared" si="302"/>
        <v>0</v>
      </c>
      <c r="BN278" s="280">
        <f t="shared" si="302"/>
        <v>0</v>
      </c>
      <c r="BO278" s="280">
        <f t="shared" si="302"/>
        <v>0</v>
      </c>
      <c r="BP278" s="280">
        <f t="shared" si="302"/>
        <v>0</v>
      </c>
      <c r="BQ278" s="280">
        <f t="shared" si="302"/>
        <v>0</v>
      </c>
      <c r="BR278" s="280">
        <f t="shared" si="302"/>
        <v>0</v>
      </c>
      <c r="BS278" s="280">
        <f t="shared" si="302"/>
        <v>0</v>
      </c>
      <c r="BT278" s="280">
        <f t="shared" si="302"/>
        <v>0</v>
      </c>
      <c r="BU278" s="280">
        <f t="shared" si="302"/>
        <v>0</v>
      </c>
      <c r="BV278" s="280">
        <f t="shared" si="302"/>
        <v>0</v>
      </c>
      <c r="BW278" s="280">
        <f t="shared" ref="BW278:CO278" si="303" xml:space="preserve"> BW127 * ( 1 - $G$277 )</f>
        <v>0</v>
      </c>
      <c r="BX278" s="280">
        <f t="shared" si="303"/>
        <v>0</v>
      </c>
      <c r="BY278" s="280">
        <f t="shared" si="303"/>
        <v>0</v>
      </c>
      <c r="BZ278" s="280">
        <f t="shared" si="303"/>
        <v>0</v>
      </c>
      <c r="CA278" s="280">
        <f t="shared" si="303"/>
        <v>0</v>
      </c>
      <c r="CB278" s="280">
        <f t="shared" si="303"/>
        <v>0</v>
      </c>
      <c r="CC278" s="280">
        <f t="shared" si="303"/>
        <v>0</v>
      </c>
      <c r="CD278" s="280">
        <f t="shared" si="303"/>
        <v>0</v>
      </c>
      <c r="CE278" s="280">
        <f t="shared" si="303"/>
        <v>0</v>
      </c>
      <c r="CF278" s="280">
        <f t="shared" si="303"/>
        <v>0</v>
      </c>
      <c r="CG278" s="280">
        <f t="shared" si="303"/>
        <v>0</v>
      </c>
      <c r="CH278" s="280">
        <f t="shared" si="303"/>
        <v>0</v>
      </c>
      <c r="CI278" s="280">
        <f t="shared" si="303"/>
        <v>0</v>
      </c>
      <c r="CJ278" s="280">
        <f t="shared" si="303"/>
        <v>0</v>
      </c>
      <c r="CK278" s="280">
        <f t="shared" si="303"/>
        <v>0</v>
      </c>
      <c r="CL278" s="280">
        <f t="shared" si="303"/>
        <v>0</v>
      </c>
      <c r="CM278" s="280">
        <f t="shared" si="303"/>
        <v>0</v>
      </c>
      <c r="CN278" s="280">
        <f t="shared" si="303"/>
        <v>0</v>
      </c>
      <c r="CO278" s="280">
        <f t="shared" si="303"/>
        <v>0</v>
      </c>
    </row>
    <row r="279" spans="2:211" outlineLevel="1" x14ac:dyDescent="0.2">
      <c r="B279" s="59"/>
      <c r="D279" s="39"/>
      <c r="E279" t="str">
        <f xml:space="preserve"> E128</f>
        <v>Water taken unbilled</v>
      </c>
      <c r="G279" s="79"/>
      <c r="H279" s="153" t="s">
        <v>98</v>
      </c>
      <c r="I279" s="54">
        <f t="shared" si="300"/>
        <v>0</v>
      </c>
      <c r="K279" s="280">
        <f t="shared" ref="K279:AP279" si="304" xml:space="preserve"> K128 * ( 1 - $G$277 )</f>
        <v>0</v>
      </c>
      <c r="L279" s="280">
        <f t="shared" si="304"/>
        <v>0</v>
      </c>
      <c r="M279" s="280">
        <f t="shared" si="304"/>
        <v>0</v>
      </c>
      <c r="N279" s="280">
        <f t="shared" si="304"/>
        <v>0</v>
      </c>
      <c r="O279" s="280">
        <f t="shared" si="304"/>
        <v>0</v>
      </c>
      <c r="P279" s="280">
        <f t="shared" si="304"/>
        <v>0</v>
      </c>
      <c r="Q279" s="280">
        <f t="shared" si="304"/>
        <v>0</v>
      </c>
      <c r="R279" s="280">
        <f t="shared" si="304"/>
        <v>0</v>
      </c>
      <c r="S279" s="280">
        <f t="shared" si="304"/>
        <v>0</v>
      </c>
      <c r="T279" s="280">
        <f t="shared" si="304"/>
        <v>0</v>
      </c>
      <c r="U279" s="280">
        <f t="shared" si="304"/>
        <v>0</v>
      </c>
      <c r="V279" s="280">
        <f t="shared" si="304"/>
        <v>0</v>
      </c>
      <c r="W279" s="280">
        <f t="shared" si="304"/>
        <v>0</v>
      </c>
      <c r="X279" s="280">
        <f t="shared" si="304"/>
        <v>0</v>
      </c>
      <c r="Y279" s="280">
        <f t="shared" si="304"/>
        <v>0</v>
      </c>
      <c r="Z279" s="280">
        <f t="shared" si="304"/>
        <v>0</v>
      </c>
      <c r="AA279" s="280">
        <f t="shared" si="304"/>
        <v>0</v>
      </c>
      <c r="AB279" s="280">
        <f t="shared" si="304"/>
        <v>0</v>
      </c>
      <c r="AC279" s="280">
        <f t="shared" si="304"/>
        <v>0</v>
      </c>
      <c r="AD279" s="280">
        <f t="shared" si="304"/>
        <v>0</v>
      </c>
      <c r="AE279" s="280">
        <f t="shared" si="304"/>
        <v>0</v>
      </c>
      <c r="AF279" s="280">
        <f t="shared" si="304"/>
        <v>0</v>
      </c>
      <c r="AG279" s="280">
        <f t="shared" si="304"/>
        <v>0</v>
      </c>
      <c r="AH279" s="280">
        <f t="shared" si="304"/>
        <v>0</v>
      </c>
      <c r="AI279" s="280">
        <f t="shared" si="304"/>
        <v>0</v>
      </c>
      <c r="AJ279" s="280">
        <f t="shared" si="304"/>
        <v>0</v>
      </c>
      <c r="AK279" s="280">
        <f t="shared" si="304"/>
        <v>0</v>
      </c>
      <c r="AL279" s="280">
        <f t="shared" si="304"/>
        <v>0</v>
      </c>
      <c r="AM279" s="280">
        <f t="shared" si="304"/>
        <v>0</v>
      </c>
      <c r="AN279" s="280">
        <f t="shared" si="304"/>
        <v>0</v>
      </c>
      <c r="AO279" s="280">
        <f t="shared" si="304"/>
        <v>0</v>
      </c>
      <c r="AP279" s="280">
        <f t="shared" si="304"/>
        <v>0</v>
      </c>
      <c r="AQ279" s="280">
        <f t="shared" ref="AQ279:BV279" si="305" xml:space="preserve"> AQ128 * ( 1 - $G$277 )</f>
        <v>0</v>
      </c>
      <c r="AR279" s="280">
        <f t="shared" si="305"/>
        <v>0</v>
      </c>
      <c r="AS279" s="280">
        <f t="shared" si="305"/>
        <v>0</v>
      </c>
      <c r="AT279" s="280">
        <f t="shared" si="305"/>
        <v>0</v>
      </c>
      <c r="AU279" s="280">
        <f t="shared" si="305"/>
        <v>0</v>
      </c>
      <c r="AV279" s="280">
        <f t="shared" si="305"/>
        <v>0</v>
      </c>
      <c r="AW279" s="280">
        <f t="shared" si="305"/>
        <v>0</v>
      </c>
      <c r="AX279" s="280">
        <f t="shared" si="305"/>
        <v>0</v>
      </c>
      <c r="AY279" s="280">
        <f t="shared" si="305"/>
        <v>0</v>
      </c>
      <c r="AZ279" s="280">
        <f t="shared" si="305"/>
        <v>0</v>
      </c>
      <c r="BA279" s="280">
        <f t="shared" si="305"/>
        <v>0</v>
      </c>
      <c r="BB279" s="280">
        <f t="shared" si="305"/>
        <v>0</v>
      </c>
      <c r="BC279" s="280">
        <f t="shared" si="305"/>
        <v>0</v>
      </c>
      <c r="BD279" s="280">
        <f t="shared" si="305"/>
        <v>0</v>
      </c>
      <c r="BE279" s="280">
        <f t="shared" si="305"/>
        <v>0</v>
      </c>
      <c r="BF279" s="280">
        <f t="shared" si="305"/>
        <v>0</v>
      </c>
      <c r="BG279" s="280">
        <f t="shared" si="305"/>
        <v>0</v>
      </c>
      <c r="BH279" s="280">
        <f t="shared" si="305"/>
        <v>0</v>
      </c>
      <c r="BI279" s="280">
        <f t="shared" si="305"/>
        <v>0</v>
      </c>
      <c r="BJ279" s="280">
        <f t="shared" si="305"/>
        <v>0</v>
      </c>
      <c r="BK279" s="280">
        <f t="shared" si="305"/>
        <v>0</v>
      </c>
      <c r="BL279" s="280">
        <f t="shared" si="305"/>
        <v>0</v>
      </c>
      <c r="BM279" s="280">
        <f t="shared" si="305"/>
        <v>0</v>
      </c>
      <c r="BN279" s="280">
        <f t="shared" si="305"/>
        <v>0</v>
      </c>
      <c r="BO279" s="280">
        <f t="shared" si="305"/>
        <v>0</v>
      </c>
      <c r="BP279" s="280">
        <f t="shared" si="305"/>
        <v>0</v>
      </c>
      <c r="BQ279" s="280">
        <f t="shared" si="305"/>
        <v>0</v>
      </c>
      <c r="BR279" s="280">
        <f t="shared" si="305"/>
        <v>0</v>
      </c>
      <c r="BS279" s="280">
        <f t="shared" si="305"/>
        <v>0</v>
      </c>
      <c r="BT279" s="280">
        <f t="shared" si="305"/>
        <v>0</v>
      </c>
      <c r="BU279" s="280">
        <f t="shared" si="305"/>
        <v>0</v>
      </c>
      <c r="BV279" s="280">
        <f t="shared" si="305"/>
        <v>0</v>
      </c>
      <c r="BW279" s="280">
        <f t="shared" ref="BW279:CO279" si="306" xml:space="preserve"> BW128 * ( 1 - $G$277 )</f>
        <v>0</v>
      </c>
      <c r="BX279" s="280">
        <f t="shared" si="306"/>
        <v>0</v>
      </c>
      <c r="BY279" s="280">
        <f t="shared" si="306"/>
        <v>0</v>
      </c>
      <c r="BZ279" s="280">
        <f t="shared" si="306"/>
        <v>0</v>
      </c>
      <c r="CA279" s="280">
        <f t="shared" si="306"/>
        <v>0</v>
      </c>
      <c r="CB279" s="280">
        <f t="shared" si="306"/>
        <v>0</v>
      </c>
      <c r="CC279" s="280">
        <f t="shared" si="306"/>
        <v>0</v>
      </c>
      <c r="CD279" s="280">
        <f t="shared" si="306"/>
        <v>0</v>
      </c>
      <c r="CE279" s="280">
        <f t="shared" si="306"/>
        <v>0</v>
      </c>
      <c r="CF279" s="280">
        <f t="shared" si="306"/>
        <v>0</v>
      </c>
      <c r="CG279" s="280">
        <f t="shared" si="306"/>
        <v>0</v>
      </c>
      <c r="CH279" s="280">
        <f t="shared" si="306"/>
        <v>0</v>
      </c>
      <c r="CI279" s="280">
        <f t="shared" si="306"/>
        <v>0</v>
      </c>
      <c r="CJ279" s="280">
        <f t="shared" si="306"/>
        <v>0</v>
      </c>
      <c r="CK279" s="280">
        <f t="shared" si="306"/>
        <v>0</v>
      </c>
      <c r="CL279" s="280">
        <f t="shared" si="306"/>
        <v>0</v>
      </c>
      <c r="CM279" s="280">
        <f t="shared" si="306"/>
        <v>0</v>
      </c>
      <c r="CN279" s="280">
        <f t="shared" si="306"/>
        <v>0</v>
      </c>
      <c r="CO279" s="280">
        <f t="shared" si="306"/>
        <v>0</v>
      </c>
    </row>
    <row r="280" spans="2:211" outlineLevel="1" x14ac:dyDescent="0.2">
      <c r="B280" s="59"/>
      <c r="D280" s="39"/>
      <c r="E280" t="str">
        <f xml:space="preserve"> E130</f>
        <v>Meter under-registration (assuming replacement)</v>
      </c>
      <c r="G280" s="79"/>
      <c r="H280" s="153" t="s">
        <v>98</v>
      </c>
      <c r="I280" s="54">
        <f t="shared" si="300"/>
        <v>0</v>
      </c>
      <c r="K280" s="280">
        <f t="shared" ref="K280:AP280" si="307" xml:space="preserve"> K130 * ( 1 - $G$277 )</f>
        <v>0</v>
      </c>
      <c r="L280" s="280">
        <f t="shared" si="307"/>
        <v>0</v>
      </c>
      <c r="M280" s="280">
        <f t="shared" si="307"/>
        <v>0</v>
      </c>
      <c r="N280" s="280">
        <f t="shared" si="307"/>
        <v>0</v>
      </c>
      <c r="O280" s="280">
        <f t="shared" si="307"/>
        <v>0</v>
      </c>
      <c r="P280" s="280">
        <f t="shared" si="307"/>
        <v>0</v>
      </c>
      <c r="Q280" s="280">
        <f t="shared" si="307"/>
        <v>0</v>
      </c>
      <c r="R280" s="280">
        <f t="shared" si="307"/>
        <v>0</v>
      </c>
      <c r="S280" s="280">
        <f t="shared" si="307"/>
        <v>0</v>
      </c>
      <c r="T280" s="280">
        <f t="shared" si="307"/>
        <v>0</v>
      </c>
      <c r="U280" s="280">
        <f t="shared" si="307"/>
        <v>0</v>
      </c>
      <c r="V280" s="280">
        <f t="shared" si="307"/>
        <v>0</v>
      </c>
      <c r="W280" s="280">
        <f t="shared" si="307"/>
        <v>0</v>
      </c>
      <c r="X280" s="280">
        <f t="shared" si="307"/>
        <v>0</v>
      </c>
      <c r="Y280" s="280">
        <f t="shared" si="307"/>
        <v>0</v>
      </c>
      <c r="Z280" s="280">
        <f t="shared" si="307"/>
        <v>0</v>
      </c>
      <c r="AA280" s="280">
        <f t="shared" si="307"/>
        <v>0</v>
      </c>
      <c r="AB280" s="280">
        <f t="shared" si="307"/>
        <v>0</v>
      </c>
      <c r="AC280" s="280">
        <f t="shared" si="307"/>
        <v>0</v>
      </c>
      <c r="AD280" s="280">
        <f t="shared" si="307"/>
        <v>0</v>
      </c>
      <c r="AE280" s="280">
        <f t="shared" si="307"/>
        <v>0</v>
      </c>
      <c r="AF280" s="280">
        <f t="shared" si="307"/>
        <v>0</v>
      </c>
      <c r="AG280" s="280">
        <f t="shared" si="307"/>
        <v>0</v>
      </c>
      <c r="AH280" s="280">
        <f t="shared" si="307"/>
        <v>0</v>
      </c>
      <c r="AI280" s="280">
        <f t="shared" si="307"/>
        <v>0</v>
      </c>
      <c r="AJ280" s="280">
        <f t="shared" si="307"/>
        <v>0</v>
      </c>
      <c r="AK280" s="280">
        <f t="shared" si="307"/>
        <v>0</v>
      </c>
      <c r="AL280" s="280">
        <f t="shared" si="307"/>
        <v>0</v>
      </c>
      <c r="AM280" s="280">
        <f t="shared" si="307"/>
        <v>0</v>
      </c>
      <c r="AN280" s="280">
        <f t="shared" si="307"/>
        <v>0</v>
      </c>
      <c r="AO280" s="280">
        <f t="shared" si="307"/>
        <v>0</v>
      </c>
      <c r="AP280" s="280">
        <f t="shared" si="307"/>
        <v>0</v>
      </c>
      <c r="AQ280" s="280">
        <f t="shared" ref="AQ280:BV280" si="308" xml:space="preserve"> AQ130 * ( 1 - $G$277 )</f>
        <v>0</v>
      </c>
      <c r="AR280" s="280">
        <f t="shared" si="308"/>
        <v>0</v>
      </c>
      <c r="AS280" s="280">
        <f t="shared" si="308"/>
        <v>0</v>
      </c>
      <c r="AT280" s="280">
        <f t="shared" si="308"/>
        <v>0</v>
      </c>
      <c r="AU280" s="280">
        <f t="shared" si="308"/>
        <v>0</v>
      </c>
      <c r="AV280" s="280">
        <f t="shared" si="308"/>
        <v>0</v>
      </c>
      <c r="AW280" s="280">
        <f t="shared" si="308"/>
        <v>0</v>
      </c>
      <c r="AX280" s="280">
        <f t="shared" si="308"/>
        <v>0</v>
      </c>
      <c r="AY280" s="280">
        <f t="shared" si="308"/>
        <v>0</v>
      </c>
      <c r="AZ280" s="280">
        <f t="shared" si="308"/>
        <v>0</v>
      </c>
      <c r="BA280" s="280">
        <f t="shared" si="308"/>
        <v>0</v>
      </c>
      <c r="BB280" s="280">
        <f t="shared" si="308"/>
        <v>0</v>
      </c>
      <c r="BC280" s="280">
        <f t="shared" si="308"/>
        <v>0</v>
      </c>
      <c r="BD280" s="280">
        <f t="shared" si="308"/>
        <v>0</v>
      </c>
      <c r="BE280" s="280">
        <f t="shared" si="308"/>
        <v>0</v>
      </c>
      <c r="BF280" s="280">
        <f t="shared" si="308"/>
        <v>0</v>
      </c>
      <c r="BG280" s="280">
        <f t="shared" si="308"/>
        <v>0</v>
      </c>
      <c r="BH280" s="280">
        <f t="shared" si="308"/>
        <v>0</v>
      </c>
      <c r="BI280" s="280">
        <f t="shared" si="308"/>
        <v>0</v>
      </c>
      <c r="BJ280" s="280">
        <f t="shared" si="308"/>
        <v>0</v>
      </c>
      <c r="BK280" s="280">
        <f t="shared" si="308"/>
        <v>0</v>
      </c>
      <c r="BL280" s="280">
        <f t="shared" si="308"/>
        <v>0</v>
      </c>
      <c r="BM280" s="280">
        <f t="shared" si="308"/>
        <v>0</v>
      </c>
      <c r="BN280" s="280">
        <f t="shared" si="308"/>
        <v>0</v>
      </c>
      <c r="BO280" s="280">
        <f t="shared" si="308"/>
        <v>0</v>
      </c>
      <c r="BP280" s="280">
        <f t="shared" si="308"/>
        <v>0</v>
      </c>
      <c r="BQ280" s="280">
        <f t="shared" si="308"/>
        <v>0</v>
      </c>
      <c r="BR280" s="280">
        <f t="shared" si="308"/>
        <v>0</v>
      </c>
      <c r="BS280" s="280">
        <f t="shared" si="308"/>
        <v>0</v>
      </c>
      <c r="BT280" s="280">
        <f t="shared" si="308"/>
        <v>0</v>
      </c>
      <c r="BU280" s="280">
        <f t="shared" si="308"/>
        <v>0</v>
      </c>
      <c r="BV280" s="280">
        <f t="shared" si="308"/>
        <v>0</v>
      </c>
      <c r="BW280" s="280">
        <f t="shared" ref="BW280:CO280" si="309" xml:space="preserve"> BW130 * ( 1 - $G$277 )</f>
        <v>0</v>
      </c>
      <c r="BX280" s="280">
        <f t="shared" si="309"/>
        <v>0</v>
      </c>
      <c r="BY280" s="280">
        <f t="shared" si="309"/>
        <v>0</v>
      </c>
      <c r="BZ280" s="280">
        <f t="shared" si="309"/>
        <v>0</v>
      </c>
      <c r="CA280" s="280">
        <f t="shared" si="309"/>
        <v>0</v>
      </c>
      <c r="CB280" s="280">
        <f t="shared" si="309"/>
        <v>0</v>
      </c>
      <c r="CC280" s="280">
        <f t="shared" si="309"/>
        <v>0</v>
      </c>
      <c r="CD280" s="280">
        <f t="shared" si="309"/>
        <v>0</v>
      </c>
      <c r="CE280" s="280">
        <f t="shared" si="309"/>
        <v>0</v>
      </c>
      <c r="CF280" s="280">
        <f t="shared" si="309"/>
        <v>0</v>
      </c>
      <c r="CG280" s="280">
        <f t="shared" si="309"/>
        <v>0</v>
      </c>
      <c r="CH280" s="280">
        <f t="shared" si="309"/>
        <v>0</v>
      </c>
      <c r="CI280" s="280">
        <f t="shared" si="309"/>
        <v>0</v>
      </c>
      <c r="CJ280" s="280">
        <f t="shared" si="309"/>
        <v>0</v>
      </c>
      <c r="CK280" s="280">
        <f t="shared" si="309"/>
        <v>0</v>
      </c>
      <c r="CL280" s="280">
        <f t="shared" si="309"/>
        <v>0</v>
      </c>
      <c r="CM280" s="280">
        <f t="shared" si="309"/>
        <v>0</v>
      </c>
      <c r="CN280" s="280">
        <f t="shared" si="309"/>
        <v>0</v>
      </c>
      <c r="CO280" s="280">
        <f t="shared" si="309"/>
        <v>0</v>
      </c>
    </row>
    <row r="281" spans="2:211" s="244" customFormat="1" ht="2.1" customHeight="1" outlineLevel="1" x14ac:dyDescent="0.2">
      <c r="C281" s="428"/>
      <c r="E281" s="245"/>
      <c r="H281" s="246"/>
      <c r="K281" s="247"/>
      <c r="L281" s="248"/>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c r="BT281" s="248"/>
      <c r="BU281" s="248"/>
      <c r="BV281" s="248"/>
      <c r="BW281" s="248"/>
      <c r="BX281" s="248"/>
      <c r="BY281" s="248"/>
      <c r="BZ281" s="248"/>
      <c r="CA281" s="248"/>
      <c r="CB281" s="248"/>
      <c r="CC281" s="248"/>
      <c r="CD281" s="248"/>
      <c r="CE281" s="248"/>
      <c r="CF281" s="248"/>
      <c r="CG281" s="248"/>
      <c r="CH281" s="248"/>
      <c r="CI281" s="248"/>
      <c r="CJ281" s="248"/>
      <c r="CK281" s="248"/>
      <c r="CL281" s="248"/>
      <c r="CM281" s="248"/>
      <c r="CN281" s="248"/>
      <c r="CO281" s="248"/>
      <c r="CP281" s="249"/>
      <c r="CQ281" s="249"/>
      <c r="CR281" s="249"/>
      <c r="CS281" s="249"/>
      <c r="CT281" s="249"/>
      <c r="CU281" s="249"/>
      <c r="CV281" s="249"/>
      <c r="CW281" s="249"/>
      <c r="CX281" s="249"/>
      <c r="CY281" s="249"/>
      <c r="CZ281" s="249"/>
      <c r="DA281" s="249"/>
      <c r="DB281" s="249"/>
      <c r="DC281" s="249"/>
      <c r="DD281" s="249"/>
      <c r="DE281" s="249"/>
      <c r="DF281" s="249"/>
      <c r="DG281" s="249"/>
      <c r="DH281" s="249"/>
      <c r="DI281" s="249"/>
      <c r="DJ281" s="249"/>
      <c r="DK281" s="249"/>
      <c r="DL281" s="249"/>
      <c r="DM281" s="249"/>
      <c r="DN281" s="249"/>
      <c r="DO281" s="249"/>
      <c r="DP281" s="249"/>
      <c r="DQ281" s="249"/>
      <c r="DR281" s="249"/>
      <c r="DS281" s="249"/>
      <c r="DT281" s="249"/>
      <c r="DU281" s="249"/>
      <c r="DV281" s="249"/>
      <c r="DW281" s="249"/>
      <c r="DX281" s="249"/>
      <c r="DY281" s="249"/>
      <c r="DZ281" s="249"/>
      <c r="EA281" s="249"/>
      <c r="EB281" s="249"/>
      <c r="EC281" s="249"/>
      <c r="ED281" s="249"/>
      <c r="EE281" s="249"/>
      <c r="EF281" s="249"/>
      <c r="EG281" s="249"/>
      <c r="EH281" s="249"/>
      <c r="EI281" s="249"/>
      <c r="EJ281" s="249"/>
      <c r="EK281" s="249"/>
      <c r="EL281" s="249"/>
      <c r="EM281" s="249"/>
      <c r="EN281" s="249"/>
      <c r="EO281" s="249"/>
      <c r="EP281" s="249"/>
      <c r="EQ281" s="249"/>
      <c r="ER281" s="249"/>
      <c r="ES281" s="249"/>
      <c r="ET281" s="249"/>
      <c r="EU281" s="249"/>
      <c r="EV281" s="249"/>
      <c r="EW281" s="249"/>
      <c r="EX281" s="249"/>
      <c r="EY281" s="249"/>
      <c r="EZ281" s="249"/>
      <c r="FA281" s="249"/>
      <c r="FB281" s="249"/>
      <c r="FC281" s="249"/>
      <c r="FD281" s="249"/>
      <c r="FE281" s="249"/>
      <c r="FF281" s="249"/>
      <c r="FG281" s="249"/>
      <c r="FH281" s="249"/>
      <c r="FI281" s="249"/>
      <c r="FJ281" s="249"/>
      <c r="FK281" s="249"/>
      <c r="FL281" s="249"/>
      <c r="FM281" s="249"/>
      <c r="FN281" s="249"/>
      <c r="FO281" s="249"/>
      <c r="FP281" s="249"/>
      <c r="FQ281" s="249"/>
      <c r="FR281" s="249"/>
      <c r="FS281" s="249"/>
      <c r="FT281" s="249"/>
      <c r="FU281" s="249"/>
      <c r="FV281" s="249"/>
      <c r="FW281" s="249"/>
      <c r="FX281" s="249"/>
      <c r="FY281" s="249"/>
      <c r="FZ281" s="249"/>
      <c r="GA281" s="249"/>
      <c r="GB281" s="249"/>
      <c r="GC281" s="249"/>
      <c r="GD281" s="249"/>
      <c r="GE281" s="249"/>
      <c r="GF281" s="249"/>
      <c r="GG281" s="249"/>
      <c r="GH281" s="249"/>
      <c r="GI281" s="249"/>
      <c r="GJ281" s="249"/>
      <c r="GK281" s="249"/>
      <c r="GL281" s="249"/>
      <c r="GM281" s="249"/>
      <c r="GN281" s="249"/>
      <c r="GO281" s="249"/>
      <c r="GP281" s="249"/>
      <c r="GQ281" s="249"/>
      <c r="GR281" s="249"/>
      <c r="GS281" s="249"/>
      <c r="GT281" s="249"/>
      <c r="GU281" s="249"/>
      <c r="GV281" s="249"/>
      <c r="GW281" s="249"/>
      <c r="GX281" s="249"/>
      <c r="GY281" s="249"/>
      <c r="GZ281" s="249"/>
      <c r="HA281" s="249"/>
      <c r="HB281" s="249"/>
      <c r="HC281" s="249"/>
    </row>
    <row r="282" spans="2:211" outlineLevel="1" x14ac:dyDescent="0.2">
      <c r="B282" s="59"/>
      <c r="D282" s="39"/>
      <c r="E282" t="s">
        <v>459</v>
      </c>
      <c r="G282" s="79"/>
      <c r="H282" s="153" t="s">
        <v>98</v>
      </c>
      <c r="I282" s="54">
        <f t="shared" ref="I282" si="310" xml:space="preserve"> SUM( K282:CO282 )</f>
        <v>0</v>
      </c>
      <c r="K282" s="280">
        <f>SUM(K278:K281)</f>
        <v>0</v>
      </c>
      <c r="L282" s="280">
        <f t="shared" ref="L282:BW282" si="311">SUM(L278:L281)</f>
        <v>0</v>
      </c>
      <c r="M282" s="280">
        <f t="shared" si="311"/>
        <v>0</v>
      </c>
      <c r="N282" s="280">
        <f t="shared" si="311"/>
        <v>0</v>
      </c>
      <c r="O282" s="280">
        <f t="shared" si="311"/>
        <v>0</v>
      </c>
      <c r="P282" s="280">
        <f t="shared" si="311"/>
        <v>0</v>
      </c>
      <c r="Q282" s="280">
        <f t="shared" si="311"/>
        <v>0</v>
      </c>
      <c r="R282" s="280">
        <f t="shared" si="311"/>
        <v>0</v>
      </c>
      <c r="S282" s="280">
        <f t="shared" si="311"/>
        <v>0</v>
      </c>
      <c r="T282" s="280">
        <f t="shared" si="311"/>
        <v>0</v>
      </c>
      <c r="U282" s="280">
        <f t="shared" si="311"/>
        <v>0</v>
      </c>
      <c r="V282" s="280">
        <f t="shared" si="311"/>
        <v>0</v>
      </c>
      <c r="W282" s="280">
        <f t="shared" si="311"/>
        <v>0</v>
      </c>
      <c r="X282" s="280">
        <f t="shared" si="311"/>
        <v>0</v>
      </c>
      <c r="Y282" s="280">
        <f t="shared" si="311"/>
        <v>0</v>
      </c>
      <c r="Z282" s="280">
        <f t="shared" si="311"/>
        <v>0</v>
      </c>
      <c r="AA282" s="280">
        <f t="shared" si="311"/>
        <v>0</v>
      </c>
      <c r="AB282" s="280">
        <f t="shared" si="311"/>
        <v>0</v>
      </c>
      <c r="AC282" s="280">
        <f t="shared" si="311"/>
        <v>0</v>
      </c>
      <c r="AD282" s="280">
        <f t="shared" si="311"/>
        <v>0</v>
      </c>
      <c r="AE282" s="280">
        <f t="shared" si="311"/>
        <v>0</v>
      </c>
      <c r="AF282" s="280">
        <f t="shared" si="311"/>
        <v>0</v>
      </c>
      <c r="AG282" s="280">
        <f t="shared" si="311"/>
        <v>0</v>
      </c>
      <c r="AH282" s="280">
        <f t="shared" si="311"/>
        <v>0</v>
      </c>
      <c r="AI282" s="280">
        <f t="shared" si="311"/>
        <v>0</v>
      </c>
      <c r="AJ282" s="280">
        <f t="shared" si="311"/>
        <v>0</v>
      </c>
      <c r="AK282" s="280">
        <f t="shared" si="311"/>
        <v>0</v>
      </c>
      <c r="AL282" s="280">
        <f t="shared" si="311"/>
        <v>0</v>
      </c>
      <c r="AM282" s="280">
        <f t="shared" si="311"/>
        <v>0</v>
      </c>
      <c r="AN282" s="280">
        <f t="shared" si="311"/>
        <v>0</v>
      </c>
      <c r="AO282" s="280">
        <f t="shared" si="311"/>
        <v>0</v>
      </c>
      <c r="AP282" s="280">
        <f t="shared" si="311"/>
        <v>0</v>
      </c>
      <c r="AQ282" s="280">
        <f t="shared" si="311"/>
        <v>0</v>
      </c>
      <c r="AR282" s="280">
        <f t="shared" si="311"/>
        <v>0</v>
      </c>
      <c r="AS282" s="280">
        <f t="shared" si="311"/>
        <v>0</v>
      </c>
      <c r="AT282" s="280">
        <f t="shared" si="311"/>
        <v>0</v>
      </c>
      <c r="AU282" s="280">
        <f t="shared" si="311"/>
        <v>0</v>
      </c>
      <c r="AV282" s="280">
        <f t="shared" si="311"/>
        <v>0</v>
      </c>
      <c r="AW282" s="280">
        <f t="shared" si="311"/>
        <v>0</v>
      </c>
      <c r="AX282" s="280">
        <f t="shared" si="311"/>
        <v>0</v>
      </c>
      <c r="AY282" s="280">
        <f t="shared" si="311"/>
        <v>0</v>
      </c>
      <c r="AZ282" s="280">
        <f t="shared" si="311"/>
        <v>0</v>
      </c>
      <c r="BA282" s="280">
        <f t="shared" si="311"/>
        <v>0</v>
      </c>
      <c r="BB282" s="280">
        <f t="shared" si="311"/>
        <v>0</v>
      </c>
      <c r="BC282" s="280">
        <f t="shared" si="311"/>
        <v>0</v>
      </c>
      <c r="BD282" s="280">
        <f t="shared" si="311"/>
        <v>0</v>
      </c>
      <c r="BE282" s="280">
        <f t="shared" si="311"/>
        <v>0</v>
      </c>
      <c r="BF282" s="280">
        <f t="shared" si="311"/>
        <v>0</v>
      </c>
      <c r="BG282" s="280">
        <f t="shared" si="311"/>
        <v>0</v>
      </c>
      <c r="BH282" s="280">
        <f t="shared" si="311"/>
        <v>0</v>
      </c>
      <c r="BI282" s="280">
        <f t="shared" si="311"/>
        <v>0</v>
      </c>
      <c r="BJ282" s="280">
        <f t="shared" si="311"/>
        <v>0</v>
      </c>
      <c r="BK282" s="280">
        <f t="shared" si="311"/>
        <v>0</v>
      </c>
      <c r="BL282" s="280">
        <f t="shared" si="311"/>
        <v>0</v>
      </c>
      <c r="BM282" s="280">
        <f t="shared" si="311"/>
        <v>0</v>
      </c>
      <c r="BN282" s="280">
        <f t="shared" si="311"/>
        <v>0</v>
      </c>
      <c r="BO282" s="280">
        <f t="shared" si="311"/>
        <v>0</v>
      </c>
      <c r="BP282" s="280">
        <f t="shared" si="311"/>
        <v>0</v>
      </c>
      <c r="BQ282" s="280">
        <f t="shared" si="311"/>
        <v>0</v>
      </c>
      <c r="BR282" s="280">
        <f t="shared" si="311"/>
        <v>0</v>
      </c>
      <c r="BS282" s="280">
        <f t="shared" si="311"/>
        <v>0</v>
      </c>
      <c r="BT282" s="280">
        <f t="shared" si="311"/>
        <v>0</v>
      </c>
      <c r="BU282" s="280">
        <f t="shared" si="311"/>
        <v>0</v>
      </c>
      <c r="BV282" s="280">
        <f t="shared" si="311"/>
        <v>0</v>
      </c>
      <c r="BW282" s="280">
        <f t="shared" si="311"/>
        <v>0</v>
      </c>
      <c r="BX282" s="280">
        <f t="shared" ref="BX282:CO282" si="312">SUM(BX278:BX281)</f>
        <v>0</v>
      </c>
      <c r="BY282" s="280">
        <f t="shared" si="312"/>
        <v>0</v>
      </c>
      <c r="BZ282" s="280">
        <f t="shared" si="312"/>
        <v>0</v>
      </c>
      <c r="CA282" s="280">
        <f t="shared" si="312"/>
        <v>0</v>
      </c>
      <c r="CB282" s="280">
        <f t="shared" si="312"/>
        <v>0</v>
      </c>
      <c r="CC282" s="280">
        <f t="shared" si="312"/>
        <v>0</v>
      </c>
      <c r="CD282" s="280">
        <f t="shared" si="312"/>
        <v>0</v>
      </c>
      <c r="CE282" s="280">
        <f t="shared" si="312"/>
        <v>0</v>
      </c>
      <c r="CF282" s="280">
        <f t="shared" si="312"/>
        <v>0</v>
      </c>
      <c r="CG282" s="280">
        <f t="shared" si="312"/>
        <v>0</v>
      </c>
      <c r="CH282" s="280">
        <f t="shared" si="312"/>
        <v>0</v>
      </c>
      <c r="CI282" s="280">
        <f t="shared" si="312"/>
        <v>0</v>
      </c>
      <c r="CJ282" s="280">
        <f t="shared" si="312"/>
        <v>0</v>
      </c>
      <c r="CK282" s="280">
        <f t="shared" si="312"/>
        <v>0</v>
      </c>
      <c r="CL282" s="280">
        <f t="shared" si="312"/>
        <v>0</v>
      </c>
      <c r="CM282" s="280">
        <f t="shared" si="312"/>
        <v>0</v>
      </c>
      <c r="CN282" s="280">
        <f t="shared" si="312"/>
        <v>0</v>
      </c>
      <c r="CO282" s="280">
        <f t="shared" si="312"/>
        <v>0</v>
      </c>
    </row>
    <row r="283" spans="2:211" s="119" customFormat="1" outlineLevel="1" x14ac:dyDescent="0.2">
      <c r="B283" s="140"/>
      <c r="C283" s="141"/>
      <c r="D283" s="141"/>
      <c r="H283" s="14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c r="AO283" s="132"/>
      <c r="AP283" s="132"/>
      <c r="AQ283" s="132"/>
      <c r="AR283" s="132"/>
      <c r="AS283" s="132"/>
      <c r="AT283" s="132"/>
      <c r="AU283" s="132"/>
      <c r="AV283" s="132"/>
      <c r="AW283" s="132"/>
      <c r="AX283" s="132"/>
      <c r="AY283" s="132"/>
      <c r="AZ283" s="132"/>
      <c r="BA283" s="132"/>
      <c r="BB283" s="132"/>
      <c r="BC283" s="132"/>
      <c r="BD283" s="132"/>
      <c r="BE283" s="132"/>
      <c r="BF283" s="132"/>
      <c r="BG283" s="132"/>
      <c r="BH283" s="132"/>
      <c r="BI283" s="132"/>
      <c r="BJ283" s="132"/>
      <c r="BK283" s="132"/>
      <c r="BL283" s="132"/>
      <c r="BM283" s="132"/>
      <c r="BN283" s="132"/>
      <c r="BO283" s="132"/>
      <c r="BP283" s="132"/>
      <c r="BQ283" s="132"/>
      <c r="BR283" s="132"/>
      <c r="BS283" s="132"/>
      <c r="BT283" s="132"/>
      <c r="BU283" s="132"/>
      <c r="BV283" s="132"/>
      <c r="BW283" s="132"/>
      <c r="BX283" s="132"/>
      <c r="BY283" s="132"/>
      <c r="BZ283" s="132"/>
      <c r="CA283" s="132"/>
      <c r="CB283" s="132"/>
      <c r="CC283" s="132"/>
      <c r="CD283" s="132"/>
      <c r="CE283" s="132"/>
      <c r="CF283" s="132"/>
      <c r="CG283" s="132"/>
      <c r="CH283" s="132"/>
      <c r="CI283" s="132"/>
      <c r="CJ283" s="132"/>
      <c r="CK283" s="132"/>
      <c r="CL283" s="132"/>
      <c r="CM283" s="132"/>
      <c r="CN283" s="132"/>
      <c r="CO283" s="132"/>
    </row>
    <row r="284" spans="2:211" s="137" customFormat="1" outlineLevel="1" x14ac:dyDescent="0.2">
      <c r="B284" s="138"/>
      <c r="C284" s="139"/>
      <c r="D284" s="139"/>
      <c r="E284" s="137" t="str">
        <f xml:space="preserve"> "Discharge from site " &amp; IF( $G$277, "(based on customer meters)", "(based on ST bulk supply meter")</f>
        <v>Discharge from site (based on customer meters)</v>
      </c>
      <c r="H284" s="153" t="s">
        <v>98</v>
      </c>
      <c r="I284" s="54">
        <f xml:space="preserve"> SUM( K284:CO284 )</f>
        <v>4078293.7621447188</v>
      </c>
      <c r="K284" s="163">
        <f xml:space="preserve"> K275 + K282</f>
        <v>15787.687005000002</v>
      </c>
      <c r="L284" s="163">
        <f t="shared" ref="L284:BW284" si="313" xml:space="preserve"> L275 + L282</f>
        <v>49468.085949000015</v>
      </c>
      <c r="M284" s="163">
        <f t="shared" si="313"/>
        <v>49645.830794112015</v>
      </c>
      <c r="N284" s="163">
        <f t="shared" si="313"/>
        <v>49510.186447680011</v>
      </c>
      <c r="O284" s="163">
        <f t="shared" si="313"/>
        <v>49510.186447680011</v>
      </c>
      <c r="P284" s="163">
        <f t="shared" si="313"/>
        <v>49510.186447680011</v>
      </c>
      <c r="Q284" s="163">
        <f t="shared" si="313"/>
        <v>49645.830794112015</v>
      </c>
      <c r="R284" s="163">
        <f t="shared" si="313"/>
        <v>49510.186447680011</v>
      </c>
      <c r="S284" s="163">
        <f t="shared" si="313"/>
        <v>49510.186447680011</v>
      </c>
      <c r="T284" s="163">
        <f t="shared" si="313"/>
        <v>49510.186447680011</v>
      </c>
      <c r="U284" s="163">
        <f t="shared" si="313"/>
        <v>49645.830794112015</v>
      </c>
      <c r="V284" s="163">
        <f t="shared" si="313"/>
        <v>49510.186447680011</v>
      </c>
      <c r="W284" s="163">
        <f t="shared" si="313"/>
        <v>49510.186447680011</v>
      </c>
      <c r="X284" s="163">
        <f t="shared" si="313"/>
        <v>49510.186447680011</v>
      </c>
      <c r="Y284" s="163">
        <f t="shared" si="313"/>
        <v>49645.830794112015</v>
      </c>
      <c r="Z284" s="163">
        <f t="shared" si="313"/>
        <v>49510.186447680011</v>
      </c>
      <c r="AA284" s="163">
        <f t="shared" si="313"/>
        <v>49510.186447680011</v>
      </c>
      <c r="AB284" s="163">
        <f t="shared" si="313"/>
        <v>49510.186447680011</v>
      </c>
      <c r="AC284" s="163">
        <f t="shared" si="313"/>
        <v>49645.830794112015</v>
      </c>
      <c r="AD284" s="163">
        <f t="shared" si="313"/>
        <v>49510.186447680011</v>
      </c>
      <c r="AE284" s="163">
        <f t="shared" si="313"/>
        <v>49510.186447680011</v>
      </c>
      <c r="AF284" s="163">
        <f t="shared" si="313"/>
        <v>49510.186447680011</v>
      </c>
      <c r="AG284" s="163">
        <f t="shared" si="313"/>
        <v>49645.830794112015</v>
      </c>
      <c r="AH284" s="163">
        <f t="shared" si="313"/>
        <v>49510.186447680011</v>
      </c>
      <c r="AI284" s="163">
        <f t="shared" si="313"/>
        <v>49510.186447680011</v>
      </c>
      <c r="AJ284" s="163">
        <f t="shared" si="313"/>
        <v>49510.186447680011</v>
      </c>
      <c r="AK284" s="163">
        <f t="shared" si="313"/>
        <v>49645.830794112015</v>
      </c>
      <c r="AL284" s="163">
        <f t="shared" si="313"/>
        <v>49510.186447680011</v>
      </c>
      <c r="AM284" s="163">
        <f t="shared" si="313"/>
        <v>49510.186447680011</v>
      </c>
      <c r="AN284" s="163">
        <f t="shared" si="313"/>
        <v>49510.186447680011</v>
      </c>
      <c r="AO284" s="163">
        <f t="shared" si="313"/>
        <v>49645.830794112015</v>
      </c>
      <c r="AP284" s="163">
        <f t="shared" si="313"/>
        <v>49510.186447680011</v>
      </c>
      <c r="AQ284" s="163">
        <f t="shared" si="313"/>
        <v>49510.186447680011</v>
      </c>
      <c r="AR284" s="163">
        <f t="shared" si="313"/>
        <v>49510.186447680011</v>
      </c>
      <c r="AS284" s="163">
        <f t="shared" si="313"/>
        <v>49645.830794112015</v>
      </c>
      <c r="AT284" s="163">
        <f t="shared" si="313"/>
        <v>49510.186447680011</v>
      </c>
      <c r="AU284" s="163">
        <f t="shared" si="313"/>
        <v>49510.186447680011</v>
      </c>
      <c r="AV284" s="163">
        <f t="shared" si="313"/>
        <v>49510.186447680011</v>
      </c>
      <c r="AW284" s="163">
        <f t="shared" si="313"/>
        <v>49645.830794112015</v>
      </c>
      <c r="AX284" s="163">
        <f t="shared" si="313"/>
        <v>49510.186447680011</v>
      </c>
      <c r="AY284" s="163">
        <f t="shared" si="313"/>
        <v>49510.186447680011</v>
      </c>
      <c r="AZ284" s="163">
        <f t="shared" si="313"/>
        <v>49510.186447680011</v>
      </c>
      <c r="BA284" s="163">
        <f t="shared" si="313"/>
        <v>49645.830794112015</v>
      </c>
      <c r="BB284" s="163">
        <f t="shared" si="313"/>
        <v>49510.186447680011</v>
      </c>
      <c r="BC284" s="163">
        <f t="shared" si="313"/>
        <v>49510.186447680011</v>
      </c>
      <c r="BD284" s="163">
        <f t="shared" si="313"/>
        <v>49510.186447680011</v>
      </c>
      <c r="BE284" s="163">
        <f t="shared" si="313"/>
        <v>49645.830794112015</v>
      </c>
      <c r="BF284" s="163">
        <f t="shared" si="313"/>
        <v>49510.186447680011</v>
      </c>
      <c r="BG284" s="163">
        <f t="shared" si="313"/>
        <v>49510.186447680011</v>
      </c>
      <c r="BH284" s="163">
        <f t="shared" si="313"/>
        <v>49510.186447680011</v>
      </c>
      <c r="BI284" s="163">
        <f t="shared" si="313"/>
        <v>49645.830794112015</v>
      </c>
      <c r="BJ284" s="163">
        <f t="shared" si="313"/>
        <v>49510.186447680011</v>
      </c>
      <c r="BK284" s="163">
        <f t="shared" si="313"/>
        <v>49510.186447680011</v>
      </c>
      <c r="BL284" s="163">
        <f t="shared" si="313"/>
        <v>49510.186447680011</v>
      </c>
      <c r="BM284" s="163">
        <f t="shared" si="313"/>
        <v>49645.830794112015</v>
      </c>
      <c r="BN284" s="163">
        <f t="shared" si="313"/>
        <v>49510.186447680011</v>
      </c>
      <c r="BO284" s="163">
        <f t="shared" si="313"/>
        <v>49510.186447680011</v>
      </c>
      <c r="BP284" s="163">
        <f t="shared" si="313"/>
        <v>49510.186447680011</v>
      </c>
      <c r="BQ284" s="163">
        <f t="shared" si="313"/>
        <v>49645.830794112015</v>
      </c>
      <c r="BR284" s="163">
        <f t="shared" si="313"/>
        <v>49510.186447680011</v>
      </c>
      <c r="BS284" s="163">
        <f t="shared" si="313"/>
        <v>49510.186447680011</v>
      </c>
      <c r="BT284" s="163">
        <f t="shared" si="313"/>
        <v>49510.186447680011</v>
      </c>
      <c r="BU284" s="163">
        <f t="shared" si="313"/>
        <v>49645.830794112015</v>
      </c>
      <c r="BV284" s="163">
        <f t="shared" si="313"/>
        <v>49510.186447680011</v>
      </c>
      <c r="BW284" s="163">
        <f t="shared" si="313"/>
        <v>49510.186447680011</v>
      </c>
      <c r="BX284" s="163">
        <f t="shared" ref="BX284:CO284" si="314" xml:space="preserve"> BX275 + BX282</f>
        <v>49510.186447680011</v>
      </c>
      <c r="BY284" s="163">
        <f t="shared" si="314"/>
        <v>49645.830794112015</v>
      </c>
      <c r="BZ284" s="163">
        <f t="shared" si="314"/>
        <v>49510.186447680011</v>
      </c>
      <c r="CA284" s="163">
        <f t="shared" si="314"/>
        <v>49510.186447680011</v>
      </c>
      <c r="CB284" s="163">
        <f t="shared" si="314"/>
        <v>49510.186447680011</v>
      </c>
      <c r="CC284" s="163">
        <f t="shared" si="314"/>
        <v>49645.830794112015</v>
      </c>
      <c r="CD284" s="163">
        <f t="shared" si="314"/>
        <v>49510.186447680011</v>
      </c>
      <c r="CE284" s="163">
        <f t="shared" si="314"/>
        <v>49510.186447680011</v>
      </c>
      <c r="CF284" s="163">
        <f t="shared" si="314"/>
        <v>49510.186447680011</v>
      </c>
      <c r="CG284" s="163">
        <f t="shared" si="314"/>
        <v>49645.830794112015</v>
      </c>
      <c r="CH284" s="163">
        <f t="shared" si="314"/>
        <v>49510.186447680011</v>
      </c>
      <c r="CI284" s="163">
        <f t="shared" si="314"/>
        <v>49510.186447680011</v>
      </c>
      <c r="CJ284" s="163">
        <f t="shared" si="314"/>
        <v>49510.186447680011</v>
      </c>
      <c r="CK284" s="163">
        <f t="shared" si="314"/>
        <v>49510.186447680011</v>
      </c>
      <c r="CL284" s="163">
        <f t="shared" si="314"/>
        <v>49510.186447680011</v>
      </c>
      <c r="CM284" s="163">
        <f t="shared" si="314"/>
        <v>49510.186447680011</v>
      </c>
      <c r="CN284" s="163">
        <f t="shared" si="314"/>
        <v>49510.186447680011</v>
      </c>
      <c r="CO284" s="163">
        <f t="shared" si="314"/>
        <v>49645.830794112015</v>
      </c>
    </row>
    <row r="285" spans="2:211" s="137" customFormat="1" outlineLevel="1" x14ac:dyDescent="0.2">
      <c r="B285" s="138"/>
      <c r="C285" s="139"/>
      <c r="D285" s="139"/>
      <c r="E285" s="137" t="s">
        <v>419</v>
      </c>
      <c r="G285" s="95">
        <f xml:space="preserve"> I273 / $I$275</f>
        <v>1</v>
      </c>
      <c r="H285" s="153" t="s">
        <v>98</v>
      </c>
      <c r="I285" s="54">
        <f xml:space="preserve"> SUM( K285:CO285 )</f>
        <v>4078293.7621447188</v>
      </c>
      <c r="K285" s="91">
        <f xml:space="preserve"> K284 * $G285</f>
        <v>15787.687005000002</v>
      </c>
      <c r="L285" s="91">
        <f t="shared" ref="L285:BW285" si="315" xml:space="preserve"> L284 * $G285</f>
        <v>49468.085949000015</v>
      </c>
      <c r="M285" s="91">
        <f t="shared" si="315"/>
        <v>49645.830794112015</v>
      </c>
      <c r="N285" s="91">
        <f t="shared" si="315"/>
        <v>49510.186447680011</v>
      </c>
      <c r="O285" s="91">
        <f t="shared" si="315"/>
        <v>49510.186447680011</v>
      </c>
      <c r="P285" s="91">
        <f t="shared" si="315"/>
        <v>49510.186447680011</v>
      </c>
      <c r="Q285" s="91">
        <f t="shared" si="315"/>
        <v>49645.830794112015</v>
      </c>
      <c r="R285" s="91">
        <f t="shared" si="315"/>
        <v>49510.186447680011</v>
      </c>
      <c r="S285" s="91">
        <f t="shared" si="315"/>
        <v>49510.186447680011</v>
      </c>
      <c r="T285" s="91">
        <f t="shared" si="315"/>
        <v>49510.186447680011</v>
      </c>
      <c r="U285" s="91">
        <f t="shared" si="315"/>
        <v>49645.830794112015</v>
      </c>
      <c r="V285" s="91">
        <f t="shared" si="315"/>
        <v>49510.186447680011</v>
      </c>
      <c r="W285" s="91">
        <f t="shared" si="315"/>
        <v>49510.186447680011</v>
      </c>
      <c r="X285" s="91">
        <f t="shared" si="315"/>
        <v>49510.186447680011</v>
      </c>
      <c r="Y285" s="91">
        <f t="shared" si="315"/>
        <v>49645.830794112015</v>
      </c>
      <c r="Z285" s="91">
        <f t="shared" si="315"/>
        <v>49510.186447680011</v>
      </c>
      <c r="AA285" s="91">
        <f t="shared" si="315"/>
        <v>49510.186447680011</v>
      </c>
      <c r="AB285" s="91">
        <f t="shared" si="315"/>
        <v>49510.186447680011</v>
      </c>
      <c r="AC285" s="91">
        <f t="shared" si="315"/>
        <v>49645.830794112015</v>
      </c>
      <c r="AD285" s="91">
        <f t="shared" si="315"/>
        <v>49510.186447680011</v>
      </c>
      <c r="AE285" s="91">
        <f t="shared" si="315"/>
        <v>49510.186447680011</v>
      </c>
      <c r="AF285" s="91">
        <f t="shared" si="315"/>
        <v>49510.186447680011</v>
      </c>
      <c r="AG285" s="91">
        <f t="shared" si="315"/>
        <v>49645.830794112015</v>
      </c>
      <c r="AH285" s="91">
        <f t="shared" si="315"/>
        <v>49510.186447680011</v>
      </c>
      <c r="AI285" s="91">
        <f t="shared" si="315"/>
        <v>49510.186447680011</v>
      </c>
      <c r="AJ285" s="91">
        <f t="shared" si="315"/>
        <v>49510.186447680011</v>
      </c>
      <c r="AK285" s="91">
        <f t="shared" si="315"/>
        <v>49645.830794112015</v>
      </c>
      <c r="AL285" s="91">
        <f t="shared" si="315"/>
        <v>49510.186447680011</v>
      </c>
      <c r="AM285" s="91">
        <f t="shared" si="315"/>
        <v>49510.186447680011</v>
      </c>
      <c r="AN285" s="91">
        <f t="shared" si="315"/>
        <v>49510.186447680011</v>
      </c>
      <c r="AO285" s="91">
        <f t="shared" si="315"/>
        <v>49645.830794112015</v>
      </c>
      <c r="AP285" s="91">
        <f t="shared" si="315"/>
        <v>49510.186447680011</v>
      </c>
      <c r="AQ285" s="91">
        <f t="shared" si="315"/>
        <v>49510.186447680011</v>
      </c>
      <c r="AR285" s="91">
        <f t="shared" si="315"/>
        <v>49510.186447680011</v>
      </c>
      <c r="AS285" s="91">
        <f t="shared" si="315"/>
        <v>49645.830794112015</v>
      </c>
      <c r="AT285" s="91">
        <f t="shared" si="315"/>
        <v>49510.186447680011</v>
      </c>
      <c r="AU285" s="91">
        <f t="shared" si="315"/>
        <v>49510.186447680011</v>
      </c>
      <c r="AV285" s="91">
        <f t="shared" si="315"/>
        <v>49510.186447680011</v>
      </c>
      <c r="AW285" s="91">
        <f t="shared" si="315"/>
        <v>49645.830794112015</v>
      </c>
      <c r="AX285" s="91">
        <f t="shared" si="315"/>
        <v>49510.186447680011</v>
      </c>
      <c r="AY285" s="91">
        <f t="shared" si="315"/>
        <v>49510.186447680011</v>
      </c>
      <c r="AZ285" s="91">
        <f t="shared" si="315"/>
        <v>49510.186447680011</v>
      </c>
      <c r="BA285" s="91">
        <f t="shared" si="315"/>
        <v>49645.830794112015</v>
      </c>
      <c r="BB285" s="91">
        <f t="shared" si="315"/>
        <v>49510.186447680011</v>
      </c>
      <c r="BC285" s="91">
        <f t="shared" si="315"/>
        <v>49510.186447680011</v>
      </c>
      <c r="BD285" s="91">
        <f t="shared" si="315"/>
        <v>49510.186447680011</v>
      </c>
      <c r="BE285" s="91">
        <f t="shared" si="315"/>
        <v>49645.830794112015</v>
      </c>
      <c r="BF285" s="91">
        <f t="shared" si="315"/>
        <v>49510.186447680011</v>
      </c>
      <c r="BG285" s="91">
        <f t="shared" si="315"/>
        <v>49510.186447680011</v>
      </c>
      <c r="BH285" s="91">
        <f t="shared" si="315"/>
        <v>49510.186447680011</v>
      </c>
      <c r="BI285" s="91">
        <f t="shared" si="315"/>
        <v>49645.830794112015</v>
      </c>
      <c r="BJ285" s="91">
        <f t="shared" si="315"/>
        <v>49510.186447680011</v>
      </c>
      <c r="BK285" s="91">
        <f t="shared" si="315"/>
        <v>49510.186447680011</v>
      </c>
      <c r="BL285" s="91">
        <f t="shared" si="315"/>
        <v>49510.186447680011</v>
      </c>
      <c r="BM285" s="91">
        <f t="shared" si="315"/>
        <v>49645.830794112015</v>
      </c>
      <c r="BN285" s="91">
        <f t="shared" si="315"/>
        <v>49510.186447680011</v>
      </c>
      <c r="BO285" s="91">
        <f t="shared" si="315"/>
        <v>49510.186447680011</v>
      </c>
      <c r="BP285" s="91">
        <f t="shared" si="315"/>
        <v>49510.186447680011</v>
      </c>
      <c r="BQ285" s="91">
        <f t="shared" si="315"/>
        <v>49645.830794112015</v>
      </c>
      <c r="BR285" s="91">
        <f t="shared" si="315"/>
        <v>49510.186447680011</v>
      </c>
      <c r="BS285" s="91">
        <f t="shared" si="315"/>
        <v>49510.186447680011</v>
      </c>
      <c r="BT285" s="91">
        <f t="shared" si="315"/>
        <v>49510.186447680011</v>
      </c>
      <c r="BU285" s="91">
        <f t="shared" si="315"/>
        <v>49645.830794112015</v>
      </c>
      <c r="BV285" s="91">
        <f t="shared" si="315"/>
        <v>49510.186447680011</v>
      </c>
      <c r="BW285" s="91">
        <f t="shared" si="315"/>
        <v>49510.186447680011</v>
      </c>
      <c r="BX285" s="91">
        <f t="shared" ref="BX285:CO285" si="316" xml:space="preserve"> BX284 * $G285</f>
        <v>49510.186447680011</v>
      </c>
      <c r="BY285" s="91">
        <f t="shared" si="316"/>
        <v>49645.830794112015</v>
      </c>
      <c r="BZ285" s="91">
        <f t="shared" si="316"/>
        <v>49510.186447680011</v>
      </c>
      <c r="CA285" s="91">
        <f t="shared" si="316"/>
        <v>49510.186447680011</v>
      </c>
      <c r="CB285" s="91">
        <f t="shared" si="316"/>
        <v>49510.186447680011</v>
      </c>
      <c r="CC285" s="91">
        <f t="shared" si="316"/>
        <v>49645.830794112015</v>
      </c>
      <c r="CD285" s="91">
        <f t="shared" si="316"/>
        <v>49510.186447680011</v>
      </c>
      <c r="CE285" s="91">
        <f t="shared" si="316"/>
        <v>49510.186447680011</v>
      </c>
      <c r="CF285" s="91">
        <f t="shared" si="316"/>
        <v>49510.186447680011</v>
      </c>
      <c r="CG285" s="91">
        <f t="shared" si="316"/>
        <v>49645.830794112015</v>
      </c>
      <c r="CH285" s="91">
        <f t="shared" si="316"/>
        <v>49510.186447680011</v>
      </c>
      <c r="CI285" s="91">
        <f t="shared" si="316"/>
        <v>49510.186447680011</v>
      </c>
      <c r="CJ285" s="91">
        <f t="shared" si="316"/>
        <v>49510.186447680011</v>
      </c>
      <c r="CK285" s="91">
        <f t="shared" si="316"/>
        <v>49510.186447680011</v>
      </c>
      <c r="CL285" s="91">
        <f t="shared" si="316"/>
        <v>49510.186447680011</v>
      </c>
      <c r="CM285" s="91">
        <f t="shared" si="316"/>
        <v>49510.186447680011</v>
      </c>
      <c r="CN285" s="91">
        <f t="shared" si="316"/>
        <v>49510.186447680011</v>
      </c>
      <c r="CO285" s="91">
        <f t="shared" si="316"/>
        <v>49645.830794112015</v>
      </c>
    </row>
    <row r="286" spans="2:211" s="137" customFormat="1" outlineLevel="1" x14ac:dyDescent="0.2">
      <c r="B286" s="138"/>
      <c r="C286" s="139"/>
      <c r="D286" s="139"/>
      <c r="E286" s="137" t="s">
        <v>420</v>
      </c>
      <c r="G286" s="95">
        <f xml:space="preserve"> I274 / $I$275</f>
        <v>0</v>
      </c>
      <c r="H286" s="153" t="s">
        <v>98</v>
      </c>
      <c r="I286" s="54">
        <f xml:space="preserve"> SUM( K286:CO286 )</f>
        <v>0</v>
      </c>
      <c r="K286" s="91">
        <f xml:space="preserve"> K284 - K285</f>
        <v>0</v>
      </c>
      <c r="L286" s="91">
        <f t="shared" ref="L286:BW286" si="317" xml:space="preserve"> L284 - L285</f>
        <v>0</v>
      </c>
      <c r="M286" s="91">
        <f t="shared" si="317"/>
        <v>0</v>
      </c>
      <c r="N286" s="91">
        <f t="shared" si="317"/>
        <v>0</v>
      </c>
      <c r="O286" s="91">
        <f t="shared" si="317"/>
        <v>0</v>
      </c>
      <c r="P286" s="91">
        <f t="shared" si="317"/>
        <v>0</v>
      </c>
      <c r="Q286" s="91">
        <f t="shared" si="317"/>
        <v>0</v>
      </c>
      <c r="R286" s="91">
        <f t="shared" si="317"/>
        <v>0</v>
      </c>
      <c r="S286" s="91">
        <f t="shared" si="317"/>
        <v>0</v>
      </c>
      <c r="T286" s="91">
        <f t="shared" si="317"/>
        <v>0</v>
      </c>
      <c r="U286" s="91">
        <f t="shared" si="317"/>
        <v>0</v>
      </c>
      <c r="V286" s="91">
        <f t="shared" si="317"/>
        <v>0</v>
      </c>
      <c r="W286" s="91">
        <f t="shared" si="317"/>
        <v>0</v>
      </c>
      <c r="X286" s="91">
        <f t="shared" si="317"/>
        <v>0</v>
      </c>
      <c r="Y286" s="91">
        <f t="shared" si="317"/>
        <v>0</v>
      </c>
      <c r="Z286" s="91">
        <f t="shared" si="317"/>
        <v>0</v>
      </c>
      <c r="AA286" s="91">
        <f t="shared" si="317"/>
        <v>0</v>
      </c>
      <c r="AB286" s="91">
        <f t="shared" si="317"/>
        <v>0</v>
      </c>
      <c r="AC286" s="91">
        <f t="shared" si="317"/>
        <v>0</v>
      </c>
      <c r="AD286" s="91">
        <f t="shared" si="317"/>
        <v>0</v>
      </c>
      <c r="AE286" s="91">
        <f t="shared" si="317"/>
        <v>0</v>
      </c>
      <c r="AF286" s="91">
        <f t="shared" si="317"/>
        <v>0</v>
      </c>
      <c r="AG286" s="91">
        <f t="shared" si="317"/>
        <v>0</v>
      </c>
      <c r="AH286" s="91">
        <f t="shared" si="317"/>
        <v>0</v>
      </c>
      <c r="AI286" s="91">
        <f t="shared" si="317"/>
        <v>0</v>
      </c>
      <c r="AJ286" s="91">
        <f t="shared" si="317"/>
        <v>0</v>
      </c>
      <c r="AK286" s="91">
        <f t="shared" si="317"/>
        <v>0</v>
      </c>
      <c r="AL286" s="91">
        <f t="shared" si="317"/>
        <v>0</v>
      </c>
      <c r="AM286" s="91">
        <f t="shared" si="317"/>
        <v>0</v>
      </c>
      <c r="AN286" s="91">
        <f t="shared" si="317"/>
        <v>0</v>
      </c>
      <c r="AO286" s="91">
        <f t="shared" si="317"/>
        <v>0</v>
      </c>
      <c r="AP286" s="91">
        <f t="shared" si="317"/>
        <v>0</v>
      </c>
      <c r="AQ286" s="91">
        <f t="shared" si="317"/>
        <v>0</v>
      </c>
      <c r="AR286" s="91">
        <f t="shared" si="317"/>
        <v>0</v>
      </c>
      <c r="AS286" s="91">
        <f t="shared" si="317"/>
        <v>0</v>
      </c>
      <c r="AT286" s="91">
        <f t="shared" si="317"/>
        <v>0</v>
      </c>
      <c r="AU286" s="91">
        <f t="shared" si="317"/>
        <v>0</v>
      </c>
      <c r="AV286" s="91">
        <f t="shared" si="317"/>
        <v>0</v>
      </c>
      <c r="AW286" s="91">
        <f t="shared" si="317"/>
        <v>0</v>
      </c>
      <c r="AX286" s="91">
        <f t="shared" si="317"/>
        <v>0</v>
      </c>
      <c r="AY286" s="91">
        <f t="shared" si="317"/>
        <v>0</v>
      </c>
      <c r="AZ286" s="91">
        <f t="shared" si="317"/>
        <v>0</v>
      </c>
      <c r="BA286" s="91">
        <f t="shared" si="317"/>
        <v>0</v>
      </c>
      <c r="BB286" s="91">
        <f t="shared" si="317"/>
        <v>0</v>
      </c>
      <c r="BC286" s="91">
        <f t="shared" si="317"/>
        <v>0</v>
      </c>
      <c r="BD286" s="91">
        <f t="shared" si="317"/>
        <v>0</v>
      </c>
      <c r="BE286" s="91">
        <f t="shared" si="317"/>
        <v>0</v>
      </c>
      <c r="BF286" s="91">
        <f t="shared" si="317"/>
        <v>0</v>
      </c>
      <c r="BG286" s="91">
        <f t="shared" si="317"/>
        <v>0</v>
      </c>
      <c r="BH286" s="91">
        <f t="shared" si="317"/>
        <v>0</v>
      </c>
      <c r="BI286" s="91">
        <f t="shared" si="317"/>
        <v>0</v>
      </c>
      <c r="BJ286" s="91">
        <f t="shared" si="317"/>
        <v>0</v>
      </c>
      <c r="BK286" s="91">
        <f t="shared" si="317"/>
        <v>0</v>
      </c>
      <c r="BL286" s="91">
        <f t="shared" si="317"/>
        <v>0</v>
      </c>
      <c r="BM286" s="91">
        <f t="shared" si="317"/>
        <v>0</v>
      </c>
      <c r="BN286" s="91">
        <f t="shared" si="317"/>
        <v>0</v>
      </c>
      <c r="BO286" s="91">
        <f t="shared" si="317"/>
        <v>0</v>
      </c>
      <c r="BP286" s="91">
        <f t="shared" si="317"/>
        <v>0</v>
      </c>
      <c r="BQ286" s="91">
        <f t="shared" si="317"/>
        <v>0</v>
      </c>
      <c r="BR286" s="91">
        <f t="shared" si="317"/>
        <v>0</v>
      </c>
      <c r="BS286" s="91">
        <f t="shared" si="317"/>
        <v>0</v>
      </c>
      <c r="BT286" s="91">
        <f t="shared" si="317"/>
        <v>0</v>
      </c>
      <c r="BU286" s="91">
        <f t="shared" si="317"/>
        <v>0</v>
      </c>
      <c r="BV286" s="91">
        <f t="shared" si="317"/>
        <v>0</v>
      </c>
      <c r="BW286" s="91">
        <f t="shared" si="317"/>
        <v>0</v>
      </c>
      <c r="BX286" s="91">
        <f t="shared" ref="BX286:CO286" si="318" xml:space="preserve"> BX284 - BX285</f>
        <v>0</v>
      </c>
      <c r="BY286" s="91">
        <f t="shared" si="318"/>
        <v>0</v>
      </c>
      <c r="BZ286" s="91">
        <f t="shared" si="318"/>
        <v>0</v>
      </c>
      <c r="CA286" s="91">
        <f t="shared" si="318"/>
        <v>0</v>
      </c>
      <c r="CB286" s="91">
        <f t="shared" si="318"/>
        <v>0</v>
      </c>
      <c r="CC286" s="91">
        <f t="shared" si="318"/>
        <v>0</v>
      </c>
      <c r="CD286" s="91">
        <f t="shared" si="318"/>
        <v>0</v>
      </c>
      <c r="CE286" s="91">
        <f t="shared" si="318"/>
        <v>0</v>
      </c>
      <c r="CF286" s="91">
        <f t="shared" si="318"/>
        <v>0</v>
      </c>
      <c r="CG286" s="91">
        <f t="shared" si="318"/>
        <v>0</v>
      </c>
      <c r="CH286" s="91">
        <f t="shared" si="318"/>
        <v>0</v>
      </c>
      <c r="CI286" s="91">
        <f t="shared" si="318"/>
        <v>0</v>
      </c>
      <c r="CJ286" s="91">
        <f t="shared" si="318"/>
        <v>0</v>
      </c>
      <c r="CK286" s="91">
        <f t="shared" si="318"/>
        <v>0</v>
      </c>
      <c r="CL286" s="91">
        <f t="shared" si="318"/>
        <v>0</v>
      </c>
      <c r="CM286" s="91">
        <f t="shared" si="318"/>
        <v>0</v>
      </c>
      <c r="CN286" s="91">
        <f t="shared" si="318"/>
        <v>0</v>
      </c>
      <c r="CO286" s="91">
        <f t="shared" si="318"/>
        <v>0</v>
      </c>
    </row>
    <row r="287" spans="2:211" outlineLevel="1" x14ac:dyDescent="0.2">
      <c r="B287" s="59"/>
      <c r="D287" s="39"/>
      <c r="H287" s="151"/>
      <c r="I287" s="75"/>
    </row>
    <row r="288" spans="2:211" outlineLevel="1" x14ac:dyDescent="0.2">
      <c r="B288" s="59"/>
      <c r="D288" s="39"/>
      <c r="E288" s="18" t="str">
        <f xml:space="preserve"> InpS!E85</f>
        <v>Waste: standard volumetric rate</v>
      </c>
      <c r="G288" s="77"/>
      <c r="H288" s="77" t="str">
        <f xml:space="preserve"> InpS!H85</f>
        <v>£/m3</v>
      </c>
      <c r="I288" s="75"/>
      <c r="K288" s="340">
        <f xml:space="preserve"> IF( InpS!K85, InpS!K85, J288 * ( 1 + K$6 ) )</f>
        <v>1.0023</v>
      </c>
      <c r="L288" s="340">
        <f xml:space="preserve"> IF( InpS!L85, InpS!L85, K288 * ( 1 + L$6 ) )</f>
        <v>1.0779000000000001</v>
      </c>
      <c r="M288" s="340">
        <f xml:space="preserve"> IF( InpS!M85, InpS!M85, L288 * ( 1 + M$6 ) )</f>
        <v>0.91850000000000009</v>
      </c>
      <c r="N288" s="340">
        <f xml:space="preserve"> IF( InpS!N85, InpS!N85, M288 * ( 1 + N$6 ) )</f>
        <v>0.87259999999999993</v>
      </c>
      <c r="O288" s="340">
        <f xml:space="preserve"> IF( InpS!O85, InpS!O85, N288 * ( 1 + O$6 ) )</f>
        <v>0.82610000000000006</v>
      </c>
      <c r="P288" s="340">
        <f xml:space="preserve"> IF( InpS!P85, InpS!P85, O288 * ( 1 + P$6 ) )</f>
        <v>0.87719999999999998</v>
      </c>
      <c r="Q288" s="340">
        <f xml:space="preserve"> IF( InpS!Q85, InpS!Q85, P288 * ( 1 + Q$6 ) )</f>
        <v>0.95169999999999999</v>
      </c>
      <c r="R288" s="340">
        <f xml:space="preserve"> IF( InpS!R85, InpS!R85, Q288 * ( 1 + R$6 ) )</f>
        <v>1.0306</v>
      </c>
      <c r="S288" s="340">
        <f xml:space="preserve"> IF( InpS!S85, InpS!S85, R288 * ( 1 + S$6 ) )</f>
        <v>1.1611</v>
      </c>
      <c r="T288" s="340">
        <f xml:space="preserve"> IF( InpS!T85, InpS!T85, S288 * ( 1 + T$6 ) )</f>
        <v>1.1843182904340812</v>
      </c>
      <c r="U288" s="340">
        <f xml:space="preserve"> IF( InpS!U85, InpS!U85, T288 * ( 1 + U$6 ) )</f>
        <v>1.2080008724973774</v>
      </c>
      <c r="V288" s="340">
        <f xml:space="preserve"> IF( InpS!V85, InpS!V85, U288 * ( 1 + V$6 ) )</f>
        <v>1.2321570305391203</v>
      </c>
      <c r="W288" s="340">
        <f xml:space="preserve"> IF( InpS!W85, InpS!W85, V288 * ( 1 + W$6 ) )</f>
        <v>1.2567962345658643</v>
      </c>
      <c r="X288" s="340">
        <f xml:space="preserve"> IF( InpS!X85, InpS!X85, W288 * ( 1 + X$6 ) )</f>
        <v>1.2819281439540393</v>
      </c>
      <c r="Y288" s="340">
        <f xml:space="preserve"> IF( InpS!Y85, InpS!Y85, X288 * ( 1 + Y$6 ) )</f>
        <v>1.3075626112367433</v>
      </c>
      <c r="Z288" s="340">
        <f xml:space="preserve"> IF( InpS!Z85, InpS!Z85, Y288 * ( 1 + Z$6 ) )</f>
        <v>1.3337096859662587</v>
      </c>
      <c r="AA288" s="340">
        <f xml:space="preserve"> IF( InpS!AA85, InpS!AA85, Z288 * ( 1 + AA$6 ) )</f>
        <v>1.3603796186538066</v>
      </c>
      <c r="AB288" s="340">
        <f xml:space="preserve"> IF( InpS!AB85, InpS!AB85, AA288 * ( 1 + AB$6 ) )</f>
        <v>1.3875828647880835</v>
      </c>
      <c r="AC288" s="340">
        <f xml:space="preserve"> IF( InpS!AC85, InpS!AC85, AB288 * ( 1 + AC$6 ) )</f>
        <v>1.4153300889341556</v>
      </c>
      <c r="AD288" s="340">
        <f xml:space="preserve"> IF( InpS!AD85, InpS!AD85, AC288 * ( 1 + AD$6 ) )</f>
        <v>1.4436321689143186</v>
      </c>
      <c r="AE288" s="340">
        <f xml:space="preserve"> IF( InpS!AE85, InpS!AE85, AD288 * ( 1 + AE$6 ) )</f>
        <v>1.4725002000725611</v>
      </c>
      <c r="AF288" s="340">
        <f xml:space="preserve"> IF( InpS!AF85, InpS!AF85, AE288 * ( 1 + AF$6 ) )</f>
        <v>1.5019454996243031</v>
      </c>
      <c r="AG288" s="340">
        <f xml:space="preserve"> IF( InpS!AG85, InpS!AG85, AF288 * ( 1 + AG$6 ) )</f>
        <v>1.5319796110931159</v>
      </c>
      <c r="AH288" s="340">
        <f xml:space="preserve"> IF( InpS!AH85, InpS!AH85, AG288 * ( 1 + AH$6 ) )</f>
        <v>1.5626143088361619</v>
      </c>
      <c r="AI288" s="340">
        <f xml:space="preserve"> IF( InpS!AI85, InpS!AI85, AH288 * ( 1 + AI$6 ) )</f>
        <v>1.59386160266013</v>
      </c>
      <c r="AJ288" s="340">
        <f xml:space="preserve"> IF( InpS!AJ85, InpS!AJ85, AI288 * ( 1 + AJ$6 ) )</f>
        <v>1.6257337425294722</v>
      </c>
      <c r="AK288" s="340">
        <f xml:space="preserve"> IF( InpS!AK85, InpS!AK85, AJ288 * ( 1 + AK$6 ) )</f>
        <v>1.6582432233687929</v>
      </c>
      <c r="AL288" s="340">
        <f xml:space="preserve"> IF( InpS!AL85, InpS!AL85, AK288 * ( 1 + AL$6 ) )</f>
        <v>1.6914027899612689</v>
      </c>
      <c r="AM288" s="340">
        <f xml:space="preserve"> IF( InpS!AM85, InpS!AM85, AL288 * ( 1 + AM$6 ) )</f>
        <v>1.7252254419450224</v>
      </c>
      <c r="AN288" s="340">
        <f xml:space="preserve"> IF( InpS!AN85, InpS!AN85, AM288 * ( 1 + AN$6 ) )</f>
        <v>1.759724438909406</v>
      </c>
      <c r="AO288" s="340">
        <f xml:space="preserve"> IF( InpS!AO85, InpS!AO85, AN288 * ( 1 + AO$6 ) )</f>
        <v>1.7949133055931967</v>
      </c>
      <c r="AP288" s="340">
        <f xml:space="preserve"> IF( InpS!AP85, InpS!AP85, AO288 * ( 1 + AP$6 ) )</f>
        <v>1.8308058371867371</v>
      </c>
      <c r="AQ288" s="340">
        <f xml:space="preserve"> IF( InpS!AQ85, InpS!AQ85, AP288 * ( 1 + AQ$6 ) )</f>
        <v>1.8674161047401028</v>
      </c>
      <c r="AR288" s="340">
        <f xml:space="preserve"> IF( InpS!AR85, InpS!AR85, AQ288 * ( 1 + AR$6 ) )</f>
        <v>1.9047584606794159</v>
      </c>
      <c r="AS288" s="340">
        <f xml:space="preserve"> IF( InpS!AS85, InpS!AS85, AR288 * ( 1 + AS$6 ) )</f>
        <v>1.9428475444334665</v>
      </c>
      <c r="AT288" s="340">
        <f xml:space="preserve"> IF( InpS!AT85, InpS!AT85, AS288 * ( 1 + AT$6 ) )</f>
        <v>1.9816982881728498</v>
      </c>
      <c r="AU288" s="340">
        <f xml:space="preserve"> IF( InpS!AU85, InpS!AU85, AT288 * ( 1 + AU$6 ) )</f>
        <v>2.0213259226638658</v>
      </c>
      <c r="AV288" s="340">
        <f xml:space="preserve"> IF( InpS!AV85, InpS!AV85, AU288 * ( 1 + AV$6 ) )</f>
        <v>2.0617459832394811</v>
      </c>
      <c r="AW288" s="340">
        <f xml:space="preserve"> IF( InpS!AW85, InpS!AW85, AV288 * ( 1 + AW$6 ) )</f>
        <v>2.1029743158896874</v>
      </c>
      <c r="AX288" s="340">
        <f xml:space="preserve"> IF( InpS!AX85, InpS!AX85, AW288 * ( 1 + AX$6 ) )</f>
        <v>2.1450270834736509</v>
      </c>
      <c r="AY288" s="340">
        <f xml:space="preserve"> IF( InpS!AY85, InpS!AY85, AX288 * ( 1 + AY$6 ) )</f>
        <v>2.1879207720560827</v>
      </c>
      <c r="AZ288" s="340">
        <f xml:space="preserve"> IF( InpS!AZ85, InpS!AZ85, AY288 * ( 1 + AZ$6 ) )</f>
        <v>2.2316721973703171</v>
      </c>
      <c r="BA288" s="340">
        <f xml:space="preserve"> IF( InpS!BA85, InpS!BA85, AZ288 * ( 1 + BA$6 ) )</f>
        <v>2.2762985114106309</v>
      </c>
      <c r="BB288" s="340">
        <f xml:space="preserve"> IF( InpS!BB85, InpS!BB85, BA288 * ( 1 + BB$6 ) )</f>
        <v>2.3218172091563885</v>
      </c>
      <c r="BC288" s="340">
        <f xml:space="preserve"> IF( InpS!BC85, InpS!BC85, BB288 * ( 1 + BC$6 ) )</f>
        <v>2.3682461354306468</v>
      </c>
      <c r="BD288" s="340">
        <f xml:space="preserve"> IF( InpS!BD85, InpS!BD85, BC288 * ( 1 + BD$6 ) )</f>
        <v>2.4156034918959119</v>
      </c>
      <c r="BE288" s="340">
        <f xml:space="preserve"> IF( InpS!BE85, InpS!BE85, BD288 * ( 1 + BE$6 ) )</f>
        <v>2.4639078441897886</v>
      </c>
      <c r="BF288" s="340">
        <f xml:space="preserve"> IF( InpS!BF85, InpS!BF85, BE288 * ( 1 + BF$6 ) )</f>
        <v>2.5131781292033186</v>
      </c>
      <c r="BG288" s="340">
        <f xml:space="preserve"> IF( InpS!BG85, InpS!BG85, BF288 * ( 1 + BG$6 ) )</f>
        <v>2.5634336625048637</v>
      </c>
      <c r="BH288" s="340">
        <f xml:space="preserve"> IF( InpS!BH85, InpS!BH85, BG288 * ( 1 + BH$6 ) )</f>
        <v>2.6146941459124418</v>
      </c>
      <c r="BI288" s="340">
        <f xml:space="preserve"> IF( InpS!BI85, InpS!BI85, BH288 * ( 1 + BI$6 ) )</f>
        <v>2.6669796752174864</v>
      </c>
      <c r="BJ288" s="340">
        <f xml:space="preserve"> IF( InpS!BJ85, InpS!BJ85, BI288 * ( 1 + BJ$6 ) )</f>
        <v>2.7203107480630564</v>
      </c>
      <c r="BK288" s="340">
        <f xml:space="preserve"> IF( InpS!BK85, InpS!BK85, BJ288 * ( 1 + BK$6 ) )</f>
        <v>2.7747082719795846</v>
      </c>
      <c r="BL288" s="340">
        <f xml:space="preserve"> IF( InpS!BL85, InpS!BL85, BK288 * ( 1 + BL$6 ) )</f>
        <v>2.8301935725813157</v>
      </c>
      <c r="BM288" s="340">
        <f xml:space="preserve"> IF( InpS!BM85, InpS!BM85, BL288 * ( 1 + BM$6 ) )</f>
        <v>2.8867884019266459</v>
      </c>
      <c r="BN288" s="340">
        <f xml:space="preserve"> IF( InpS!BN85, InpS!BN85, BM288 * ( 1 + BN$6 ) )</f>
        <v>2.9445149470456453</v>
      </c>
      <c r="BO288" s="340">
        <f xml:space="preserve"> IF( InpS!BO85, InpS!BO85, BN288 * ( 1 + BO$6 ) )</f>
        <v>3.0033958386381001</v>
      </c>
      <c r="BP288" s="340">
        <f xml:space="preserve"> IF( InpS!BP85, InpS!BP85, BO288 * ( 1 + BP$6 ) )</f>
        <v>3.0634541599454903</v>
      </c>
      <c r="BQ288" s="340">
        <f xml:space="preserve"> IF( InpS!BQ85, InpS!BQ85, BP288 * ( 1 + BQ$6 ) )</f>
        <v>3.1247134558003768</v>
      </c>
      <c r="BR288" s="340">
        <f xml:space="preserve"> IF( InpS!BR85, InpS!BR85, BQ288 * ( 1 + BR$6 ) )</f>
        <v>3.1871977418567501</v>
      </c>
      <c r="BS288" s="340">
        <f xml:space="preserve"> IF( InpS!BS85, InpS!BS85, BR288 * ( 1 + BS$6 ) )</f>
        <v>3.2509315140049528</v>
      </c>
      <c r="BT288" s="340">
        <f xml:space="preserve"> IF( InpS!BT85, InpS!BT85, BS288 * ( 1 + BT$6 ) )</f>
        <v>3.3159397579748733</v>
      </c>
      <c r="BU288" s="340">
        <f xml:space="preserve"> IF( InpS!BU85, InpS!BU85, BT288 * ( 1 + BU$6 ) )</f>
        <v>3.3822479591311714</v>
      </c>
      <c r="BV288" s="340">
        <f xml:space="preserve"> IF( InpS!BV85, InpS!BV85, BU288 * ( 1 + BV$6 ) )</f>
        <v>3.4498821124643779</v>
      </c>
      <c r="BW288" s="340">
        <f xml:space="preserve"> IF( InpS!BW85, InpS!BW85, BV288 * ( 1 + BW$6 ) )</f>
        <v>3.5188687327817836</v>
      </c>
      <c r="BX288" s="340">
        <f xml:space="preserve"> IF( InpS!BX85, InpS!BX85, BW288 * ( 1 + BX$6 ) )</f>
        <v>3.5892348651021133</v>
      </c>
      <c r="BY288" s="340">
        <f xml:space="preserve"> IF( InpS!BY85, InpS!BY85, BX288 * ( 1 + BY$6 ) )</f>
        <v>3.6610080952580617</v>
      </c>
      <c r="BZ288" s="340">
        <f xml:space="preserve"> IF( InpS!BZ85, InpS!BZ85, BY288 * ( 1 + BZ$6 ) )</f>
        <v>3.7342165607108431</v>
      </c>
      <c r="CA288" s="340">
        <f xml:space="preserve"> IF( InpS!CA85, InpS!CA85, BZ288 * ( 1 + CA$6 ) )</f>
        <v>3.8088889615810011</v>
      </c>
      <c r="CB288" s="340">
        <f xml:space="preserve"> IF( InpS!CB85, InpS!CB85, CA288 * ( 1 + CB$6 ) )</f>
        <v>3.8850545718997971</v>
      </c>
      <c r="CC288" s="340">
        <f xml:space="preserve"> IF( InpS!CC85, InpS!CC85, CB288 * ( 1 + CC$6 ) )</f>
        <v>3.9627432510855907</v>
      </c>
      <c r="CD288" s="340">
        <f xml:space="preserve"> IF( InpS!CD85, InpS!CD85, CC288 * ( 1 + CD$6 ) )</f>
        <v>4.0419854556497112</v>
      </c>
      <c r="CE288" s="340">
        <f xml:space="preserve"> IF( InpS!CE85, InpS!CE85, CD288 * ( 1 + CE$6 ) )</f>
        <v>4.1228122511364109</v>
      </c>
      <c r="CF288" s="340">
        <f xml:space="preserve"> IF( InpS!CF85, InpS!CF85, CE288 * ( 1 + CF$6 ) )</f>
        <v>4.2052553243015769</v>
      </c>
      <c r="CG288" s="340">
        <f xml:space="preserve"> IF( InpS!CG85, InpS!CG85, CF288 * ( 1 + CG$6 ) )</f>
        <v>4.2893469955349772</v>
      </c>
      <c r="CH288" s="340">
        <f xml:space="preserve"> IF( InpS!CH85, InpS!CH85, CG288 * ( 1 + CH$6 ) )</f>
        <v>4.3751202315309161</v>
      </c>
      <c r="CI288" s="340">
        <f xml:space="preserve"> IF( InpS!CI85, InpS!CI85, CH288 * ( 1 + CI$6 ) )</f>
        <v>4.462608658212261</v>
      </c>
      <c r="CJ288" s="340">
        <f xml:space="preserve"> IF( InpS!CJ85, InpS!CJ85, CI288 * ( 1 + CJ$6 ) )</f>
        <v>4.551846573912905</v>
      </c>
      <c r="CK288" s="340">
        <f xml:space="preserve"> IF( InpS!CK85, InpS!CK85, CJ288 * ( 1 + CK$6 ) )</f>
        <v>4.6428689628238411</v>
      </c>
      <c r="CL288" s="340">
        <f xml:space="preserve"> IF( InpS!CL85, InpS!CL85, CK288 * ( 1 + CL$6 ) )</f>
        <v>4.7357115087081105</v>
      </c>
      <c r="CM288" s="340">
        <f xml:space="preserve"> IF( InpS!CM85, InpS!CM85, CL288 * ( 1 + CM$6 ) )</f>
        <v>4.8304106088900127</v>
      </c>
      <c r="CN288" s="340">
        <f xml:space="preserve"> IF( InpS!CN85, InpS!CN85, CM288 * ( 1 + CN$6 ) )</f>
        <v>4.9270033885240458</v>
      </c>
      <c r="CO288" s="340">
        <f xml:space="preserve"> IF( InpS!CO85, InpS!CO85, CN288 * ( 1 + CO$6 ) )</f>
        <v>5.0255277151491891</v>
      </c>
    </row>
    <row r="289" spans="2:93" s="20" customFormat="1" outlineLevel="1" x14ac:dyDescent="0.2">
      <c r="B289" s="34"/>
      <c r="C289" s="84"/>
      <c r="D289" s="84"/>
      <c r="E289" s="20" t="str">
        <f xml:space="preserve"> E234</f>
        <v>Waste: weighted average NHH rate</v>
      </c>
      <c r="F289" s="77"/>
      <c r="G289" s="77"/>
      <c r="H289" s="94" t="str">
        <f xml:space="preserve"> H234</f>
        <v>£/m3</v>
      </c>
      <c r="I289" s="124"/>
      <c r="K289" s="184">
        <f t="shared" ref="K289:AP289" si="319" xml:space="preserve"> K234</f>
        <v>0</v>
      </c>
      <c r="L289" s="184">
        <f t="shared" si="319"/>
        <v>0</v>
      </c>
      <c r="M289" s="184">
        <f t="shared" si="319"/>
        <v>0</v>
      </c>
      <c r="N289" s="184">
        <f t="shared" si="319"/>
        <v>0</v>
      </c>
      <c r="O289" s="184">
        <f t="shared" si="319"/>
        <v>0</v>
      </c>
      <c r="P289" s="184">
        <f t="shared" si="319"/>
        <v>0</v>
      </c>
      <c r="Q289" s="184">
        <f t="shared" si="319"/>
        <v>0</v>
      </c>
      <c r="R289" s="184">
        <f t="shared" si="319"/>
        <v>0</v>
      </c>
      <c r="S289" s="184">
        <f t="shared" si="319"/>
        <v>0</v>
      </c>
      <c r="T289" s="184">
        <f t="shared" si="319"/>
        <v>0</v>
      </c>
      <c r="U289" s="184">
        <f t="shared" si="319"/>
        <v>0</v>
      </c>
      <c r="V289" s="184">
        <f t="shared" si="319"/>
        <v>0</v>
      </c>
      <c r="W289" s="184">
        <f t="shared" si="319"/>
        <v>0</v>
      </c>
      <c r="X289" s="184">
        <f t="shared" si="319"/>
        <v>0</v>
      </c>
      <c r="Y289" s="184">
        <f t="shared" si="319"/>
        <v>0</v>
      </c>
      <c r="Z289" s="184">
        <f t="shared" si="319"/>
        <v>0</v>
      </c>
      <c r="AA289" s="184">
        <f t="shared" si="319"/>
        <v>0</v>
      </c>
      <c r="AB289" s="184">
        <f t="shared" si="319"/>
        <v>0</v>
      </c>
      <c r="AC289" s="184">
        <f t="shared" si="319"/>
        <v>0</v>
      </c>
      <c r="AD289" s="184">
        <f t="shared" si="319"/>
        <v>0</v>
      </c>
      <c r="AE289" s="184">
        <f t="shared" si="319"/>
        <v>0</v>
      </c>
      <c r="AF289" s="184">
        <f t="shared" si="319"/>
        <v>0</v>
      </c>
      <c r="AG289" s="184">
        <f t="shared" si="319"/>
        <v>0</v>
      </c>
      <c r="AH289" s="184">
        <f t="shared" si="319"/>
        <v>0</v>
      </c>
      <c r="AI289" s="184">
        <f t="shared" si="319"/>
        <v>0</v>
      </c>
      <c r="AJ289" s="184">
        <f t="shared" si="319"/>
        <v>0</v>
      </c>
      <c r="AK289" s="184">
        <f t="shared" si="319"/>
        <v>0</v>
      </c>
      <c r="AL289" s="184">
        <f t="shared" si="319"/>
        <v>0</v>
      </c>
      <c r="AM289" s="184">
        <f t="shared" si="319"/>
        <v>0</v>
      </c>
      <c r="AN289" s="184">
        <f t="shared" si="319"/>
        <v>0</v>
      </c>
      <c r="AO289" s="184">
        <f t="shared" si="319"/>
        <v>0</v>
      </c>
      <c r="AP289" s="184">
        <f t="shared" si="319"/>
        <v>0</v>
      </c>
      <c r="AQ289" s="184">
        <f t="shared" ref="AQ289:BV289" si="320" xml:space="preserve"> AQ234</f>
        <v>0</v>
      </c>
      <c r="AR289" s="184">
        <f t="shared" si="320"/>
        <v>0</v>
      </c>
      <c r="AS289" s="184">
        <f t="shared" si="320"/>
        <v>0</v>
      </c>
      <c r="AT289" s="184">
        <f t="shared" si="320"/>
        <v>0</v>
      </c>
      <c r="AU289" s="184">
        <f t="shared" si="320"/>
        <v>0</v>
      </c>
      <c r="AV289" s="184">
        <f t="shared" si="320"/>
        <v>0</v>
      </c>
      <c r="AW289" s="184">
        <f t="shared" si="320"/>
        <v>0</v>
      </c>
      <c r="AX289" s="184">
        <f t="shared" si="320"/>
        <v>0</v>
      </c>
      <c r="AY289" s="184">
        <f t="shared" si="320"/>
        <v>0</v>
      </c>
      <c r="AZ289" s="184">
        <f t="shared" si="320"/>
        <v>0</v>
      </c>
      <c r="BA289" s="184">
        <f t="shared" si="320"/>
        <v>0</v>
      </c>
      <c r="BB289" s="184">
        <f t="shared" si="320"/>
        <v>0</v>
      </c>
      <c r="BC289" s="184">
        <f t="shared" si="320"/>
        <v>0</v>
      </c>
      <c r="BD289" s="184">
        <f t="shared" si="320"/>
        <v>0</v>
      </c>
      <c r="BE289" s="184">
        <f t="shared" si="320"/>
        <v>0</v>
      </c>
      <c r="BF289" s="184">
        <f t="shared" si="320"/>
        <v>0</v>
      </c>
      <c r="BG289" s="184">
        <f t="shared" si="320"/>
        <v>0</v>
      </c>
      <c r="BH289" s="184">
        <f t="shared" si="320"/>
        <v>0</v>
      </c>
      <c r="BI289" s="184">
        <f t="shared" si="320"/>
        <v>0</v>
      </c>
      <c r="BJ289" s="184">
        <f t="shared" si="320"/>
        <v>0</v>
      </c>
      <c r="BK289" s="184">
        <f t="shared" si="320"/>
        <v>0</v>
      </c>
      <c r="BL289" s="184">
        <f t="shared" si="320"/>
        <v>0</v>
      </c>
      <c r="BM289" s="184">
        <f t="shared" si="320"/>
        <v>0</v>
      </c>
      <c r="BN289" s="184">
        <f t="shared" si="320"/>
        <v>0</v>
      </c>
      <c r="BO289" s="184">
        <f t="shared" si="320"/>
        <v>0</v>
      </c>
      <c r="BP289" s="184">
        <f t="shared" si="320"/>
        <v>0</v>
      </c>
      <c r="BQ289" s="184">
        <f t="shared" si="320"/>
        <v>0</v>
      </c>
      <c r="BR289" s="184">
        <f t="shared" si="320"/>
        <v>0</v>
      </c>
      <c r="BS289" s="184">
        <f t="shared" si="320"/>
        <v>0</v>
      </c>
      <c r="BT289" s="184">
        <f t="shared" si="320"/>
        <v>0</v>
      </c>
      <c r="BU289" s="184">
        <f t="shared" si="320"/>
        <v>0</v>
      </c>
      <c r="BV289" s="184">
        <f t="shared" si="320"/>
        <v>0</v>
      </c>
      <c r="BW289" s="184">
        <f t="shared" ref="BW289:CO289" si="321" xml:space="preserve"> BW234</f>
        <v>0</v>
      </c>
      <c r="BX289" s="184">
        <f t="shared" si="321"/>
        <v>0</v>
      </c>
      <c r="BY289" s="184">
        <f t="shared" si="321"/>
        <v>0</v>
      </c>
      <c r="BZ289" s="184">
        <f t="shared" si="321"/>
        <v>0</v>
      </c>
      <c r="CA289" s="184">
        <f t="shared" si="321"/>
        <v>0</v>
      </c>
      <c r="CB289" s="184">
        <f t="shared" si="321"/>
        <v>0</v>
      </c>
      <c r="CC289" s="184">
        <f t="shared" si="321"/>
        <v>0</v>
      </c>
      <c r="CD289" s="184">
        <f t="shared" si="321"/>
        <v>0</v>
      </c>
      <c r="CE289" s="184">
        <f t="shared" si="321"/>
        <v>0</v>
      </c>
      <c r="CF289" s="184">
        <f t="shared" si="321"/>
        <v>0</v>
      </c>
      <c r="CG289" s="184">
        <f t="shared" si="321"/>
        <v>0</v>
      </c>
      <c r="CH289" s="184">
        <f t="shared" si="321"/>
        <v>0</v>
      </c>
      <c r="CI289" s="184">
        <f t="shared" si="321"/>
        <v>0</v>
      </c>
      <c r="CJ289" s="184">
        <f t="shared" si="321"/>
        <v>0</v>
      </c>
      <c r="CK289" s="184">
        <f t="shared" si="321"/>
        <v>0</v>
      </c>
      <c r="CL289" s="184">
        <f t="shared" si="321"/>
        <v>0</v>
      </c>
      <c r="CM289" s="184">
        <f t="shared" si="321"/>
        <v>0</v>
      </c>
      <c r="CN289" s="184">
        <f t="shared" si="321"/>
        <v>0</v>
      </c>
      <c r="CO289" s="184">
        <f t="shared" si="321"/>
        <v>0</v>
      </c>
    </row>
    <row r="290" spans="2:93" s="79" customFormat="1" outlineLevel="1" x14ac:dyDescent="0.2">
      <c r="B290" s="98"/>
      <c r="C290" s="44"/>
      <c r="D290" s="44"/>
      <c r="E290" s="45"/>
      <c r="F290" s="223"/>
      <c r="G290" s="223"/>
      <c r="H290" s="223"/>
      <c r="I290" s="86"/>
      <c r="K290" s="339"/>
      <c r="L290" s="339"/>
      <c r="M290" s="339"/>
      <c r="N290" s="339"/>
      <c r="O290" s="339"/>
      <c r="P290" s="339"/>
      <c r="Q290" s="339"/>
      <c r="R290" s="339"/>
      <c r="S290" s="339"/>
      <c r="T290" s="339"/>
      <c r="U290" s="339"/>
      <c r="V290" s="339"/>
      <c r="W290" s="339"/>
      <c r="X290" s="339"/>
      <c r="Y290" s="339"/>
      <c r="Z290" s="339"/>
      <c r="AA290" s="339"/>
      <c r="AB290" s="339"/>
      <c r="AC290" s="339"/>
      <c r="AD290" s="339"/>
      <c r="AE290" s="339"/>
      <c r="AF290" s="339"/>
      <c r="AG290" s="339"/>
      <c r="AH290" s="339"/>
      <c r="AI290" s="339"/>
      <c r="AJ290" s="339"/>
      <c r="AK290" s="339"/>
      <c r="AL290" s="339"/>
      <c r="AM290" s="339"/>
      <c r="AN290" s="339"/>
      <c r="AO290" s="339"/>
      <c r="AP290" s="339"/>
      <c r="AQ290" s="339"/>
      <c r="AR290" s="339"/>
      <c r="AS290" s="339"/>
      <c r="AT290" s="339"/>
      <c r="AU290" s="339"/>
      <c r="AV290" s="339"/>
      <c r="AW290" s="339"/>
      <c r="AX290" s="339"/>
      <c r="AY290" s="339"/>
      <c r="AZ290" s="339"/>
      <c r="BA290" s="339"/>
      <c r="BB290" s="339"/>
      <c r="BC290" s="339"/>
      <c r="BD290" s="339"/>
      <c r="BE290" s="339"/>
      <c r="BF290" s="339"/>
      <c r="BG290" s="339"/>
      <c r="BH290" s="339"/>
      <c r="BI290" s="339"/>
      <c r="BJ290" s="339"/>
      <c r="BK290" s="339"/>
      <c r="BL290" s="339"/>
      <c r="BM290" s="339"/>
      <c r="BN290" s="339"/>
      <c r="BO290" s="339"/>
      <c r="BP290" s="339"/>
      <c r="BQ290" s="339"/>
      <c r="BR290" s="339"/>
      <c r="BS290" s="339"/>
      <c r="BT290" s="339"/>
      <c r="BU290" s="339"/>
      <c r="BV290" s="339"/>
      <c r="BW290" s="339"/>
      <c r="BX290" s="339"/>
      <c r="BY290" s="339"/>
      <c r="BZ290" s="339"/>
      <c r="CA290" s="339"/>
      <c r="CB290" s="339"/>
      <c r="CC290" s="339"/>
      <c r="CD290" s="339"/>
      <c r="CE290" s="339"/>
      <c r="CF290" s="339"/>
      <c r="CG290" s="339"/>
      <c r="CH290" s="339"/>
      <c r="CI290" s="339"/>
      <c r="CJ290" s="339"/>
      <c r="CK290" s="339"/>
      <c r="CL290" s="339"/>
      <c r="CM290" s="339"/>
      <c r="CN290" s="339"/>
      <c r="CO290" s="339"/>
    </row>
    <row r="291" spans="2:93" s="119" customFormat="1" outlineLevel="1" x14ac:dyDescent="0.2">
      <c r="B291" s="140"/>
      <c r="C291" s="141"/>
      <c r="D291" s="141"/>
      <c r="E291" s="119" t="str">
        <f xml:space="preserve"> InpC!E104</f>
        <v>Include fixed charges for NAV</v>
      </c>
      <c r="G291" s="78" t="b">
        <f xml:space="preserve"> InpC!G104</f>
        <v>0</v>
      </c>
      <c r="H291" s="142" t="str">
        <f xml:space="preserve"> InpC!H104</f>
        <v>Boolean</v>
      </c>
      <c r="K291" s="339"/>
      <c r="L291" s="339"/>
      <c r="M291" s="339"/>
      <c r="N291" s="339"/>
      <c r="O291" s="339"/>
      <c r="P291" s="339"/>
      <c r="Q291" s="339"/>
      <c r="R291" s="339"/>
      <c r="S291" s="339"/>
      <c r="T291" s="339"/>
      <c r="U291" s="339"/>
      <c r="V291" s="339"/>
      <c r="W291" s="339"/>
      <c r="X291" s="339"/>
      <c r="Y291" s="339"/>
      <c r="Z291" s="339"/>
      <c r="AA291" s="339"/>
      <c r="AB291" s="339"/>
      <c r="AC291" s="339"/>
      <c r="AD291" s="339"/>
      <c r="AE291" s="339"/>
      <c r="AF291" s="339"/>
      <c r="AG291" s="339"/>
      <c r="AH291" s="339"/>
      <c r="AI291" s="339"/>
      <c r="AJ291" s="339"/>
      <c r="AK291" s="339"/>
      <c r="AL291" s="339"/>
      <c r="AM291" s="339"/>
      <c r="AN291" s="339"/>
      <c r="AO291" s="339"/>
      <c r="AP291" s="339"/>
      <c r="AQ291" s="339"/>
      <c r="AR291" s="339"/>
      <c r="AS291" s="339"/>
      <c r="AT291" s="339"/>
      <c r="AU291" s="339"/>
      <c r="AV291" s="339"/>
      <c r="AW291" s="339"/>
      <c r="AX291" s="339"/>
      <c r="AY291" s="339"/>
      <c r="AZ291" s="339"/>
      <c r="BA291" s="339"/>
      <c r="BB291" s="339"/>
      <c r="BC291" s="339"/>
      <c r="BD291" s="339"/>
      <c r="BE291" s="339"/>
      <c r="BF291" s="339"/>
      <c r="BG291" s="339"/>
      <c r="BH291" s="339"/>
      <c r="BI291" s="339"/>
      <c r="BJ291" s="339"/>
      <c r="BK291" s="339"/>
      <c r="BL291" s="339"/>
      <c r="BM291" s="339"/>
      <c r="BN291" s="339"/>
      <c r="BO291" s="339"/>
      <c r="BP291" s="339"/>
      <c r="BQ291" s="339"/>
      <c r="BR291" s="339"/>
      <c r="BS291" s="339"/>
      <c r="BT291" s="339"/>
      <c r="BU291" s="339"/>
      <c r="BV291" s="339"/>
      <c r="BW291" s="339"/>
      <c r="BX291" s="339"/>
      <c r="BY291" s="339"/>
      <c r="BZ291" s="339"/>
      <c r="CA291" s="339"/>
      <c r="CB291" s="339"/>
      <c r="CC291" s="339"/>
      <c r="CD291" s="339"/>
      <c r="CE291" s="339"/>
      <c r="CF291" s="339"/>
      <c r="CG291" s="339"/>
      <c r="CH291" s="339"/>
      <c r="CI291" s="339"/>
      <c r="CJ291" s="339"/>
      <c r="CK291" s="339"/>
      <c r="CL291" s="339"/>
      <c r="CM291" s="339"/>
      <c r="CN291" s="339"/>
      <c r="CO291" s="339"/>
    </row>
    <row r="292" spans="2:93" s="119" customFormat="1" outlineLevel="1" x14ac:dyDescent="0.2">
      <c r="B292" s="140"/>
      <c r="C292" s="141"/>
      <c r="D292" s="141"/>
      <c r="E292" s="119" t="str">
        <f xml:space="preserve"> UserInput!E12</f>
        <v>Surface water connected to public sewer</v>
      </c>
      <c r="G292" s="58" t="b">
        <f xml:space="preserve"> UserInput!G12</f>
        <v>1</v>
      </c>
      <c r="H292" s="142" t="str">
        <f xml:space="preserve"> UserInput!H12</f>
        <v>Boolean</v>
      </c>
      <c r="K292" s="339"/>
      <c r="L292" s="339"/>
      <c r="M292" s="339"/>
      <c r="N292" s="339"/>
      <c r="O292" s="339"/>
      <c r="P292" s="339"/>
      <c r="Q292" s="339"/>
      <c r="R292" s="339"/>
      <c r="S292" s="339"/>
      <c r="T292" s="339"/>
      <c r="U292" s="339"/>
      <c r="V292" s="339"/>
      <c r="W292" s="339"/>
      <c r="X292" s="339"/>
      <c r="Y292" s="339"/>
      <c r="Z292" s="339"/>
      <c r="AA292" s="339"/>
      <c r="AB292" s="339"/>
      <c r="AC292" s="339"/>
      <c r="AD292" s="339"/>
      <c r="AE292" s="339"/>
      <c r="AF292" s="339"/>
      <c r="AG292" s="339"/>
      <c r="AH292" s="339"/>
      <c r="AI292" s="339"/>
      <c r="AJ292" s="339"/>
      <c r="AK292" s="339"/>
      <c r="AL292" s="339"/>
      <c r="AM292" s="339"/>
      <c r="AN292" s="339"/>
      <c r="AO292" s="339"/>
      <c r="AP292" s="339"/>
      <c r="AQ292" s="339"/>
      <c r="AR292" s="339"/>
      <c r="AS292" s="339"/>
      <c r="AT292" s="339"/>
      <c r="AU292" s="339"/>
      <c r="AV292" s="339"/>
      <c r="AW292" s="339"/>
      <c r="AX292" s="339"/>
      <c r="AY292" s="339"/>
      <c r="AZ292" s="339"/>
      <c r="BA292" s="339"/>
      <c r="BB292" s="339"/>
      <c r="BC292" s="339"/>
      <c r="BD292" s="339"/>
      <c r="BE292" s="339"/>
      <c r="BF292" s="339"/>
      <c r="BG292" s="339"/>
      <c r="BH292" s="339"/>
      <c r="BI292" s="339"/>
      <c r="BJ292" s="339"/>
      <c r="BK292" s="339"/>
      <c r="BL292" s="339"/>
      <c r="BM292" s="339"/>
      <c r="BN292" s="339"/>
      <c r="BO292" s="339"/>
      <c r="BP292" s="339"/>
      <c r="BQ292" s="339"/>
      <c r="BR292" s="339"/>
      <c r="BS292" s="339"/>
      <c r="BT292" s="339"/>
      <c r="BU292" s="339"/>
      <c r="BV292" s="339"/>
      <c r="BW292" s="339"/>
      <c r="BX292" s="339"/>
      <c r="BY292" s="339"/>
      <c r="BZ292" s="339"/>
      <c r="CA292" s="339"/>
      <c r="CB292" s="339"/>
      <c r="CC292" s="339"/>
      <c r="CD292" s="339"/>
      <c r="CE292" s="339"/>
      <c r="CF292" s="339"/>
      <c r="CG292" s="339"/>
      <c r="CH292" s="339"/>
      <c r="CI292" s="339"/>
      <c r="CJ292" s="339"/>
      <c r="CK292" s="339"/>
      <c r="CL292" s="339"/>
      <c r="CM292" s="339"/>
      <c r="CN292" s="339"/>
      <c r="CO292" s="339"/>
    </row>
    <row r="293" spans="2:93" s="119" customFormat="1" outlineLevel="1" x14ac:dyDescent="0.2">
      <c r="B293" s="140"/>
      <c r="C293" s="141"/>
      <c r="D293" s="141"/>
      <c r="E293" s="119" t="str">
        <f xml:space="preserve"> InpC!E106</f>
        <v>Include highway drainage in charge to NAV</v>
      </c>
      <c r="G293" s="58" t="b">
        <f xml:space="preserve"> InpC!G106</f>
        <v>1</v>
      </c>
      <c r="H293" s="142" t="str">
        <f xml:space="preserve"> InpC!H106</f>
        <v>Boolean</v>
      </c>
      <c r="K293" s="339"/>
      <c r="L293" s="339"/>
      <c r="M293" s="339"/>
      <c r="N293" s="339"/>
      <c r="O293" s="339"/>
      <c r="P293" s="339"/>
      <c r="Q293" s="339"/>
      <c r="R293" s="339"/>
      <c r="S293" s="339"/>
      <c r="T293" s="339"/>
      <c r="U293" s="339"/>
      <c r="V293" s="339"/>
      <c r="W293" s="339"/>
      <c r="X293" s="339"/>
      <c r="Y293" s="339"/>
      <c r="Z293" s="339"/>
      <c r="AA293" s="339"/>
      <c r="AB293" s="339"/>
      <c r="AC293" s="339"/>
      <c r="AD293" s="339"/>
      <c r="AE293" s="339"/>
      <c r="AF293" s="339"/>
      <c r="AG293" s="339"/>
      <c r="AH293" s="339"/>
      <c r="AI293" s="339"/>
      <c r="AJ293" s="339"/>
      <c r="AK293" s="339"/>
      <c r="AL293" s="339"/>
      <c r="AM293" s="339"/>
      <c r="AN293" s="339"/>
      <c r="AO293" s="339"/>
      <c r="AP293" s="339"/>
      <c r="AQ293" s="339"/>
      <c r="AR293" s="339"/>
      <c r="AS293" s="339"/>
      <c r="AT293" s="339"/>
      <c r="AU293" s="339"/>
      <c r="AV293" s="339"/>
      <c r="AW293" s="339"/>
      <c r="AX293" s="339"/>
      <c r="AY293" s="339"/>
      <c r="AZ293" s="339"/>
      <c r="BA293" s="339"/>
      <c r="BB293" s="339"/>
      <c r="BC293" s="339"/>
      <c r="BD293" s="339"/>
      <c r="BE293" s="339"/>
      <c r="BF293" s="339"/>
      <c r="BG293" s="339"/>
      <c r="BH293" s="339"/>
      <c r="BI293" s="339"/>
      <c r="BJ293" s="339"/>
      <c r="BK293" s="339"/>
      <c r="BL293" s="339"/>
      <c r="BM293" s="339"/>
      <c r="BN293" s="339"/>
      <c r="BO293" s="339"/>
      <c r="BP293" s="339"/>
      <c r="BQ293" s="339"/>
      <c r="BR293" s="339"/>
      <c r="BS293" s="339"/>
      <c r="BT293" s="339"/>
      <c r="BU293" s="339"/>
      <c r="BV293" s="339"/>
      <c r="BW293" s="339"/>
      <c r="BX293" s="339"/>
      <c r="BY293" s="339"/>
      <c r="BZ293" s="339"/>
      <c r="CA293" s="339"/>
      <c r="CB293" s="339"/>
      <c r="CC293" s="339"/>
      <c r="CD293" s="339"/>
      <c r="CE293" s="339"/>
      <c r="CF293" s="339"/>
      <c r="CG293" s="339"/>
      <c r="CH293" s="339"/>
      <c r="CI293" s="339"/>
      <c r="CJ293" s="339"/>
      <c r="CK293" s="339"/>
      <c r="CL293" s="339"/>
      <c r="CM293" s="339"/>
      <c r="CN293" s="339"/>
      <c r="CO293" s="339"/>
    </row>
    <row r="294" spans="2:93" s="119" customFormat="1" outlineLevel="1" x14ac:dyDescent="0.2">
      <c r="B294" s="140"/>
      <c r="C294" s="141"/>
      <c r="D294" s="141"/>
      <c r="H294" s="154"/>
    </row>
    <row r="295" spans="2:93" s="83" customFormat="1" outlineLevel="1" x14ac:dyDescent="0.2">
      <c r="B295" s="164"/>
      <c r="C295" s="165"/>
      <c r="D295" s="165"/>
      <c r="E295" s="161" t="str">
        <f xml:space="preserve"> E264</f>
        <v>Standing charges</v>
      </c>
      <c r="G295" s="161"/>
      <c r="H295" s="364" t="str">
        <f xml:space="preserve"> H264</f>
        <v>£</v>
      </c>
      <c r="K295" s="365">
        <f xml:space="preserve"> K264</f>
        <v>332.81249999999994</v>
      </c>
      <c r="L295" s="365">
        <f t="shared" ref="L295:BW295" si="322" xml:space="preserve"> L264</f>
        <v>215.41666666666666</v>
      </c>
      <c r="M295" s="365">
        <f t="shared" si="322"/>
        <v>0</v>
      </c>
      <c r="N295" s="365">
        <f t="shared" si="322"/>
        <v>0</v>
      </c>
      <c r="O295" s="365">
        <f t="shared" si="322"/>
        <v>0</v>
      </c>
      <c r="P295" s="365">
        <f t="shared" si="322"/>
        <v>0</v>
      </c>
      <c r="Q295" s="365">
        <f t="shared" si="322"/>
        <v>0</v>
      </c>
      <c r="R295" s="365">
        <f t="shared" si="322"/>
        <v>0</v>
      </c>
      <c r="S295" s="365">
        <f t="shared" si="322"/>
        <v>0</v>
      </c>
      <c r="T295" s="365">
        <f t="shared" si="322"/>
        <v>0</v>
      </c>
      <c r="U295" s="365">
        <f t="shared" si="322"/>
        <v>0</v>
      </c>
      <c r="V295" s="365">
        <f t="shared" si="322"/>
        <v>0</v>
      </c>
      <c r="W295" s="365">
        <f t="shared" si="322"/>
        <v>0</v>
      </c>
      <c r="X295" s="365">
        <f t="shared" si="322"/>
        <v>0</v>
      </c>
      <c r="Y295" s="365">
        <f t="shared" si="322"/>
        <v>0</v>
      </c>
      <c r="Z295" s="365">
        <f t="shared" si="322"/>
        <v>0</v>
      </c>
      <c r="AA295" s="365">
        <f t="shared" si="322"/>
        <v>0</v>
      </c>
      <c r="AB295" s="365">
        <f t="shared" si="322"/>
        <v>0</v>
      </c>
      <c r="AC295" s="365">
        <f t="shared" si="322"/>
        <v>0</v>
      </c>
      <c r="AD295" s="365">
        <f t="shared" si="322"/>
        <v>0</v>
      </c>
      <c r="AE295" s="365">
        <f t="shared" si="322"/>
        <v>0</v>
      </c>
      <c r="AF295" s="365">
        <f t="shared" si="322"/>
        <v>0</v>
      </c>
      <c r="AG295" s="365">
        <f t="shared" si="322"/>
        <v>0</v>
      </c>
      <c r="AH295" s="365">
        <f t="shared" si="322"/>
        <v>0</v>
      </c>
      <c r="AI295" s="365">
        <f t="shared" si="322"/>
        <v>0</v>
      </c>
      <c r="AJ295" s="365">
        <f t="shared" si="322"/>
        <v>0</v>
      </c>
      <c r="AK295" s="365">
        <f t="shared" si="322"/>
        <v>0</v>
      </c>
      <c r="AL295" s="365">
        <f t="shared" si="322"/>
        <v>0</v>
      </c>
      <c r="AM295" s="365">
        <f t="shared" si="322"/>
        <v>0</v>
      </c>
      <c r="AN295" s="365">
        <f t="shared" si="322"/>
        <v>0</v>
      </c>
      <c r="AO295" s="365">
        <f t="shared" si="322"/>
        <v>0</v>
      </c>
      <c r="AP295" s="365">
        <f t="shared" si="322"/>
        <v>0</v>
      </c>
      <c r="AQ295" s="365">
        <f t="shared" si="322"/>
        <v>0</v>
      </c>
      <c r="AR295" s="365">
        <f t="shared" si="322"/>
        <v>0</v>
      </c>
      <c r="AS295" s="365">
        <f t="shared" si="322"/>
        <v>0</v>
      </c>
      <c r="AT295" s="365">
        <f t="shared" si="322"/>
        <v>0</v>
      </c>
      <c r="AU295" s="365">
        <f t="shared" si="322"/>
        <v>0</v>
      </c>
      <c r="AV295" s="365">
        <f t="shared" si="322"/>
        <v>0</v>
      </c>
      <c r="AW295" s="365">
        <f t="shared" si="322"/>
        <v>0</v>
      </c>
      <c r="AX295" s="365">
        <f t="shared" si="322"/>
        <v>0</v>
      </c>
      <c r="AY295" s="365">
        <f t="shared" si="322"/>
        <v>0</v>
      </c>
      <c r="AZ295" s="365">
        <f t="shared" si="322"/>
        <v>0</v>
      </c>
      <c r="BA295" s="365">
        <f t="shared" si="322"/>
        <v>0</v>
      </c>
      <c r="BB295" s="365">
        <f t="shared" si="322"/>
        <v>0</v>
      </c>
      <c r="BC295" s="365">
        <f t="shared" si="322"/>
        <v>0</v>
      </c>
      <c r="BD295" s="365">
        <f t="shared" si="322"/>
        <v>0</v>
      </c>
      <c r="BE295" s="365">
        <f t="shared" si="322"/>
        <v>0</v>
      </c>
      <c r="BF295" s="365">
        <f t="shared" si="322"/>
        <v>0</v>
      </c>
      <c r="BG295" s="365">
        <f t="shared" si="322"/>
        <v>0</v>
      </c>
      <c r="BH295" s="365">
        <f t="shared" si="322"/>
        <v>0</v>
      </c>
      <c r="BI295" s="365">
        <f t="shared" si="322"/>
        <v>0</v>
      </c>
      <c r="BJ295" s="365">
        <f t="shared" si="322"/>
        <v>0</v>
      </c>
      <c r="BK295" s="365">
        <f t="shared" si="322"/>
        <v>0</v>
      </c>
      <c r="BL295" s="365">
        <f t="shared" si="322"/>
        <v>0</v>
      </c>
      <c r="BM295" s="365">
        <f t="shared" si="322"/>
        <v>0</v>
      </c>
      <c r="BN295" s="365">
        <f t="shared" si="322"/>
        <v>0</v>
      </c>
      <c r="BO295" s="365">
        <f t="shared" si="322"/>
        <v>0</v>
      </c>
      <c r="BP295" s="365">
        <f t="shared" si="322"/>
        <v>0</v>
      </c>
      <c r="BQ295" s="365">
        <f t="shared" si="322"/>
        <v>0</v>
      </c>
      <c r="BR295" s="365">
        <f t="shared" si="322"/>
        <v>0</v>
      </c>
      <c r="BS295" s="365">
        <f t="shared" si="322"/>
        <v>0</v>
      </c>
      <c r="BT295" s="365">
        <f t="shared" si="322"/>
        <v>0</v>
      </c>
      <c r="BU295" s="365">
        <f t="shared" si="322"/>
        <v>0</v>
      </c>
      <c r="BV295" s="365">
        <f t="shared" si="322"/>
        <v>0</v>
      </c>
      <c r="BW295" s="365">
        <f t="shared" si="322"/>
        <v>0</v>
      </c>
      <c r="BX295" s="365">
        <f t="shared" ref="BX295:CO295" si="323" xml:space="preserve"> BX264</f>
        <v>0</v>
      </c>
      <c r="BY295" s="365">
        <f t="shared" si="323"/>
        <v>0</v>
      </c>
      <c r="BZ295" s="365">
        <f t="shared" si="323"/>
        <v>0</v>
      </c>
      <c r="CA295" s="365">
        <f t="shared" si="323"/>
        <v>0</v>
      </c>
      <c r="CB295" s="365">
        <f t="shared" si="323"/>
        <v>0</v>
      </c>
      <c r="CC295" s="365">
        <f t="shared" si="323"/>
        <v>0</v>
      </c>
      <c r="CD295" s="365">
        <f t="shared" si="323"/>
        <v>0</v>
      </c>
      <c r="CE295" s="365">
        <f t="shared" si="323"/>
        <v>0</v>
      </c>
      <c r="CF295" s="365">
        <f t="shared" si="323"/>
        <v>0</v>
      </c>
      <c r="CG295" s="365">
        <f t="shared" si="323"/>
        <v>0</v>
      </c>
      <c r="CH295" s="365">
        <f t="shared" si="323"/>
        <v>0</v>
      </c>
      <c r="CI295" s="365">
        <f t="shared" si="323"/>
        <v>0</v>
      </c>
      <c r="CJ295" s="365">
        <f t="shared" si="323"/>
        <v>0</v>
      </c>
      <c r="CK295" s="365">
        <f t="shared" si="323"/>
        <v>0</v>
      </c>
      <c r="CL295" s="365">
        <f t="shared" si="323"/>
        <v>0</v>
      </c>
      <c r="CM295" s="365">
        <f t="shared" si="323"/>
        <v>0</v>
      </c>
      <c r="CN295" s="365">
        <f t="shared" si="323"/>
        <v>0</v>
      </c>
      <c r="CO295" s="365">
        <f t="shared" si="323"/>
        <v>0</v>
      </c>
    </row>
    <row r="296" spans="2:93" s="83" customFormat="1" outlineLevel="1" x14ac:dyDescent="0.2">
      <c r="B296" s="164"/>
      <c r="C296" s="165"/>
      <c r="D296" s="165"/>
      <c r="E296" s="227" t="str">
        <f xml:space="preserve"> E208</f>
        <v>Highway drainage</v>
      </c>
      <c r="F296" s="227">
        <f xml:space="preserve"> F208</f>
        <v>0</v>
      </c>
      <c r="G296" s="144"/>
      <c r="H296" s="363" t="str">
        <f xml:space="preserve"> H208</f>
        <v>£</v>
      </c>
      <c r="K296" s="166">
        <f t="shared" ref="K296:AP296" si="324" xml:space="preserve"> K208 * $G$293</f>
        <v>1562.4999999999998</v>
      </c>
      <c r="L296" s="80">
        <f t="shared" si="324"/>
        <v>7343.75</v>
      </c>
      <c r="M296" s="80">
        <f t="shared" si="324"/>
        <v>7369.5999999999995</v>
      </c>
      <c r="N296" s="80">
        <f t="shared" si="324"/>
        <v>7506.8</v>
      </c>
      <c r="O296" s="80">
        <f t="shared" si="324"/>
        <v>7648.9</v>
      </c>
      <c r="P296" s="80">
        <f t="shared" si="324"/>
        <v>7791</v>
      </c>
      <c r="Q296" s="80">
        <f t="shared" si="324"/>
        <v>7938</v>
      </c>
      <c r="R296" s="80">
        <f t="shared" si="324"/>
        <v>8094.8</v>
      </c>
      <c r="S296" s="80">
        <f t="shared" si="324"/>
        <v>8256.5</v>
      </c>
      <c r="T296" s="80">
        <f t="shared" si="324"/>
        <v>8421.6036215390504</v>
      </c>
      <c r="U296" s="80">
        <f t="shared" si="324"/>
        <v>8590.0087880239389</v>
      </c>
      <c r="V296" s="80">
        <f t="shared" si="324"/>
        <v>8761.7815198055687</v>
      </c>
      <c r="W296" s="80">
        <f t="shared" si="324"/>
        <v>8936.9891574309331</v>
      </c>
      <c r="X296" s="80">
        <f t="shared" si="324"/>
        <v>9115.7003880428274</v>
      </c>
      <c r="Y296" s="80">
        <f t="shared" si="324"/>
        <v>9297.9852723074418</v>
      </c>
      <c r="Z296" s="80">
        <f t="shared" si="324"/>
        <v>9483.9152718804726</v>
      </c>
      <c r="AA296" s="80">
        <f t="shared" si="324"/>
        <v>9673.563277422405</v>
      </c>
      <c r="AB296" s="80">
        <f t="shared" si="324"/>
        <v>9867.003637174068</v>
      </c>
      <c r="AC296" s="80">
        <f t="shared" si="324"/>
        <v>10064.312186103569</v>
      </c>
      <c r="AD296" s="80">
        <f t="shared" si="324"/>
        <v>10265.566275636096</v>
      </c>
      <c r="AE296" s="80">
        <f t="shared" si="324"/>
        <v>10470.844803978212</v>
      </c>
      <c r="AF296" s="80">
        <f t="shared" si="324"/>
        <v>10680.228247048537</v>
      </c>
      <c r="AG296" s="80">
        <f t="shared" si="324"/>
        <v>10893.798690026966</v>
      </c>
      <c r="AH296" s="80">
        <f t="shared" si="324"/>
        <v>11111.639859534727</v>
      </c>
      <c r="AI296" s="80">
        <f t="shared" si="324"/>
        <v>11333.837156457983</v>
      </c>
      <c r="AJ296" s="80">
        <f t="shared" si="324"/>
        <v>11560.477689427773</v>
      </c>
      <c r="AK296" s="80">
        <f t="shared" si="324"/>
        <v>11791.650308969458</v>
      </c>
      <c r="AL296" s="80">
        <f t="shared" si="324"/>
        <v>12027.44564233504</v>
      </c>
      <c r="AM296" s="80">
        <f t="shared" si="324"/>
        <v>12267.956129032016</v>
      </c>
      <c r="AN296" s="80">
        <f t="shared" si="324"/>
        <v>12513.276057062705</v>
      </c>
      <c r="AO296" s="80">
        <f t="shared" si="324"/>
        <v>12763.50159988823</v>
      </c>
      <c r="AP296" s="80">
        <f t="shared" si="324"/>
        <v>13018.730854131678</v>
      </c>
      <c r="AQ296" s="80">
        <f t="shared" ref="AQ296:BV296" si="325" xml:space="preserve"> AQ208 * $G$293</f>
        <v>13279.063878035186</v>
      </c>
      <c r="AR296" s="80">
        <f t="shared" si="325"/>
        <v>13544.602730686067</v>
      </c>
      <c r="AS296" s="80">
        <f t="shared" si="325"/>
        <v>13815.451512027314</v>
      </c>
      <c r="AT296" s="80">
        <f t="shared" si="325"/>
        <v>14091.716403668186</v>
      </c>
      <c r="AU296" s="80">
        <f t="shared" si="325"/>
        <v>14373.505710510899</v>
      </c>
      <c r="AV296" s="80">
        <f t="shared" si="325"/>
        <v>14660.929903209693</v>
      </c>
      <c r="AW296" s="80">
        <f t="shared" si="325"/>
        <v>14954.101661478946</v>
      </c>
      <c r="AX296" s="80">
        <f t="shared" si="325"/>
        <v>15253.135918267333</v>
      </c>
      <c r="AY296" s="80">
        <f t="shared" si="325"/>
        <v>15558.149904815304</v>
      </c>
      <c r="AZ296" s="80">
        <f t="shared" si="325"/>
        <v>15869.263196613578</v>
      </c>
      <c r="BA296" s="80">
        <f t="shared" si="325"/>
        <v>16186.597760280663</v>
      </c>
      <c r="BB296" s="80">
        <f t="shared" si="325"/>
        <v>16510.278001377763</v>
      </c>
      <c r="BC296" s="80">
        <f t="shared" si="325"/>
        <v>16840.430813179857</v>
      </c>
      <c r="BD296" s="80">
        <f t="shared" si="325"/>
        <v>17177.185626422008</v>
      </c>
      <c r="BE296" s="80">
        <f t="shared" si="325"/>
        <v>17520.674460040467</v>
      </c>
      <c r="BF296" s="80">
        <f t="shared" si="325"/>
        <v>17871.031972928427</v>
      </c>
      <c r="BG296" s="80">
        <f t="shared" si="325"/>
        <v>18228.395516726727</v>
      </c>
      <c r="BH296" s="80">
        <f t="shared" si="325"/>
        <v>18592.905189670204</v>
      </c>
      <c r="BI296" s="80">
        <f t="shared" si="325"/>
        <v>18964.703891510784</v>
      </c>
      <c r="BJ296" s="80">
        <f t="shared" si="325"/>
        <v>19343.9373795389</v>
      </c>
      <c r="BK296" s="80">
        <f t="shared" si="325"/>
        <v>19730.754325725116</v>
      </c>
      <c r="BL296" s="80">
        <f t="shared" si="325"/>
        <v>20125.306375004417</v>
      </c>
      <c r="BM296" s="80">
        <f t="shared" si="325"/>
        <v>20527.748204725991</v>
      </c>
      <c r="BN296" s="80">
        <f t="shared" si="325"/>
        <v>20938.237585291849</v>
      </c>
      <c r="BO296" s="80">
        <f t="shared" si="325"/>
        <v>21356.935442007984</v>
      </c>
      <c r="BP296" s="80">
        <f t="shared" si="325"/>
        <v>21784.005918172363</v>
      </c>
      <c r="BQ296" s="80">
        <f t="shared" si="325"/>
        <v>22219.616439424517</v>
      </c>
      <c r="BR296" s="80">
        <f t="shared" si="325"/>
        <v>22663.937779381838</v>
      </c>
      <c r="BS296" s="80">
        <f t="shared" si="325"/>
        <v>23117.144126588482</v>
      </c>
      <c r="BT296" s="80">
        <f t="shared" si="325"/>
        <v>23579.413152802972</v>
      </c>
      <c r="BU296" s="80">
        <f t="shared" si="325"/>
        <v>24050.926082651371</v>
      </c>
      <c r="BV296" s="80">
        <f t="shared" si="325"/>
        <v>24531.867764673265</v>
      </c>
      <c r="BW296" s="80">
        <f t="shared" ref="BW296:CO296" si="326" xml:space="preserve"> BW208 * $G$293</f>
        <v>25022.426743788466</v>
      </c>
      <c r="BX296" s="80">
        <f t="shared" si="326"/>
        <v>25522.79533521281</v>
      </c>
      <c r="BY296" s="80">
        <f t="shared" si="326"/>
        <v>26033.16969985202</v>
      </c>
      <c r="BZ296" s="80">
        <f t="shared" si="326"/>
        <v>26553.749921203231</v>
      </c>
      <c r="CA296" s="80">
        <f t="shared" si="326"/>
        <v>27084.740083794273</v>
      </c>
      <c r="CB296" s="80">
        <f t="shared" si="326"/>
        <v>27626.348353191515</v>
      </c>
      <c r="CC296" s="80">
        <f t="shared" si="326"/>
        <v>28178.787057607591</v>
      </c>
      <c r="CD296" s="80">
        <f t="shared" si="326"/>
        <v>28742.272771141023</v>
      </c>
      <c r="CE296" s="80">
        <f t="shared" si="326"/>
        <v>29317.026398680373</v>
      </c>
      <c r="CF296" s="80">
        <f t="shared" si="326"/>
        <v>29903.273262506216</v>
      </c>
      <c r="CG296" s="80">
        <f t="shared" si="326"/>
        <v>30501.243190624868</v>
      </c>
      <c r="CH296" s="80">
        <f t="shared" si="326"/>
        <v>31111.170606868498</v>
      </c>
      <c r="CI296" s="80">
        <f t="shared" si="326"/>
        <v>31733.294622796948</v>
      </c>
      <c r="CJ296" s="80">
        <f t="shared" si="326"/>
        <v>32367.859131437348</v>
      </c>
      <c r="CK296" s="80">
        <f t="shared" si="326"/>
        <v>33015.112902898152</v>
      </c>
      <c r="CL296" s="80">
        <f t="shared" si="326"/>
        <v>33675.309681895204</v>
      </c>
      <c r="CM296" s="80">
        <f t="shared" si="326"/>
        <v>34348.708287227964</v>
      </c>
      <c r="CN296" s="80">
        <f t="shared" si="326"/>
        <v>35035.572713245012</v>
      </c>
      <c r="CO296" s="80">
        <f t="shared" si="326"/>
        <v>35736.172233338453</v>
      </c>
    </row>
    <row r="297" spans="2:93" s="83" customFormat="1" outlineLevel="1" x14ac:dyDescent="0.2">
      <c r="B297" s="164"/>
      <c r="C297" s="165"/>
      <c r="D297" s="165"/>
      <c r="E297" s="227" t="str">
        <f xml:space="preserve"> E229</f>
        <v>Waste: Non-household fixed</v>
      </c>
      <c r="F297" s="83">
        <f xml:space="preserve"> InpS!F83</f>
        <v>0</v>
      </c>
      <c r="G297" s="63">
        <f xml:space="preserve"> InpS!K83</f>
        <v>0</v>
      </c>
      <c r="H297" s="144" t="str">
        <f xml:space="preserve"> InpS!H83</f>
        <v>£</v>
      </c>
      <c r="K297" s="80">
        <f t="shared" ref="K297:AP297" si="327" xml:space="preserve"> K229 * $G$291</f>
        <v>0</v>
      </c>
      <c r="L297" s="80">
        <f t="shared" si="327"/>
        <v>0</v>
      </c>
      <c r="M297" s="80">
        <f t="shared" si="327"/>
        <v>0</v>
      </c>
      <c r="N297" s="80">
        <f t="shared" si="327"/>
        <v>0</v>
      </c>
      <c r="O297" s="80">
        <f t="shared" si="327"/>
        <v>0</v>
      </c>
      <c r="P297" s="80">
        <f t="shared" si="327"/>
        <v>0</v>
      </c>
      <c r="Q297" s="80">
        <f t="shared" si="327"/>
        <v>0</v>
      </c>
      <c r="R297" s="80">
        <f t="shared" si="327"/>
        <v>0</v>
      </c>
      <c r="S297" s="80">
        <f t="shared" si="327"/>
        <v>0</v>
      </c>
      <c r="T297" s="80">
        <f t="shared" si="327"/>
        <v>0</v>
      </c>
      <c r="U297" s="80">
        <f t="shared" si="327"/>
        <v>0</v>
      </c>
      <c r="V297" s="80">
        <f t="shared" si="327"/>
        <v>0</v>
      </c>
      <c r="W297" s="80">
        <f t="shared" si="327"/>
        <v>0</v>
      </c>
      <c r="X297" s="80">
        <f t="shared" si="327"/>
        <v>0</v>
      </c>
      <c r="Y297" s="80">
        <f t="shared" si="327"/>
        <v>0</v>
      </c>
      <c r="Z297" s="80">
        <f t="shared" si="327"/>
        <v>0</v>
      </c>
      <c r="AA297" s="80">
        <f t="shared" si="327"/>
        <v>0</v>
      </c>
      <c r="AB297" s="80">
        <f t="shared" si="327"/>
        <v>0</v>
      </c>
      <c r="AC297" s="80">
        <f t="shared" si="327"/>
        <v>0</v>
      </c>
      <c r="AD297" s="80">
        <f t="shared" si="327"/>
        <v>0</v>
      </c>
      <c r="AE297" s="80">
        <f t="shared" si="327"/>
        <v>0</v>
      </c>
      <c r="AF297" s="80">
        <f t="shared" si="327"/>
        <v>0</v>
      </c>
      <c r="AG297" s="80">
        <f t="shared" si="327"/>
        <v>0</v>
      </c>
      <c r="AH297" s="80">
        <f t="shared" si="327"/>
        <v>0</v>
      </c>
      <c r="AI297" s="80">
        <f t="shared" si="327"/>
        <v>0</v>
      </c>
      <c r="AJ297" s="80">
        <f t="shared" si="327"/>
        <v>0</v>
      </c>
      <c r="AK297" s="80">
        <f t="shared" si="327"/>
        <v>0</v>
      </c>
      <c r="AL297" s="80">
        <f t="shared" si="327"/>
        <v>0</v>
      </c>
      <c r="AM297" s="80">
        <f t="shared" si="327"/>
        <v>0</v>
      </c>
      <c r="AN297" s="80">
        <f t="shared" si="327"/>
        <v>0</v>
      </c>
      <c r="AO297" s="80">
        <f t="shared" si="327"/>
        <v>0</v>
      </c>
      <c r="AP297" s="80">
        <f t="shared" si="327"/>
        <v>0</v>
      </c>
      <c r="AQ297" s="80">
        <f t="shared" ref="AQ297:BV297" si="328" xml:space="preserve"> AQ229 * $G$291</f>
        <v>0</v>
      </c>
      <c r="AR297" s="80">
        <f t="shared" si="328"/>
        <v>0</v>
      </c>
      <c r="AS297" s="80">
        <f t="shared" si="328"/>
        <v>0</v>
      </c>
      <c r="AT297" s="80">
        <f t="shared" si="328"/>
        <v>0</v>
      </c>
      <c r="AU297" s="80">
        <f t="shared" si="328"/>
        <v>0</v>
      </c>
      <c r="AV297" s="80">
        <f t="shared" si="328"/>
        <v>0</v>
      </c>
      <c r="AW297" s="80">
        <f t="shared" si="328"/>
        <v>0</v>
      </c>
      <c r="AX297" s="80">
        <f t="shared" si="328"/>
        <v>0</v>
      </c>
      <c r="AY297" s="80">
        <f t="shared" si="328"/>
        <v>0</v>
      </c>
      <c r="AZ297" s="80">
        <f t="shared" si="328"/>
        <v>0</v>
      </c>
      <c r="BA297" s="80">
        <f t="shared" si="328"/>
        <v>0</v>
      </c>
      <c r="BB297" s="80">
        <f t="shared" si="328"/>
        <v>0</v>
      </c>
      <c r="BC297" s="80">
        <f t="shared" si="328"/>
        <v>0</v>
      </c>
      <c r="BD297" s="80">
        <f t="shared" si="328"/>
        <v>0</v>
      </c>
      <c r="BE297" s="80">
        <f t="shared" si="328"/>
        <v>0</v>
      </c>
      <c r="BF297" s="80">
        <f t="shared" si="328"/>
        <v>0</v>
      </c>
      <c r="BG297" s="80">
        <f t="shared" si="328"/>
        <v>0</v>
      </c>
      <c r="BH297" s="80">
        <f t="shared" si="328"/>
        <v>0</v>
      </c>
      <c r="BI297" s="80">
        <f t="shared" si="328"/>
        <v>0</v>
      </c>
      <c r="BJ297" s="80">
        <f t="shared" si="328"/>
        <v>0</v>
      </c>
      <c r="BK297" s="80">
        <f t="shared" si="328"/>
        <v>0</v>
      </c>
      <c r="BL297" s="80">
        <f t="shared" si="328"/>
        <v>0</v>
      </c>
      <c r="BM297" s="80">
        <f t="shared" si="328"/>
        <v>0</v>
      </c>
      <c r="BN297" s="80">
        <f t="shared" si="328"/>
        <v>0</v>
      </c>
      <c r="BO297" s="80">
        <f t="shared" si="328"/>
        <v>0</v>
      </c>
      <c r="BP297" s="80">
        <f t="shared" si="328"/>
        <v>0</v>
      </c>
      <c r="BQ297" s="80">
        <f t="shared" si="328"/>
        <v>0</v>
      </c>
      <c r="BR297" s="80">
        <f t="shared" si="328"/>
        <v>0</v>
      </c>
      <c r="BS297" s="80">
        <f t="shared" si="328"/>
        <v>0</v>
      </c>
      <c r="BT297" s="80">
        <f t="shared" si="328"/>
        <v>0</v>
      </c>
      <c r="BU297" s="80">
        <f t="shared" si="328"/>
        <v>0</v>
      </c>
      <c r="BV297" s="80">
        <f t="shared" si="328"/>
        <v>0</v>
      </c>
      <c r="BW297" s="80">
        <f t="shared" ref="BW297:CO297" si="329" xml:space="preserve"> BW229 * $G$291</f>
        <v>0</v>
      </c>
      <c r="BX297" s="80">
        <f t="shared" si="329"/>
        <v>0</v>
      </c>
      <c r="BY297" s="80">
        <f t="shared" si="329"/>
        <v>0</v>
      </c>
      <c r="BZ297" s="80">
        <f t="shared" si="329"/>
        <v>0</v>
      </c>
      <c r="CA297" s="80">
        <f t="shared" si="329"/>
        <v>0</v>
      </c>
      <c r="CB297" s="80">
        <f t="shared" si="329"/>
        <v>0</v>
      </c>
      <c r="CC297" s="80">
        <f t="shared" si="329"/>
        <v>0</v>
      </c>
      <c r="CD297" s="80">
        <f t="shared" si="329"/>
        <v>0</v>
      </c>
      <c r="CE297" s="80">
        <f t="shared" si="329"/>
        <v>0</v>
      </c>
      <c r="CF297" s="80">
        <f t="shared" si="329"/>
        <v>0</v>
      </c>
      <c r="CG297" s="80">
        <f t="shared" si="329"/>
        <v>0</v>
      </c>
      <c r="CH297" s="80">
        <f t="shared" si="329"/>
        <v>0</v>
      </c>
      <c r="CI297" s="80">
        <f t="shared" si="329"/>
        <v>0</v>
      </c>
      <c r="CJ297" s="80">
        <f t="shared" si="329"/>
        <v>0</v>
      </c>
      <c r="CK297" s="80">
        <f t="shared" si="329"/>
        <v>0</v>
      </c>
      <c r="CL297" s="80">
        <f t="shared" si="329"/>
        <v>0</v>
      </c>
      <c r="CM297" s="80">
        <f t="shared" si="329"/>
        <v>0</v>
      </c>
      <c r="CN297" s="80">
        <f t="shared" si="329"/>
        <v>0</v>
      </c>
      <c r="CO297" s="80">
        <f t="shared" si="329"/>
        <v>0</v>
      </c>
    </row>
    <row r="298" spans="2:93" s="20" customFormat="1" outlineLevel="1" x14ac:dyDescent="0.2">
      <c r="B298" s="34"/>
      <c r="C298" s="84"/>
      <c r="D298" s="84"/>
      <c r="E298" s="20" t="s">
        <v>460</v>
      </c>
      <c r="G298" s="161"/>
      <c r="H298" s="162" t="s">
        <v>125</v>
      </c>
      <c r="I298" s="85">
        <f xml:space="preserve"> SUM( K298:CO298 )</f>
        <v>10163656.619752046</v>
      </c>
      <c r="K298" s="91">
        <f t="shared" ref="K298:AP298" si="330" xml:space="preserve"> SUMPRODUCT( K285:K286, K288:K289 )</f>
        <v>15823.998685111501</v>
      </c>
      <c r="L298" s="91">
        <f t="shared" si="330"/>
        <v>53321.64984442712</v>
      </c>
      <c r="M298" s="91">
        <f t="shared" si="330"/>
        <v>45599.695584391891</v>
      </c>
      <c r="N298" s="91">
        <f t="shared" si="330"/>
        <v>43202.588694245576</v>
      </c>
      <c r="O298" s="91">
        <f t="shared" si="330"/>
        <v>40900.365024428458</v>
      </c>
      <c r="P298" s="91">
        <f t="shared" si="330"/>
        <v>43430.335551904907</v>
      </c>
      <c r="Q298" s="91">
        <f t="shared" si="330"/>
        <v>47247.937166756405</v>
      </c>
      <c r="R298" s="91">
        <f t="shared" si="330"/>
        <v>51025.198152979021</v>
      </c>
      <c r="S298" s="91">
        <f t="shared" si="330"/>
        <v>57486.27748440126</v>
      </c>
      <c r="T298" s="91">
        <f t="shared" si="330"/>
        <v>58635.81937278901</v>
      </c>
      <c r="U298" s="91">
        <f t="shared" si="330"/>
        <v>59972.206915144481</v>
      </c>
      <c r="V298" s="91">
        <f t="shared" si="330"/>
        <v>61004.324314811602</v>
      </c>
      <c r="W298" s="91">
        <f t="shared" si="330"/>
        <v>62224.215900098126</v>
      </c>
      <c r="X298" s="91">
        <f t="shared" si="330"/>
        <v>63468.501419692868</v>
      </c>
      <c r="Y298" s="91">
        <f t="shared" si="330"/>
        <v>64915.032150166626</v>
      </c>
      <c r="Z298" s="91">
        <f t="shared" si="330"/>
        <v>66032.215219266232</v>
      </c>
      <c r="AA298" s="91">
        <f t="shared" si="330"/>
        <v>67352.648559173802</v>
      </c>
      <c r="AB298" s="91">
        <f t="shared" si="330"/>
        <v>68699.48634726397</v>
      </c>
      <c r="AC298" s="91">
        <f t="shared" si="330"/>
        <v>70265.238113040599</v>
      </c>
      <c r="AD298" s="91">
        <f t="shared" si="330"/>
        <v>71474.497844816593</v>
      </c>
      <c r="AE298" s="91">
        <f t="shared" si="330"/>
        <v>72903.759449838617</v>
      </c>
      <c r="AF298" s="91">
        <f t="shared" si="330"/>
        <v>74361.601720653154</v>
      </c>
      <c r="AG298" s="91">
        <f t="shared" si="330"/>
        <v>76056.400552358362</v>
      </c>
      <c r="AH298" s="91">
        <f t="shared" si="330"/>
        <v>77365.325776291007</v>
      </c>
      <c r="AI298" s="91">
        <f t="shared" si="330"/>
        <v>78912.385119501108</v>
      </c>
      <c r="AJ298" s="91">
        <f t="shared" si="330"/>
        <v>80490.380706918775</v>
      </c>
      <c r="AK298" s="91">
        <f t="shared" si="330"/>
        <v>82324.862482849989</v>
      </c>
      <c r="AL298" s="91">
        <f t="shared" si="330"/>
        <v>83741.667489108571</v>
      </c>
      <c r="AM298" s="91">
        <f t="shared" si="330"/>
        <v>85416.233294979203</v>
      </c>
      <c r="AN298" s="91">
        <f t="shared" si="330"/>
        <v>87124.28506694379</v>
      </c>
      <c r="AO298" s="91">
        <f t="shared" si="330"/>
        <v>89109.962259580119</v>
      </c>
      <c r="AP298" s="91">
        <f t="shared" si="330"/>
        <v>90643.538348616246</v>
      </c>
      <c r="AQ298" s="91">
        <f t="shared" ref="AQ298:BV298" si="331" xml:space="preserve"> SUMPRODUCT( AQ285:AQ286, AQ288:AQ289 )</f>
        <v>92456.11952108283</v>
      </c>
      <c r="AR298" s="91">
        <f t="shared" si="331"/>
        <v>94304.946526033862</v>
      </c>
      <c r="AS298" s="91">
        <f t="shared" si="331"/>
        <v>96454.280449699902</v>
      </c>
      <c r="AT298" s="91">
        <f t="shared" si="331"/>
        <v>98114.25173048611</v>
      </c>
      <c r="AU298" s="91">
        <f t="shared" si="331"/>
        <v>100076.22330261683</v>
      </c>
      <c r="AV298" s="91">
        <f t="shared" si="331"/>
        <v>102077.42803794205</v>
      </c>
      <c r="AW298" s="91">
        <f t="shared" si="331"/>
        <v>104403.90705102289</v>
      </c>
      <c r="AX298" s="91">
        <f t="shared" si="331"/>
        <v>106200.69083810374</v>
      </c>
      <c r="AY298" s="91">
        <f t="shared" si="331"/>
        <v>108324.36535724865</v>
      </c>
      <c r="AZ298" s="91">
        <f t="shared" si="331"/>
        <v>110490.50658190815</v>
      </c>
      <c r="BA298" s="91">
        <f t="shared" si="331"/>
        <v>113008.73073438124</v>
      </c>
      <c r="BB298" s="91">
        <f t="shared" si="331"/>
        <v>114953.60292276485</v>
      </c>
      <c r="BC298" s="91">
        <f t="shared" si="331"/>
        <v>117252.30771916897</v>
      </c>
      <c r="BD298" s="91">
        <f t="shared" si="331"/>
        <v>119596.97926743349</v>
      </c>
      <c r="BE298" s="91">
        <f t="shared" si="331"/>
        <v>122322.75192493155</v>
      </c>
      <c r="BF298" s="91">
        <f t="shared" si="331"/>
        <v>124427.91775308795</v>
      </c>
      <c r="BG298" s="91">
        <f t="shared" si="331"/>
        <v>126916.07857687504</v>
      </c>
      <c r="BH298" s="91">
        <f t="shared" si="331"/>
        <v>129453.99466778243</v>
      </c>
      <c r="BI298" s="91">
        <f t="shared" si="331"/>
        <v>132404.42168718314</v>
      </c>
      <c r="BJ298" s="91">
        <f t="shared" si="331"/>
        <v>134683.0923322298</v>
      </c>
      <c r="BK298" s="91">
        <f t="shared" si="331"/>
        <v>137376.32388362926</v>
      </c>
      <c r="BL298" s="91">
        <f t="shared" si="331"/>
        <v>140123.41146152653</v>
      </c>
      <c r="BM298" s="91">
        <f t="shared" si="331"/>
        <v>143317.00854045528</v>
      </c>
      <c r="BN298" s="91">
        <f t="shared" si="331"/>
        <v>145783.48402621053</v>
      </c>
      <c r="BO298" s="91">
        <f t="shared" si="331"/>
        <v>148698.68794715861</v>
      </c>
      <c r="BP298" s="91">
        <f t="shared" si="331"/>
        <v>151672.18663282218</v>
      </c>
      <c r="BQ298" s="91">
        <f t="shared" si="331"/>
        <v>155128.99550675051</v>
      </c>
      <c r="BR298" s="91">
        <f t="shared" si="331"/>
        <v>157798.75444495241</v>
      </c>
      <c r="BS298" s="91">
        <f t="shared" si="331"/>
        <v>160954.22538702388</v>
      </c>
      <c r="BT298" s="91">
        <f t="shared" si="331"/>
        <v>164172.79566661091</v>
      </c>
      <c r="BU298" s="91">
        <f t="shared" si="331"/>
        <v>167914.50988275683</v>
      </c>
      <c r="BV298" s="91">
        <f t="shared" si="331"/>
        <v>170804.30661062754</v>
      </c>
      <c r="BW298" s="91">
        <f t="shared" ref="BW298:CO298" si="332" xml:space="preserve"> SUMPRODUCT( BW285:BW286, BW288:BW289 )</f>
        <v>174219.8470449376</v>
      </c>
      <c r="BX298" s="91">
        <f t="shared" si="332"/>
        <v>177703.68737571925</v>
      </c>
      <c r="BY298" s="91">
        <f t="shared" si="332"/>
        <v>181753.78843305606</v>
      </c>
      <c r="BZ298" s="91">
        <f t="shared" si="332"/>
        <v>184881.75815680824</v>
      </c>
      <c r="CA298" s="91">
        <f t="shared" si="332"/>
        <v>188578.80264638568</v>
      </c>
      <c r="CB298" s="91">
        <f t="shared" si="332"/>
        <v>192349.77621417059</v>
      </c>
      <c r="CC298" s="91">
        <f t="shared" si="332"/>
        <v>196733.68092390458</v>
      </c>
      <c r="CD298" s="91">
        <f t="shared" si="332"/>
        <v>200119.45352802804</v>
      </c>
      <c r="CE298" s="91">
        <f t="shared" si="332"/>
        <v>204121.20324254304</v>
      </c>
      <c r="CF298" s="91">
        <f t="shared" si="332"/>
        <v>208202.97516627013</v>
      </c>
      <c r="CG298" s="91">
        <f t="shared" si="332"/>
        <v>212948.19515756224</v>
      </c>
      <c r="CH298" s="91">
        <f t="shared" si="332"/>
        <v>216613.01839411259</v>
      </c>
      <c r="CI298" s="91">
        <f t="shared" si="332"/>
        <v>220944.58671112015</v>
      </c>
      <c r="CJ298" s="91">
        <f t="shared" si="332"/>
        <v>225362.77255566139</v>
      </c>
      <c r="CK298" s="91">
        <f t="shared" si="332"/>
        <v>229869.30800155509</v>
      </c>
      <c r="CL298" s="91">
        <f t="shared" si="332"/>
        <v>234465.95975856256</v>
      </c>
      <c r="CM298" s="91">
        <f t="shared" si="332"/>
        <v>239154.52986499606</v>
      </c>
      <c r="CN298" s="91">
        <f t="shared" si="332"/>
        <v>243936.85639417672</v>
      </c>
      <c r="CO298" s="91">
        <f t="shared" si="332"/>
        <v>249496.498597417</v>
      </c>
    </row>
    <row r="299" spans="2:93" outlineLevel="1" x14ac:dyDescent="0.2">
      <c r="B299" s="59"/>
      <c r="D299" s="39"/>
      <c r="E299" s="20" t="str">
        <f xml:space="preserve"> E266</f>
        <v>Surface water</v>
      </c>
      <c r="H299" s="77" t="str">
        <f xml:space="preserve"> INDEX( InpS!H$94:H$115, $G$341, 1 )</f>
        <v>£</v>
      </c>
      <c r="I299" s="54">
        <f xml:space="preserve"> SUM( K299:CO299 )</f>
        <v>2059639.140526209</v>
      </c>
      <c r="K299" s="130">
        <f t="shared" ref="K299:AP299" si="333" xml:space="preserve"> K266</f>
        <v>5357.5499999999993</v>
      </c>
      <c r="L299" s="130">
        <f t="shared" si="333"/>
        <v>16433.55</v>
      </c>
      <c r="M299" s="130">
        <f t="shared" si="333"/>
        <v>15390.400200000002</v>
      </c>
      <c r="N299" s="130">
        <f t="shared" si="333"/>
        <v>14642.67</v>
      </c>
      <c r="O299" s="130">
        <f t="shared" si="333"/>
        <v>13931.846600000001</v>
      </c>
      <c r="P299" s="130">
        <f t="shared" si="333"/>
        <v>13258.939400000001</v>
      </c>
      <c r="Q299" s="130">
        <f t="shared" si="333"/>
        <v>12622.938999999998</v>
      </c>
      <c r="R299" s="130">
        <f t="shared" si="333"/>
        <v>12021.316999999999</v>
      </c>
      <c r="S299" s="130">
        <f t="shared" si="333"/>
        <v>11454.073399999999</v>
      </c>
      <c r="T299" s="130">
        <f t="shared" si="333"/>
        <v>11683.118273701217</v>
      </c>
      <c r="U299" s="130">
        <f t="shared" si="333"/>
        <v>11916.743313107399</v>
      </c>
      <c r="V299" s="130">
        <f t="shared" si="333"/>
        <v>12155.040106899598</v>
      </c>
      <c r="W299" s="130">
        <f t="shared" si="333"/>
        <v>12398.10207523988</v>
      </c>
      <c r="X299" s="130">
        <f t="shared" si="333"/>
        <v>12646.024506395082</v>
      </c>
      <c r="Y299" s="130">
        <f t="shared" si="333"/>
        <v>12898.904594092948</v>
      </c>
      <c r="Z299" s="130">
        <f t="shared" si="333"/>
        <v>13156.84147562525</v>
      </c>
      <c r="AA299" s="130">
        <f t="shared" si="333"/>
        <v>13419.936270712868</v>
      </c>
      <c r="AB299" s="130">
        <f t="shared" si="333"/>
        <v>13688.292121148035</v>
      </c>
      <c r="AC299" s="130">
        <f t="shared" si="333"/>
        <v>13962.014231229305</v>
      </c>
      <c r="AD299" s="130">
        <f t="shared" si="333"/>
        <v>14241.209909005083</v>
      </c>
      <c r="AE299" s="130">
        <f t="shared" si="333"/>
        <v>14525.988608341917</v>
      </c>
      <c r="AF299" s="130">
        <f t="shared" si="333"/>
        <v>14816.461971833984</v>
      </c>
      <c r="AG299" s="130">
        <f t="shared" si="333"/>
        <v>15112.743874570668</v>
      </c>
      <c r="AH299" s="130">
        <f t="shared" si="333"/>
        <v>15414.950468779318</v>
      </c>
      <c r="AI299" s="130">
        <f t="shared" si="333"/>
        <v>15723.200229360747</v>
      </c>
      <c r="AJ299" s="130">
        <f t="shared" si="333"/>
        <v>16037.614000335265</v>
      </c>
      <c r="AK299" s="130">
        <f t="shared" si="333"/>
        <v>16358.315042217508</v>
      </c>
      <c r="AL299" s="130">
        <f t="shared" si="333"/>
        <v>16685.429080338607</v>
      </c>
      <c r="AM299" s="130">
        <f t="shared" si="333"/>
        <v>17019.084354134633</v>
      </c>
      <c r="AN299" s="130">
        <f t="shared" si="333"/>
        <v>17359.411667420678</v>
      </c>
      <c r="AO299" s="130">
        <f t="shared" si="333"/>
        <v>17706.544439670226</v>
      </c>
      <c r="AP299" s="130">
        <f t="shared" si="333"/>
        <v>18060.618758319983</v>
      </c>
      <c r="AQ299" s="130">
        <f t="shared" ref="AQ299:BV299" si="334" xml:space="preserve"> AQ266</f>
        <v>18421.773432120597</v>
      </c>
      <c r="AR299" s="130">
        <f t="shared" si="334"/>
        <v>18790.150045554252</v>
      </c>
      <c r="AS299" s="130">
        <f t="shared" si="334"/>
        <v>19165.89301434044</v>
      </c>
      <c r="AT299" s="130">
        <f t="shared" si="334"/>
        <v>19549.149642051649</v>
      </c>
      <c r="AU299" s="130">
        <f t="shared" si="334"/>
        <v>19940.070177861202</v>
      </c>
      <c r="AV299" s="130">
        <f t="shared" si="334"/>
        <v>20338.807875445858</v>
      </c>
      <c r="AW299" s="130">
        <f t="shared" si="334"/>
        <v>20745.519053066291</v>
      </c>
      <c r="AX299" s="130">
        <f t="shared" si="334"/>
        <v>21160.363154848961</v>
      </c>
      <c r="AY299" s="130">
        <f t="shared" si="334"/>
        <v>21583.502813293471</v>
      </c>
      <c r="AZ299" s="130">
        <f t="shared" si="334"/>
        <v>22015.103913029801</v>
      </c>
      <c r="BA299" s="130">
        <f t="shared" si="334"/>
        <v>22455.33565585058</v>
      </c>
      <c r="BB299" s="130">
        <f t="shared" si="334"/>
        <v>22904.370627043692</v>
      </c>
      <c r="BC299" s="130">
        <f t="shared" si="334"/>
        <v>23362.384863051389</v>
      </c>
      <c r="BD299" s="130">
        <f t="shared" si="334"/>
        <v>23829.55792048237</v>
      </c>
      <c r="BE299" s="130">
        <f t="shared" si="334"/>
        <v>24306.072946503831</v>
      </c>
      <c r="BF299" s="130">
        <f t="shared" si="334"/>
        <v>24792.116750641195</v>
      </c>
      <c r="BG299" s="130">
        <f t="shared" si="334"/>
        <v>25287.879878013548</v>
      </c>
      <c r="BH299" s="130">
        <f t="shared" si="334"/>
        <v>25793.5566840336</v>
      </c>
      <c r="BI299" s="130">
        <f t="shared" si="334"/>
        <v>26309.34541060136</v>
      </c>
      <c r="BJ299" s="130">
        <f t="shared" si="334"/>
        <v>26835.448263821505</v>
      </c>
      <c r="BK299" s="130">
        <f t="shared" si="334"/>
        <v>27372.071493274758</v>
      </c>
      <c r="BL299" s="130">
        <f t="shared" si="334"/>
        <v>27919.425472874529</v>
      </c>
      <c r="BM299" s="130">
        <f t="shared" si="334"/>
        <v>28477.724783340364</v>
      </c>
      <c r="BN299" s="130">
        <f t="shared" si="334"/>
        <v>29047.18829632067</v>
      </c>
      <c r="BO299" s="130">
        <f t="shared" si="334"/>
        <v>29628.039260197525</v>
      </c>
      <c r="BP299" s="130">
        <f t="shared" si="334"/>
        <v>30220.505387607427</v>
      </c>
      <c r="BQ299" s="130">
        <f t="shared" si="334"/>
        <v>30824.81894471206</v>
      </c>
      <c r="BR299" s="130">
        <f t="shared" si="334"/>
        <v>31441.216842254293</v>
      </c>
      <c r="BS299" s="130">
        <f t="shared" si="334"/>
        <v>32069.940728434976</v>
      </c>
      <c r="BT299" s="130">
        <f t="shared" si="334"/>
        <v>32711.237083646913</v>
      </c>
      <c r="BU299" s="130">
        <f t="shared" si="334"/>
        <v>33365.357317103284</v>
      </c>
      <c r="BV299" s="130">
        <f t="shared" si="334"/>
        <v>34032.557865398361</v>
      </c>
      <c r="BW299" s="130">
        <f t="shared" ref="BW299:CO299" si="335" xml:space="preserve"> BW266</f>
        <v>34713.100293038959</v>
      </c>
      <c r="BX299" s="130">
        <f t="shared" si="335"/>
        <v>35407.251394986393</v>
      </c>
      <c r="BY299" s="130">
        <f t="shared" si="335"/>
        <v>36115.283301248841</v>
      </c>
      <c r="BZ299" s="130">
        <f t="shared" si="335"/>
        <v>36837.473583565195</v>
      </c>
      <c r="CA299" s="130">
        <f t="shared" si="335"/>
        <v>37574.105364222341</v>
      </c>
      <c r="CB299" s="130">
        <f t="shared" si="335"/>
        <v>38325.467427048359</v>
      </c>
      <c r="CC299" s="130">
        <f t="shared" si="335"/>
        <v>39091.854330625254</v>
      </c>
      <c r="CD299" s="130">
        <f t="shared" si="335"/>
        <v>39873.566523765599</v>
      </c>
      <c r="CE299" s="130">
        <f t="shared" si="335"/>
        <v>40670.910463298329</v>
      </c>
      <c r="CF299" s="130">
        <f t="shared" si="335"/>
        <v>41484.198734209866</v>
      </c>
      <c r="CG299" s="130">
        <f t="shared" si="335"/>
        <v>42313.750172187662</v>
      </c>
      <c r="CH299" s="130">
        <f t="shared" si="335"/>
        <v>43159.889988614341</v>
      </c>
      <c r="CI299" s="130">
        <f t="shared" si="335"/>
        <v>44022.94989806111</v>
      </c>
      <c r="CJ299" s="130">
        <f t="shared" si="335"/>
        <v>44903.268248330838</v>
      </c>
      <c r="CK299" s="130">
        <f t="shared" si="335"/>
        <v>45801.190153101496</v>
      </c>
      <c r="CL299" s="130">
        <f t="shared" si="335"/>
        <v>46717.067627221986</v>
      </c>
      <c r="CM299" s="130">
        <f t="shared" si="335"/>
        <v>47651.259724713556</v>
      </c>
      <c r="CN299" s="130">
        <f t="shared" si="335"/>
        <v>48604.13267953074</v>
      </c>
      <c r="CO299" s="130">
        <f t="shared" si="335"/>
        <v>49576.06004913713</v>
      </c>
    </row>
    <row r="300" spans="2:93" s="174" customFormat="1" outlineLevel="1" x14ac:dyDescent="0.2">
      <c r="B300" s="175"/>
      <c r="C300" s="176"/>
      <c r="D300" s="176"/>
      <c r="E300" s="174" t="s">
        <v>461</v>
      </c>
      <c r="H300" s="177" t="s">
        <v>125</v>
      </c>
      <c r="I300" s="178">
        <f xml:space="preserve"> SUM( K300:CO300 )</f>
        <v>13689038.643502928</v>
      </c>
      <c r="K300" s="178">
        <f t="shared" ref="K300:AP300" si="336">SUM( K295:K299 )</f>
        <v>23076.861185111498</v>
      </c>
      <c r="L300" s="178">
        <f t="shared" si="336"/>
        <v>77314.366511093787</v>
      </c>
      <c r="M300" s="178">
        <f t="shared" si="336"/>
        <v>68359.695784391894</v>
      </c>
      <c r="N300" s="178">
        <f t="shared" si="336"/>
        <v>65352.058694245577</v>
      </c>
      <c r="O300" s="178">
        <f t="shared" si="336"/>
        <v>62481.111624428464</v>
      </c>
      <c r="P300" s="178">
        <f t="shared" si="336"/>
        <v>64480.27495190491</v>
      </c>
      <c r="Q300" s="178">
        <f t="shared" si="336"/>
        <v>67808.87616675641</v>
      </c>
      <c r="R300" s="178">
        <f t="shared" si="336"/>
        <v>71141.315152979019</v>
      </c>
      <c r="S300" s="178">
        <f t="shared" si="336"/>
        <v>77196.850884401254</v>
      </c>
      <c r="T300" s="178">
        <f t="shared" si="336"/>
        <v>78740.541268029279</v>
      </c>
      <c r="U300" s="178">
        <f t="shared" si="336"/>
        <v>80478.959016275825</v>
      </c>
      <c r="V300" s="178">
        <f t="shared" si="336"/>
        <v>81921.145941516763</v>
      </c>
      <c r="W300" s="178">
        <f t="shared" si="336"/>
        <v>83559.307132768939</v>
      </c>
      <c r="X300" s="178">
        <f t="shared" si="336"/>
        <v>85230.226314130778</v>
      </c>
      <c r="Y300" s="178">
        <f t="shared" si="336"/>
        <v>87111.922016567012</v>
      </c>
      <c r="Z300" s="178">
        <f t="shared" si="336"/>
        <v>88672.971966771947</v>
      </c>
      <c r="AA300" s="178">
        <f t="shared" si="336"/>
        <v>90446.148107309069</v>
      </c>
      <c r="AB300" s="178">
        <f t="shared" si="336"/>
        <v>92254.782105586084</v>
      </c>
      <c r="AC300" s="178">
        <f t="shared" si="336"/>
        <v>94291.564530373478</v>
      </c>
      <c r="AD300" s="178">
        <f t="shared" si="336"/>
        <v>95981.274029457767</v>
      </c>
      <c r="AE300" s="178">
        <f t="shared" si="336"/>
        <v>97900.592862158737</v>
      </c>
      <c r="AF300" s="178">
        <f t="shared" si="336"/>
        <v>99858.291939535673</v>
      </c>
      <c r="AG300" s="178">
        <f t="shared" si="336"/>
        <v>102062.94311695598</v>
      </c>
      <c r="AH300" s="178">
        <f t="shared" si="336"/>
        <v>103891.91610460506</v>
      </c>
      <c r="AI300" s="178">
        <f t="shared" si="336"/>
        <v>105969.42250531985</v>
      </c>
      <c r="AJ300" s="178">
        <f t="shared" si="336"/>
        <v>108088.47239668181</v>
      </c>
      <c r="AK300" s="178">
        <f t="shared" si="336"/>
        <v>110474.82783403696</v>
      </c>
      <c r="AL300" s="178">
        <f t="shared" si="336"/>
        <v>112454.54221178222</v>
      </c>
      <c r="AM300" s="178">
        <f t="shared" si="336"/>
        <v>114703.27377814584</v>
      </c>
      <c r="AN300" s="178">
        <f t="shared" si="336"/>
        <v>116996.97279142716</v>
      </c>
      <c r="AO300" s="178">
        <f t="shared" si="336"/>
        <v>119580.00829913857</v>
      </c>
      <c r="AP300" s="178">
        <f t="shared" si="336"/>
        <v>121722.8879610679</v>
      </c>
      <c r="AQ300" s="178">
        <f t="shared" ref="AQ300:BV300" si="337">SUM( AQ295:AQ299 )</f>
        <v>124156.95683123861</v>
      </c>
      <c r="AR300" s="178">
        <f t="shared" si="337"/>
        <v>126639.69930227418</v>
      </c>
      <c r="AS300" s="178">
        <f t="shared" si="337"/>
        <v>129435.62497606766</v>
      </c>
      <c r="AT300" s="178">
        <f t="shared" si="337"/>
        <v>131755.11777620594</v>
      </c>
      <c r="AU300" s="178">
        <f t="shared" si="337"/>
        <v>134389.79919098894</v>
      </c>
      <c r="AV300" s="178">
        <f t="shared" si="337"/>
        <v>137077.16581659761</v>
      </c>
      <c r="AW300" s="178">
        <f t="shared" si="337"/>
        <v>140103.52776556811</v>
      </c>
      <c r="AX300" s="178">
        <f t="shared" si="337"/>
        <v>142614.18991122002</v>
      </c>
      <c r="AY300" s="178">
        <f t="shared" si="337"/>
        <v>145466.01807535742</v>
      </c>
      <c r="AZ300" s="178">
        <f t="shared" si="337"/>
        <v>148374.87369155153</v>
      </c>
      <c r="BA300" s="178">
        <f t="shared" si="337"/>
        <v>151650.66415051249</v>
      </c>
      <c r="BB300" s="178">
        <f t="shared" si="337"/>
        <v>154368.25155118629</v>
      </c>
      <c r="BC300" s="178">
        <f t="shared" si="337"/>
        <v>157455.12339540021</v>
      </c>
      <c r="BD300" s="178">
        <f t="shared" si="337"/>
        <v>160603.72281433785</v>
      </c>
      <c r="BE300" s="178">
        <f t="shared" si="337"/>
        <v>164149.49933147588</v>
      </c>
      <c r="BF300" s="178">
        <f t="shared" si="337"/>
        <v>167091.06647665758</v>
      </c>
      <c r="BG300" s="178">
        <f t="shared" si="337"/>
        <v>170432.35397161529</v>
      </c>
      <c r="BH300" s="178">
        <f t="shared" si="337"/>
        <v>173840.45654148623</v>
      </c>
      <c r="BI300" s="178">
        <f t="shared" si="337"/>
        <v>177678.47098929528</v>
      </c>
      <c r="BJ300" s="178">
        <f t="shared" si="337"/>
        <v>180862.47797559021</v>
      </c>
      <c r="BK300" s="178">
        <f t="shared" si="337"/>
        <v>184479.14970262913</v>
      </c>
      <c r="BL300" s="178">
        <f t="shared" si="337"/>
        <v>188168.14330940548</v>
      </c>
      <c r="BM300" s="178">
        <f t="shared" si="337"/>
        <v>192322.48152852163</v>
      </c>
      <c r="BN300" s="178">
        <f t="shared" si="337"/>
        <v>195768.90990782305</v>
      </c>
      <c r="BO300" s="178">
        <f t="shared" si="337"/>
        <v>199683.66264936412</v>
      </c>
      <c r="BP300" s="178">
        <f t="shared" si="337"/>
        <v>203676.69793860198</v>
      </c>
      <c r="BQ300" s="178">
        <f t="shared" si="337"/>
        <v>208173.43089088707</v>
      </c>
      <c r="BR300" s="178">
        <f t="shared" si="337"/>
        <v>211903.90906658856</v>
      </c>
      <c r="BS300" s="178">
        <f t="shared" si="337"/>
        <v>216141.31024204733</v>
      </c>
      <c r="BT300" s="178">
        <f t="shared" si="337"/>
        <v>220463.44590306078</v>
      </c>
      <c r="BU300" s="178">
        <f t="shared" si="337"/>
        <v>225330.79328251147</v>
      </c>
      <c r="BV300" s="178">
        <f t="shared" si="337"/>
        <v>229368.73224069914</v>
      </c>
      <c r="BW300" s="178">
        <f t="shared" ref="BW300:CO300" si="338">SUM( BW295:BW299 )</f>
        <v>233955.37408176504</v>
      </c>
      <c r="BX300" s="178">
        <f t="shared" si="338"/>
        <v>238633.73410591844</v>
      </c>
      <c r="BY300" s="178">
        <f t="shared" si="338"/>
        <v>243902.24143415695</v>
      </c>
      <c r="BZ300" s="178">
        <f t="shared" si="338"/>
        <v>248272.98166157666</v>
      </c>
      <c r="CA300" s="178">
        <f t="shared" si="338"/>
        <v>253237.64809440231</v>
      </c>
      <c r="CB300" s="178">
        <f t="shared" si="338"/>
        <v>258301.59199441047</v>
      </c>
      <c r="CC300" s="178">
        <f t="shared" si="338"/>
        <v>264004.3223121374</v>
      </c>
      <c r="CD300" s="178">
        <f t="shared" si="338"/>
        <v>268735.29282293469</v>
      </c>
      <c r="CE300" s="178">
        <f t="shared" si="338"/>
        <v>274109.14010452176</v>
      </c>
      <c r="CF300" s="178">
        <f t="shared" si="338"/>
        <v>279590.44716298621</v>
      </c>
      <c r="CG300" s="178">
        <f t="shared" si="338"/>
        <v>285763.18852037477</v>
      </c>
      <c r="CH300" s="178">
        <f t="shared" si="338"/>
        <v>290884.07898959541</v>
      </c>
      <c r="CI300" s="178">
        <f t="shared" si="338"/>
        <v>296700.8312319782</v>
      </c>
      <c r="CJ300" s="178">
        <f t="shared" si="338"/>
        <v>302633.89993542957</v>
      </c>
      <c r="CK300" s="178">
        <f t="shared" si="338"/>
        <v>308685.61105755478</v>
      </c>
      <c r="CL300" s="178">
        <f t="shared" si="338"/>
        <v>314858.33706767973</v>
      </c>
      <c r="CM300" s="178">
        <f t="shared" si="338"/>
        <v>321154.49787693762</v>
      </c>
      <c r="CN300" s="178">
        <f t="shared" si="338"/>
        <v>327576.56178695243</v>
      </c>
      <c r="CO300" s="178">
        <f t="shared" si="338"/>
        <v>334808.7308798926</v>
      </c>
    </row>
    <row r="301" spans="2:93" outlineLevel="1" x14ac:dyDescent="0.2">
      <c r="B301" s="59"/>
      <c r="D301" s="39"/>
      <c r="H301" s="151"/>
      <c r="I301" s="75"/>
    </row>
    <row r="302" spans="2:93" outlineLevel="1" x14ac:dyDescent="0.2">
      <c r="B302" s="59"/>
      <c r="D302" s="39" t="s">
        <v>462</v>
      </c>
      <c r="H302" s="151"/>
      <c r="I302" s="75"/>
    </row>
    <row r="303" spans="2:93" s="174" customFormat="1" outlineLevel="1" x14ac:dyDescent="0.2">
      <c r="B303" s="175"/>
      <c r="C303" s="176"/>
      <c r="D303" s="176"/>
      <c r="E303" s="174" t="s">
        <v>463</v>
      </c>
      <c r="H303" s="228" t="s">
        <v>275</v>
      </c>
      <c r="I303" s="172"/>
      <c r="K303" s="346">
        <f t="shared" ref="K303:AP303" si="339" xml:space="preserve"> K298 / MAX( 1, K284 )</f>
        <v>1.0023</v>
      </c>
      <c r="L303" s="346">
        <f t="shared" si="339"/>
        <v>1.0779000000000001</v>
      </c>
      <c r="M303" s="346">
        <f t="shared" si="339"/>
        <v>0.91850000000000009</v>
      </c>
      <c r="N303" s="346">
        <f t="shared" si="339"/>
        <v>0.87259999999999993</v>
      </c>
      <c r="O303" s="346">
        <f t="shared" si="339"/>
        <v>0.82610000000000006</v>
      </c>
      <c r="P303" s="346">
        <f t="shared" si="339"/>
        <v>0.87719999999999998</v>
      </c>
      <c r="Q303" s="346">
        <f t="shared" si="339"/>
        <v>0.95169999999999999</v>
      </c>
      <c r="R303" s="346">
        <f t="shared" si="339"/>
        <v>1.0306</v>
      </c>
      <c r="S303" s="346">
        <f t="shared" si="339"/>
        <v>1.1611</v>
      </c>
      <c r="T303" s="346">
        <f t="shared" si="339"/>
        <v>1.1843182904340812</v>
      </c>
      <c r="U303" s="346">
        <f t="shared" si="339"/>
        <v>1.2080008724973774</v>
      </c>
      <c r="V303" s="346">
        <f t="shared" si="339"/>
        <v>1.2321570305391203</v>
      </c>
      <c r="W303" s="346">
        <f t="shared" si="339"/>
        <v>1.2567962345658643</v>
      </c>
      <c r="X303" s="346">
        <f t="shared" si="339"/>
        <v>1.2819281439540393</v>
      </c>
      <c r="Y303" s="346">
        <f t="shared" si="339"/>
        <v>1.3075626112367433</v>
      </c>
      <c r="Z303" s="346">
        <f t="shared" si="339"/>
        <v>1.3337096859662589</v>
      </c>
      <c r="AA303" s="346">
        <f t="shared" si="339"/>
        <v>1.3603796186538066</v>
      </c>
      <c r="AB303" s="346">
        <f t="shared" si="339"/>
        <v>1.3875828647880835</v>
      </c>
      <c r="AC303" s="346">
        <f t="shared" si="339"/>
        <v>1.4153300889341556</v>
      </c>
      <c r="AD303" s="346">
        <f t="shared" si="339"/>
        <v>1.4436321689143186</v>
      </c>
      <c r="AE303" s="346">
        <f t="shared" si="339"/>
        <v>1.4725002000725611</v>
      </c>
      <c r="AF303" s="346">
        <f t="shared" si="339"/>
        <v>1.5019454996243031</v>
      </c>
      <c r="AG303" s="346">
        <f t="shared" si="339"/>
        <v>1.5319796110931159</v>
      </c>
      <c r="AH303" s="346">
        <f t="shared" si="339"/>
        <v>1.5626143088361619</v>
      </c>
      <c r="AI303" s="346">
        <f t="shared" si="339"/>
        <v>1.59386160266013</v>
      </c>
      <c r="AJ303" s="346">
        <f t="shared" si="339"/>
        <v>1.6257337425294722</v>
      </c>
      <c r="AK303" s="346">
        <f t="shared" si="339"/>
        <v>1.6582432233687929</v>
      </c>
      <c r="AL303" s="346">
        <f t="shared" si="339"/>
        <v>1.6914027899612689</v>
      </c>
      <c r="AM303" s="346">
        <f t="shared" si="339"/>
        <v>1.7252254419450224</v>
      </c>
      <c r="AN303" s="346">
        <f t="shared" si="339"/>
        <v>1.7597244389094062</v>
      </c>
      <c r="AO303" s="346">
        <f t="shared" si="339"/>
        <v>1.7949133055931967</v>
      </c>
      <c r="AP303" s="346">
        <f t="shared" si="339"/>
        <v>1.8308058371867371</v>
      </c>
      <c r="AQ303" s="346">
        <f t="shared" ref="AQ303:BV303" si="340" xml:space="preserve"> AQ298 / MAX( 1, AQ284 )</f>
        <v>1.8674161047401028</v>
      </c>
      <c r="AR303" s="346">
        <f t="shared" si="340"/>
        <v>1.9047584606794161</v>
      </c>
      <c r="AS303" s="346">
        <f t="shared" si="340"/>
        <v>1.9428475444334665</v>
      </c>
      <c r="AT303" s="346">
        <f t="shared" si="340"/>
        <v>1.98169828817285</v>
      </c>
      <c r="AU303" s="346">
        <f t="shared" si="340"/>
        <v>2.0213259226638658</v>
      </c>
      <c r="AV303" s="346">
        <f t="shared" si="340"/>
        <v>2.0617459832394811</v>
      </c>
      <c r="AW303" s="346">
        <f t="shared" si="340"/>
        <v>2.1029743158896874</v>
      </c>
      <c r="AX303" s="346">
        <f t="shared" si="340"/>
        <v>2.1450270834736509</v>
      </c>
      <c r="AY303" s="346">
        <f t="shared" si="340"/>
        <v>2.1879207720560827</v>
      </c>
      <c r="AZ303" s="346">
        <f t="shared" si="340"/>
        <v>2.2316721973703171</v>
      </c>
      <c r="BA303" s="346">
        <f t="shared" si="340"/>
        <v>2.2762985114106309</v>
      </c>
      <c r="BB303" s="346">
        <f t="shared" si="340"/>
        <v>2.3218172091563885</v>
      </c>
      <c r="BC303" s="346">
        <f t="shared" si="340"/>
        <v>2.3682461354306468</v>
      </c>
      <c r="BD303" s="346">
        <f t="shared" si="340"/>
        <v>2.4156034918959119</v>
      </c>
      <c r="BE303" s="346">
        <f t="shared" si="340"/>
        <v>2.4639078441897886</v>
      </c>
      <c r="BF303" s="346">
        <f t="shared" si="340"/>
        <v>2.5131781292033186</v>
      </c>
      <c r="BG303" s="346">
        <f t="shared" si="340"/>
        <v>2.5634336625048637</v>
      </c>
      <c r="BH303" s="346">
        <f t="shared" si="340"/>
        <v>2.6146941459124418</v>
      </c>
      <c r="BI303" s="346">
        <f t="shared" si="340"/>
        <v>2.6669796752174864</v>
      </c>
      <c r="BJ303" s="346">
        <f t="shared" si="340"/>
        <v>2.7203107480630564</v>
      </c>
      <c r="BK303" s="346">
        <f t="shared" si="340"/>
        <v>2.7747082719795846</v>
      </c>
      <c r="BL303" s="346">
        <f t="shared" si="340"/>
        <v>2.8301935725813157</v>
      </c>
      <c r="BM303" s="346">
        <f t="shared" si="340"/>
        <v>2.8867884019266459</v>
      </c>
      <c r="BN303" s="346">
        <f t="shared" si="340"/>
        <v>2.9445149470456453</v>
      </c>
      <c r="BO303" s="346">
        <f t="shared" si="340"/>
        <v>3.0033958386381001</v>
      </c>
      <c r="BP303" s="346">
        <f t="shared" si="340"/>
        <v>3.0634541599454908</v>
      </c>
      <c r="BQ303" s="346">
        <f t="shared" si="340"/>
        <v>3.1247134558003764</v>
      </c>
      <c r="BR303" s="346">
        <f t="shared" si="340"/>
        <v>3.1871977418567505</v>
      </c>
      <c r="BS303" s="346">
        <f t="shared" si="340"/>
        <v>3.2509315140049528</v>
      </c>
      <c r="BT303" s="346">
        <f t="shared" si="340"/>
        <v>3.3159397579748733</v>
      </c>
      <c r="BU303" s="346">
        <f t="shared" si="340"/>
        <v>3.3822479591311714</v>
      </c>
      <c r="BV303" s="346">
        <f t="shared" si="340"/>
        <v>3.4498821124643779</v>
      </c>
      <c r="BW303" s="346">
        <f t="shared" ref="BW303:CO303" si="341" xml:space="preserve"> BW298 / MAX( 1, BW284 )</f>
        <v>3.5188687327817836</v>
      </c>
      <c r="BX303" s="346">
        <f t="shared" si="341"/>
        <v>3.5892348651021133</v>
      </c>
      <c r="BY303" s="346">
        <f t="shared" si="341"/>
        <v>3.6610080952580621</v>
      </c>
      <c r="BZ303" s="346">
        <f t="shared" si="341"/>
        <v>3.7342165607108431</v>
      </c>
      <c r="CA303" s="346">
        <f t="shared" si="341"/>
        <v>3.8088889615810011</v>
      </c>
      <c r="CB303" s="346">
        <f t="shared" si="341"/>
        <v>3.8850545718997971</v>
      </c>
      <c r="CC303" s="346">
        <f t="shared" si="341"/>
        <v>3.9627432510855907</v>
      </c>
      <c r="CD303" s="346">
        <f t="shared" si="341"/>
        <v>4.0419854556497112</v>
      </c>
      <c r="CE303" s="346">
        <f t="shared" si="341"/>
        <v>4.1228122511364109</v>
      </c>
      <c r="CF303" s="346">
        <f t="shared" si="341"/>
        <v>4.2052553243015769</v>
      </c>
      <c r="CG303" s="346">
        <f t="shared" si="341"/>
        <v>4.2893469955349772</v>
      </c>
      <c r="CH303" s="346">
        <f t="shared" si="341"/>
        <v>4.3751202315309161</v>
      </c>
      <c r="CI303" s="346">
        <f t="shared" si="341"/>
        <v>4.462608658212261</v>
      </c>
      <c r="CJ303" s="346">
        <f t="shared" si="341"/>
        <v>4.551846573912905</v>
      </c>
      <c r="CK303" s="346">
        <f t="shared" si="341"/>
        <v>4.6428689628238411</v>
      </c>
      <c r="CL303" s="346">
        <f t="shared" si="341"/>
        <v>4.7357115087081105</v>
      </c>
      <c r="CM303" s="346">
        <f t="shared" si="341"/>
        <v>4.8304106088900127</v>
      </c>
      <c r="CN303" s="346">
        <f t="shared" si="341"/>
        <v>4.9270033885240458</v>
      </c>
      <c r="CO303" s="346">
        <f t="shared" si="341"/>
        <v>5.0255277151491891</v>
      </c>
    </row>
    <row r="304" spans="2:93" outlineLevel="1" x14ac:dyDescent="0.2">
      <c r="B304" s="59"/>
      <c r="D304" s="39"/>
      <c r="H304" s="151"/>
      <c r="I304" s="75"/>
    </row>
    <row r="305" spans="2:211" outlineLevel="1" x14ac:dyDescent="0.2">
      <c r="B305" s="59"/>
      <c r="D305" s="39"/>
      <c r="E305" t="str">
        <f xml:space="preserve"> "Waste: " &amp; E278</f>
        <v>Waste: Leakage including customer pipes not charged</v>
      </c>
      <c r="G305" s="79"/>
      <c r="H305" s="153" t="s">
        <v>125</v>
      </c>
      <c r="I305" s="54">
        <f t="shared" ref="I305:I307" si="342" xml:space="preserve"> SUM( K305:CO305 )</f>
        <v>0</v>
      </c>
      <c r="K305" s="280">
        <f t="shared" ref="K305:AP305" si="343" xml:space="preserve"> K278 * K$303</f>
        <v>0</v>
      </c>
      <c r="L305" s="280">
        <f t="shared" si="343"/>
        <v>0</v>
      </c>
      <c r="M305" s="280">
        <f t="shared" si="343"/>
        <v>0</v>
      </c>
      <c r="N305" s="280">
        <f t="shared" si="343"/>
        <v>0</v>
      </c>
      <c r="O305" s="280">
        <f t="shared" si="343"/>
        <v>0</v>
      </c>
      <c r="P305" s="280">
        <f t="shared" si="343"/>
        <v>0</v>
      </c>
      <c r="Q305" s="280">
        <f t="shared" si="343"/>
        <v>0</v>
      </c>
      <c r="R305" s="280">
        <f t="shared" si="343"/>
        <v>0</v>
      </c>
      <c r="S305" s="280">
        <f t="shared" si="343"/>
        <v>0</v>
      </c>
      <c r="T305" s="280">
        <f t="shared" si="343"/>
        <v>0</v>
      </c>
      <c r="U305" s="280">
        <f t="shared" si="343"/>
        <v>0</v>
      </c>
      <c r="V305" s="280">
        <f t="shared" si="343"/>
        <v>0</v>
      </c>
      <c r="W305" s="280">
        <f t="shared" si="343"/>
        <v>0</v>
      </c>
      <c r="X305" s="280">
        <f t="shared" si="343"/>
        <v>0</v>
      </c>
      <c r="Y305" s="280">
        <f t="shared" si="343"/>
        <v>0</v>
      </c>
      <c r="Z305" s="280">
        <f t="shared" si="343"/>
        <v>0</v>
      </c>
      <c r="AA305" s="280">
        <f t="shared" si="343"/>
        <v>0</v>
      </c>
      <c r="AB305" s="280">
        <f t="shared" si="343"/>
        <v>0</v>
      </c>
      <c r="AC305" s="280">
        <f t="shared" si="343"/>
        <v>0</v>
      </c>
      <c r="AD305" s="280">
        <f t="shared" si="343"/>
        <v>0</v>
      </c>
      <c r="AE305" s="280">
        <f t="shared" si="343"/>
        <v>0</v>
      </c>
      <c r="AF305" s="280">
        <f t="shared" si="343"/>
        <v>0</v>
      </c>
      <c r="AG305" s="280">
        <f t="shared" si="343"/>
        <v>0</v>
      </c>
      <c r="AH305" s="280">
        <f t="shared" si="343"/>
        <v>0</v>
      </c>
      <c r="AI305" s="280">
        <f t="shared" si="343"/>
        <v>0</v>
      </c>
      <c r="AJ305" s="280">
        <f t="shared" si="343"/>
        <v>0</v>
      </c>
      <c r="AK305" s="280">
        <f t="shared" si="343"/>
        <v>0</v>
      </c>
      <c r="AL305" s="280">
        <f t="shared" si="343"/>
        <v>0</v>
      </c>
      <c r="AM305" s="280">
        <f t="shared" si="343"/>
        <v>0</v>
      </c>
      <c r="AN305" s="280">
        <f t="shared" si="343"/>
        <v>0</v>
      </c>
      <c r="AO305" s="280">
        <f t="shared" si="343"/>
        <v>0</v>
      </c>
      <c r="AP305" s="280">
        <f t="shared" si="343"/>
        <v>0</v>
      </c>
      <c r="AQ305" s="280">
        <f t="shared" ref="AQ305:BV305" si="344" xml:space="preserve"> AQ278 * AQ$303</f>
        <v>0</v>
      </c>
      <c r="AR305" s="280">
        <f t="shared" si="344"/>
        <v>0</v>
      </c>
      <c r="AS305" s="280">
        <f t="shared" si="344"/>
        <v>0</v>
      </c>
      <c r="AT305" s="280">
        <f t="shared" si="344"/>
        <v>0</v>
      </c>
      <c r="AU305" s="280">
        <f t="shared" si="344"/>
        <v>0</v>
      </c>
      <c r="AV305" s="280">
        <f t="shared" si="344"/>
        <v>0</v>
      </c>
      <c r="AW305" s="280">
        <f t="shared" si="344"/>
        <v>0</v>
      </c>
      <c r="AX305" s="280">
        <f t="shared" si="344"/>
        <v>0</v>
      </c>
      <c r="AY305" s="280">
        <f t="shared" si="344"/>
        <v>0</v>
      </c>
      <c r="AZ305" s="280">
        <f t="shared" si="344"/>
        <v>0</v>
      </c>
      <c r="BA305" s="280">
        <f t="shared" si="344"/>
        <v>0</v>
      </c>
      <c r="BB305" s="280">
        <f t="shared" si="344"/>
        <v>0</v>
      </c>
      <c r="BC305" s="280">
        <f t="shared" si="344"/>
        <v>0</v>
      </c>
      <c r="BD305" s="280">
        <f t="shared" si="344"/>
        <v>0</v>
      </c>
      <c r="BE305" s="280">
        <f t="shared" si="344"/>
        <v>0</v>
      </c>
      <c r="BF305" s="280">
        <f t="shared" si="344"/>
        <v>0</v>
      </c>
      <c r="BG305" s="280">
        <f t="shared" si="344"/>
        <v>0</v>
      </c>
      <c r="BH305" s="280">
        <f t="shared" si="344"/>
        <v>0</v>
      </c>
      <c r="BI305" s="280">
        <f t="shared" si="344"/>
        <v>0</v>
      </c>
      <c r="BJ305" s="280">
        <f t="shared" si="344"/>
        <v>0</v>
      </c>
      <c r="BK305" s="280">
        <f t="shared" si="344"/>
        <v>0</v>
      </c>
      <c r="BL305" s="280">
        <f t="shared" si="344"/>
        <v>0</v>
      </c>
      <c r="BM305" s="280">
        <f t="shared" si="344"/>
        <v>0</v>
      </c>
      <c r="BN305" s="280">
        <f t="shared" si="344"/>
        <v>0</v>
      </c>
      <c r="BO305" s="280">
        <f t="shared" si="344"/>
        <v>0</v>
      </c>
      <c r="BP305" s="280">
        <f t="shared" si="344"/>
        <v>0</v>
      </c>
      <c r="BQ305" s="280">
        <f t="shared" si="344"/>
        <v>0</v>
      </c>
      <c r="BR305" s="280">
        <f t="shared" si="344"/>
        <v>0</v>
      </c>
      <c r="BS305" s="280">
        <f t="shared" si="344"/>
        <v>0</v>
      </c>
      <c r="BT305" s="280">
        <f t="shared" si="344"/>
        <v>0</v>
      </c>
      <c r="BU305" s="280">
        <f t="shared" si="344"/>
        <v>0</v>
      </c>
      <c r="BV305" s="280">
        <f t="shared" si="344"/>
        <v>0</v>
      </c>
      <c r="BW305" s="280">
        <f t="shared" ref="BW305:CO305" si="345" xml:space="preserve"> BW278 * BW$303</f>
        <v>0</v>
      </c>
      <c r="BX305" s="280">
        <f t="shared" si="345"/>
        <v>0</v>
      </c>
      <c r="BY305" s="280">
        <f t="shared" si="345"/>
        <v>0</v>
      </c>
      <c r="BZ305" s="280">
        <f t="shared" si="345"/>
        <v>0</v>
      </c>
      <c r="CA305" s="280">
        <f t="shared" si="345"/>
        <v>0</v>
      </c>
      <c r="CB305" s="280">
        <f t="shared" si="345"/>
        <v>0</v>
      </c>
      <c r="CC305" s="280">
        <f t="shared" si="345"/>
        <v>0</v>
      </c>
      <c r="CD305" s="280">
        <f t="shared" si="345"/>
        <v>0</v>
      </c>
      <c r="CE305" s="280">
        <f t="shared" si="345"/>
        <v>0</v>
      </c>
      <c r="CF305" s="280">
        <f t="shared" si="345"/>
        <v>0</v>
      </c>
      <c r="CG305" s="280">
        <f t="shared" si="345"/>
        <v>0</v>
      </c>
      <c r="CH305" s="280">
        <f t="shared" si="345"/>
        <v>0</v>
      </c>
      <c r="CI305" s="280">
        <f t="shared" si="345"/>
        <v>0</v>
      </c>
      <c r="CJ305" s="280">
        <f t="shared" si="345"/>
        <v>0</v>
      </c>
      <c r="CK305" s="280">
        <f t="shared" si="345"/>
        <v>0</v>
      </c>
      <c r="CL305" s="280">
        <f t="shared" si="345"/>
        <v>0</v>
      </c>
      <c r="CM305" s="280">
        <f t="shared" si="345"/>
        <v>0</v>
      </c>
      <c r="CN305" s="280">
        <f t="shared" si="345"/>
        <v>0</v>
      </c>
      <c r="CO305" s="280">
        <f t="shared" si="345"/>
        <v>0</v>
      </c>
    </row>
    <row r="306" spans="2:211" outlineLevel="1" x14ac:dyDescent="0.2">
      <c r="B306" s="59"/>
      <c r="D306" s="39"/>
      <c r="E306" t="str">
        <f xml:space="preserve"> "Waste: " &amp; E279</f>
        <v>Waste: Water taken unbilled</v>
      </c>
      <c r="G306" s="79"/>
      <c r="H306" s="153" t="s">
        <v>125</v>
      </c>
      <c r="I306" s="54">
        <f t="shared" si="342"/>
        <v>0</v>
      </c>
      <c r="K306" s="280">
        <f t="shared" ref="K306:AP306" si="346" xml:space="preserve"> K279 * K$303</f>
        <v>0</v>
      </c>
      <c r="L306" s="280">
        <f t="shared" si="346"/>
        <v>0</v>
      </c>
      <c r="M306" s="280">
        <f t="shared" si="346"/>
        <v>0</v>
      </c>
      <c r="N306" s="280">
        <f t="shared" si="346"/>
        <v>0</v>
      </c>
      <c r="O306" s="280">
        <f t="shared" si="346"/>
        <v>0</v>
      </c>
      <c r="P306" s="280">
        <f t="shared" si="346"/>
        <v>0</v>
      </c>
      <c r="Q306" s="280">
        <f t="shared" si="346"/>
        <v>0</v>
      </c>
      <c r="R306" s="280">
        <f t="shared" si="346"/>
        <v>0</v>
      </c>
      <c r="S306" s="280">
        <f t="shared" si="346"/>
        <v>0</v>
      </c>
      <c r="T306" s="280">
        <f t="shared" si="346"/>
        <v>0</v>
      </c>
      <c r="U306" s="280">
        <f t="shared" si="346"/>
        <v>0</v>
      </c>
      <c r="V306" s="280">
        <f t="shared" si="346"/>
        <v>0</v>
      </c>
      <c r="W306" s="280">
        <f t="shared" si="346"/>
        <v>0</v>
      </c>
      <c r="X306" s="280">
        <f t="shared" si="346"/>
        <v>0</v>
      </c>
      <c r="Y306" s="280">
        <f t="shared" si="346"/>
        <v>0</v>
      </c>
      <c r="Z306" s="280">
        <f t="shared" si="346"/>
        <v>0</v>
      </c>
      <c r="AA306" s="280">
        <f t="shared" si="346"/>
        <v>0</v>
      </c>
      <c r="AB306" s="280">
        <f t="shared" si="346"/>
        <v>0</v>
      </c>
      <c r="AC306" s="280">
        <f t="shared" si="346"/>
        <v>0</v>
      </c>
      <c r="AD306" s="280">
        <f t="shared" si="346"/>
        <v>0</v>
      </c>
      <c r="AE306" s="280">
        <f t="shared" si="346"/>
        <v>0</v>
      </c>
      <c r="AF306" s="280">
        <f t="shared" si="346"/>
        <v>0</v>
      </c>
      <c r="AG306" s="280">
        <f t="shared" si="346"/>
        <v>0</v>
      </c>
      <c r="AH306" s="280">
        <f t="shared" si="346"/>
        <v>0</v>
      </c>
      <c r="AI306" s="280">
        <f t="shared" si="346"/>
        <v>0</v>
      </c>
      <c r="AJ306" s="280">
        <f t="shared" si="346"/>
        <v>0</v>
      </c>
      <c r="AK306" s="280">
        <f t="shared" si="346"/>
        <v>0</v>
      </c>
      <c r="AL306" s="280">
        <f t="shared" si="346"/>
        <v>0</v>
      </c>
      <c r="AM306" s="280">
        <f t="shared" si="346"/>
        <v>0</v>
      </c>
      <c r="AN306" s="280">
        <f t="shared" si="346"/>
        <v>0</v>
      </c>
      <c r="AO306" s="280">
        <f t="shared" si="346"/>
        <v>0</v>
      </c>
      <c r="AP306" s="280">
        <f t="shared" si="346"/>
        <v>0</v>
      </c>
      <c r="AQ306" s="280">
        <f t="shared" ref="AQ306:BV306" si="347" xml:space="preserve"> AQ279 * AQ$303</f>
        <v>0</v>
      </c>
      <c r="AR306" s="280">
        <f t="shared" si="347"/>
        <v>0</v>
      </c>
      <c r="AS306" s="280">
        <f t="shared" si="347"/>
        <v>0</v>
      </c>
      <c r="AT306" s="280">
        <f t="shared" si="347"/>
        <v>0</v>
      </c>
      <c r="AU306" s="280">
        <f t="shared" si="347"/>
        <v>0</v>
      </c>
      <c r="AV306" s="280">
        <f t="shared" si="347"/>
        <v>0</v>
      </c>
      <c r="AW306" s="280">
        <f t="shared" si="347"/>
        <v>0</v>
      </c>
      <c r="AX306" s="280">
        <f t="shared" si="347"/>
        <v>0</v>
      </c>
      <c r="AY306" s="280">
        <f t="shared" si="347"/>
        <v>0</v>
      </c>
      <c r="AZ306" s="280">
        <f t="shared" si="347"/>
        <v>0</v>
      </c>
      <c r="BA306" s="280">
        <f t="shared" si="347"/>
        <v>0</v>
      </c>
      <c r="BB306" s="280">
        <f t="shared" si="347"/>
        <v>0</v>
      </c>
      <c r="BC306" s="280">
        <f t="shared" si="347"/>
        <v>0</v>
      </c>
      <c r="BD306" s="280">
        <f t="shared" si="347"/>
        <v>0</v>
      </c>
      <c r="BE306" s="280">
        <f t="shared" si="347"/>
        <v>0</v>
      </c>
      <c r="BF306" s="280">
        <f t="shared" si="347"/>
        <v>0</v>
      </c>
      <c r="BG306" s="280">
        <f t="shared" si="347"/>
        <v>0</v>
      </c>
      <c r="BH306" s="280">
        <f t="shared" si="347"/>
        <v>0</v>
      </c>
      <c r="BI306" s="280">
        <f t="shared" si="347"/>
        <v>0</v>
      </c>
      <c r="BJ306" s="280">
        <f t="shared" si="347"/>
        <v>0</v>
      </c>
      <c r="BK306" s="280">
        <f t="shared" si="347"/>
        <v>0</v>
      </c>
      <c r="BL306" s="280">
        <f t="shared" si="347"/>
        <v>0</v>
      </c>
      <c r="BM306" s="280">
        <f t="shared" si="347"/>
        <v>0</v>
      </c>
      <c r="BN306" s="280">
        <f t="shared" si="347"/>
        <v>0</v>
      </c>
      <c r="BO306" s="280">
        <f t="shared" si="347"/>
        <v>0</v>
      </c>
      <c r="BP306" s="280">
        <f t="shared" si="347"/>
        <v>0</v>
      </c>
      <c r="BQ306" s="280">
        <f t="shared" si="347"/>
        <v>0</v>
      </c>
      <c r="BR306" s="280">
        <f t="shared" si="347"/>
        <v>0</v>
      </c>
      <c r="BS306" s="280">
        <f t="shared" si="347"/>
        <v>0</v>
      </c>
      <c r="BT306" s="280">
        <f t="shared" si="347"/>
        <v>0</v>
      </c>
      <c r="BU306" s="280">
        <f t="shared" si="347"/>
        <v>0</v>
      </c>
      <c r="BV306" s="280">
        <f t="shared" si="347"/>
        <v>0</v>
      </c>
      <c r="BW306" s="280">
        <f t="shared" ref="BW306:CO306" si="348" xml:space="preserve"> BW279 * BW$303</f>
        <v>0</v>
      </c>
      <c r="BX306" s="280">
        <f t="shared" si="348"/>
        <v>0</v>
      </c>
      <c r="BY306" s="280">
        <f t="shared" si="348"/>
        <v>0</v>
      </c>
      <c r="BZ306" s="280">
        <f t="shared" si="348"/>
        <v>0</v>
      </c>
      <c r="CA306" s="280">
        <f t="shared" si="348"/>
        <v>0</v>
      </c>
      <c r="CB306" s="280">
        <f t="shared" si="348"/>
        <v>0</v>
      </c>
      <c r="CC306" s="280">
        <f t="shared" si="348"/>
        <v>0</v>
      </c>
      <c r="CD306" s="280">
        <f t="shared" si="348"/>
        <v>0</v>
      </c>
      <c r="CE306" s="280">
        <f t="shared" si="348"/>
        <v>0</v>
      </c>
      <c r="CF306" s="280">
        <f t="shared" si="348"/>
        <v>0</v>
      </c>
      <c r="CG306" s="280">
        <f t="shared" si="348"/>
        <v>0</v>
      </c>
      <c r="CH306" s="280">
        <f t="shared" si="348"/>
        <v>0</v>
      </c>
      <c r="CI306" s="280">
        <f t="shared" si="348"/>
        <v>0</v>
      </c>
      <c r="CJ306" s="280">
        <f t="shared" si="348"/>
        <v>0</v>
      </c>
      <c r="CK306" s="280">
        <f t="shared" si="348"/>
        <v>0</v>
      </c>
      <c r="CL306" s="280">
        <f t="shared" si="348"/>
        <v>0</v>
      </c>
      <c r="CM306" s="280">
        <f t="shared" si="348"/>
        <v>0</v>
      </c>
      <c r="CN306" s="280">
        <f t="shared" si="348"/>
        <v>0</v>
      </c>
      <c r="CO306" s="280">
        <f t="shared" si="348"/>
        <v>0</v>
      </c>
    </row>
    <row r="307" spans="2:211" outlineLevel="1" x14ac:dyDescent="0.2">
      <c r="B307" s="59"/>
      <c r="D307" s="39"/>
      <c r="E307" t="str">
        <f xml:space="preserve"> "Waste: " &amp; E280</f>
        <v>Waste: Meter under-registration (assuming replacement)</v>
      </c>
      <c r="G307" s="79"/>
      <c r="H307" s="153" t="s">
        <v>125</v>
      </c>
      <c r="I307" s="54">
        <f t="shared" si="342"/>
        <v>0</v>
      </c>
      <c r="K307" s="280">
        <f t="shared" ref="K307:AP307" si="349" xml:space="preserve"> K280 * K$303</f>
        <v>0</v>
      </c>
      <c r="L307" s="280">
        <f t="shared" si="349"/>
        <v>0</v>
      </c>
      <c r="M307" s="280">
        <f t="shared" si="349"/>
        <v>0</v>
      </c>
      <c r="N307" s="280">
        <f t="shared" si="349"/>
        <v>0</v>
      </c>
      <c r="O307" s="280">
        <f t="shared" si="349"/>
        <v>0</v>
      </c>
      <c r="P307" s="280">
        <f t="shared" si="349"/>
        <v>0</v>
      </c>
      <c r="Q307" s="280">
        <f t="shared" si="349"/>
        <v>0</v>
      </c>
      <c r="R307" s="280">
        <f t="shared" si="349"/>
        <v>0</v>
      </c>
      <c r="S307" s="280">
        <f t="shared" si="349"/>
        <v>0</v>
      </c>
      <c r="T307" s="280">
        <f t="shared" si="349"/>
        <v>0</v>
      </c>
      <c r="U307" s="280">
        <f t="shared" si="349"/>
        <v>0</v>
      </c>
      <c r="V307" s="280">
        <f t="shared" si="349"/>
        <v>0</v>
      </c>
      <c r="W307" s="280">
        <f t="shared" si="349"/>
        <v>0</v>
      </c>
      <c r="X307" s="280">
        <f t="shared" si="349"/>
        <v>0</v>
      </c>
      <c r="Y307" s="280">
        <f t="shared" si="349"/>
        <v>0</v>
      </c>
      <c r="Z307" s="280">
        <f t="shared" si="349"/>
        <v>0</v>
      </c>
      <c r="AA307" s="280">
        <f t="shared" si="349"/>
        <v>0</v>
      </c>
      <c r="AB307" s="280">
        <f t="shared" si="349"/>
        <v>0</v>
      </c>
      <c r="AC307" s="280">
        <f t="shared" si="349"/>
        <v>0</v>
      </c>
      <c r="AD307" s="280">
        <f t="shared" si="349"/>
        <v>0</v>
      </c>
      <c r="AE307" s="280">
        <f t="shared" si="349"/>
        <v>0</v>
      </c>
      <c r="AF307" s="280">
        <f t="shared" si="349"/>
        <v>0</v>
      </c>
      <c r="AG307" s="280">
        <f t="shared" si="349"/>
        <v>0</v>
      </c>
      <c r="AH307" s="280">
        <f t="shared" si="349"/>
        <v>0</v>
      </c>
      <c r="AI307" s="280">
        <f t="shared" si="349"/>
        <v>0</v>
      </c>
      <c r="AJ307" s="280">
        <f t="shared" si="349"/>
        <v>0</v>
      </c>
      <c r="AK307" s="280">
        <f t="shared" si="349"/>
        <v>0</v>
      </c>
      <c r="AL307" s="280">
        <f t="shared" si="349"/>
        <v>0</v>
      </c>
      <c r="AM307" s="280">
        <f t="shared" si="349"/>
        <v>0</v>
      </c>
      <c r="AN307" s="280">
        <f t="shared" si="349"/>
        <v>0</v>
      </c>
      <c r="AO307" s="280">
        <f t="shared" si="349"/>
        <v>0</v>
      </c>
      <c r="AP307" s="280">
        <f t="shared" si="349"/>
        <v>0</v>
      </c>
      <c r="AQ307" s="280">
        <f t="shared" ref="AQ307:BV307" si="350" xml:space="preserve"> AQ280 * AQ$303</f>
        <v>0</v>
      </c>
      <c r="AR307" s="280">
        <f t="shared" si="350"/>
        <v>0</v>
      </c>
      <c r="AS307" s="280">
        <f t="shared" si="350"/>
        <v>0</v>
      </c>
      <c r="AT307" s="280">
        <f t="shared" si="350"/>
        <v>0</v>
      </c>
      <c r="AU307" s="280">
        <f t="shared" si="350"/>
        <v>0</v>
      </c>
      <c r="AV307" s="280">
        <f t="shared" si="350"/>
        <v>0</v>
      </c>
      <c r="AW307" s="280">
        <f t="shared" si="350"/>
        <v>0</v>
      </c>
      <c r="AX307" s="280">
        <f t="shared" si="350"/>
        <v>0</v>
      </c>
      <c r="AY307" s="280">
        <f t="shared" si="350"/>
        <v>0</v>
      </c>
      <c r="AZ307" s="280">
        <f t="shared" si="350"/>
        <v>0</v>
      </c>
      <c r="BA307" s="280">
        <f t="shared" si="350"/>
        <v>0</v>
      </c>
      <c r="BB307" s="280">
        <f t="shared" si="350"/>
        <v>0</v>
      </c>
      <c r="BC307" s="280">
        <f t="shared" si="350"/>
        <v>0</v>
      </c>
      <c r="BD307" s="280">
        <f t="shared" si="350"/>
        <v>0</v>
      </c>
      <c r="BE307" s="280">
        <f t="shared" si="350"/>
        <v>0</v>
      </c>
      <c r="BF307" s="280">
        <f t="shared" si="350"/>
        <v>0</v>
      </c>
      <c r="BG307" s="280">
        <f t="shared" si="350"/>
        <v>0</v>
      </c>
      <c r="BH307" s="280">
        <f t="shared" si="350"/>
        <v>0</v>
      </c>
      <c r="BI307" s="280">
        <f t="shared" si="350"/>
        <v>0</v>
      </c>
      <c r="BJ307" s="280">
        <f t="shared" si="350"/>
        <v>0</v>
      </c>
      <c r="BK307" s="280">
        <f t="shared" si="350"/>
        <v>0</v>
      </c>
      <c r="BL307" s="280">
        <f t="shared" si="350"/>
        <v>0</v>
      </c>
      <c r="BM307" s="280">
        <f t="shared" si="350"/>
        <v>0</v>
      </c>
      <c r="BN307" s="280">
        <f t="shared" si="350"/>
        <v>0</v>
      </c>
      <c r="BO307" s="280">
        <f t="shared" si="350"/>
        <v>0</v>
      </c>
      <c r="BP307" s="280">
        <f t="shared" si="350"/>
        <v>0</v>
      </c>
      <c r="BQ307" s="280">
        <f t="shared" si="350"/>
        <v>0</v>
      </c>
      <c r="BR307" s="280">
        <f t="shared" si="350"/>
        <v>0</v>
      </c>
      <c r="BS307" s="280">
        <f t="shared" si="350"/>
        <v>0</v>
      </c>
      <c r="BT307" s="280">
        <f t="shared" si="350"/>
        <v>0</v>
      </c>
      <c r="BU307" s="280">
        <f t="shared" si="350"/>
        <v>0</v>
      </c>
      <c r="BV307" s="280">
        <f t="shared" si="350"/>
        <v>0</v>
      </c>
      <c r="BW307" s="280">
        <f t="shared" ref="BW307:CO307" si="351" xml:space="preserve"> BW280 * BW$303</f>
        <v>0</v>
      </c>
      <c r="BX307" s="280">
        <f t="shared" si="351"/>
        <v>0</v>
      </c>
      <c r="BY307" s="280">
        <f t="shared" si="351"/>
        <v>0</v>
      </c>
      <c r="BZ307" s="280">
        <f t="shared" si="351"/>
        <v>0</v>
      </c>
      <c r="CA307" s="280">
        <f t="shared" si="351"/>
        <v>0</v>
      </c>
      <c r="CB307" s="280">
        <f t="shared" si="351"/>
        <v>0</v>
      </c>
      <c r="CC307" s="280">
        <f t="shared" si="351"/>
        <v>0</v>
      </c>
      <c r="CD307" s="280">
        <f t="shared" si="351"/>
        <v>0</v>
      </c>
      <c r="CE307" s="280">
        <f t="shared" si="351"/>
        <v>0</v>
      </c>
      <c r="CF307" s="280">
        <f t="shared" si="351"/>
        <v>0</v>
      </c>
      <c r="CG307" s="280">
        <f t="shared" si="351"/>
        <v>0</v>
      </c>
      <c r="CH307" s="280">
        <f t="shared" si="351"/>
        <v>0</v>
      </c>
      <c r="CI307" s="280">
        <f t="shared" si="351"/>
        <v>0</v>
      </c>
      <c r="CJ307" s="280">
        <f t="shared" si="351"/>
        <v>0</v>
      </c>
      <c r="CK307" s="280">
        <f t="shared" si="351"/>
        <v>0</v>
      </c>
      <c r="CL307" s="280">
        <f t="shared" si="351"/>
        <v>0</v>
      </c>
      <c r="CM307" s="280">
        <f t="shared" si="351"/>
        <v>0</v>
      </c>
      <c r="CN307" s="280">
        <f t="shared" si="351"/>
        <v>0</v>
      </c>
      <c r="CO307" s="280">
        <f t="shared" si="351"/>
        <v>0</v>
      </c>
    </row>
    <row r="308" spans="2:211" s="244" customFormat="1" ht="2.1" customHeight="1" outlineLevel="1" x14ac:dyDescent="0.2">
      <c r="C308" s="428"/>
      <c r="E308" s="245"/>
      <c r="H308" s="246"/>
      <c r="K308" s="247"/>
      <c r="L308" s="248"/>
      <c r="M308" s="248"/>
      <c r="N308" s="248"/>
      <c r="O308" s="248"/>
      <c r="P308" s="248"/>
      <c r="Q308" s="248"/>
      <c r="R308" s="248"/>
      <c r="S308" s="248"/>
      <c r="T308" s="248"/>
      <c r="U308" s="248"/>
      <c r="V308" s="248"/>
      <c r="W308" s="248"/>
      <c r="X308" s="248"/>
      <c r="Y308" s="248"/>
      <c r="Z308" s="248"/>
      <c r="AA308" s="248"/>
      <c r="AB308" s="248"/>
      <c r="AC308" s="248"/>
      <c r="AD308" s="248"/>
      <c r="AE308" s="248"/>
      <c r="AF308" s="248"/>
      <c r="AG308" s="248"/>
      <c r="AH308" s="248"/>
      <c r="AI308" s="248"/>
      <c r="AJ308" s="248"/>
      <c r="AK308" s="248"/>
      <c r="AL308" s="248"/>
      <c r="AM308" s="248"/>
      <c r="AN308" s="248"/>
      <c r="AO308" s="248"/>
      <c r="AP308" s="248"/>
      <c r="AQ308" s="248"/>
      <c r="AR308" s="248"/>
      <c r="AS308" s="248"/>
      <c r="AT308" s="248"/>
      <c r="AU308" s="248"/>
      <c r="AV308" s="248"/>
      <c r="AW308" s="248"/>
      <c r="AX308" s="248"/>
      <c r="AY308" s="248"/>
      <c r="AZ308" s="248"/>
      <c r="BA308" s="248"/>
      <c r="BB308" s="248"/>
      <c r="BC308" s="248"/>
      <c r="BD308" s="248"/>
      <c r="BE308" s="248"/>
      <c r="BF308" s="248"/>
      <c r="BG308" s="248"/>
      <c r="BH308" s="248"/>
      <c r="BI308" s="248"/>
      <c r="BJ308" s="248"/>
      <c r="BK308" s="248"/>
      <c r="BL308" s="248"/>
      <c r="BM308" s="248"/>
      <c r="BN308" s="248"/>
      <c r="BO308" s="248"/>
      <c r="BP308" s="248"/>
      <c r="BQ308" s="248"/>
      <c r="BR308" s="248"/>
      <c r="BS308" s="248"/>
      <c r="BT308" s="248"/>
      <c r="BU308" s="248"/>
      <c r="BV308" s="248"/>
      <c r="BW308" s="248"/>
      <c r="BX308" s="248"/>
      <c r="BY308" s="248"/>
      <c r="BZ308" s="248"/>
      <c r="CA308" s="248"/>
      <c r="CB308" s="248"/>
      <c r="CC308" s="248"/>
      <c r="CD308" s="248"/>
      <c r="CE308" s="248"/>
      <c r="CF308" s="248"/>
      <c r="CG308" s="248"/>
      <c r="CH308" s="248"/>
      <c r="CI308" s="248"/>
      <c r="CJ308" s="248"/>
      <c r="CK308" s="248"/>
      <c r="CL308" s="248"/>
      <c r="CM308" s="248"/>
      <c r="CN308" s="248"/>
      <c r="CO308" s="248"/>
      <c r="CP308" s="249"/>
      <c r="CQ308" s="249"/>
      <c r="CR308" s="249"/>
      <c r="CS308" s="249"/>
      <c r="CT308" s="249"/>
      <c r="CU308" s="249"/>
      <c r="CV308" s="249"/>
      <c r="CW308" s="249"/>
      <c r="CX308" s="249"/>
      <c r="CY308" s="249"/>
      <c r="CZ308" s="249"/>
      <c r="DA308" s="249"/>
      <c r="DB308" s="249"/>
      <c r="DC308" s="249"/>
      <c r="DD308" s="249"/>
      <c r="DE308" s="249"/>
      <c r="DF308" s="249"/>
      <c r="DG308" s="249"/>
      <c r="DH308" s="249"/>
      <c r="DI308" s="249"/>
      <c r="DJ308" s="249"/>
      <c r="DK308" s="249"/>
      <c r="DL308" s="249"/>
      <c r="DM308" s="249"/>
      <c r="DN308" s="249"/>
      <c r="DO308" s="249"/>
      <c r="DP308" s="249"/>
      <c r="DQ308" s="249"/>
      <c r="DR308" s="249"/>
      <c r="DS308" s="249"/>
      <c r="DT308" s="249"/>
      <c r="DU308" s="249"/>
      <c r="DV308" s="249"/>
      <c r="DW308" s="249"/>
      <c r="DX308" s="249"/>
      <c r="DY308" s="249"/>
      <c r="DZ308" s="249"/>
      <c r="EA308" s="249"/>
      <c r="EB308" s="249"/>
      <c r="EC308" s="249"/>
      <c r="ED308" s="249"/>
      <c r="EE308" s="249"/>
      <c r="EF308" s="249"/>
      <c r="EG308" s="249"/>
      <c r="EH308" s="249"/>
      <c r="EI308" s="249"/>
      <c r="EJ308" s="249"/>
      <c r="EK308" s="249"/>
      <c r="EL308" s="249"/>
      <c r="EM308" s="249"/>
      <c r="EN308" s="249"/>
      <c r="EO308" s="249"/>
      <c r="EP308" s="249"/>
      <c r="EQ308" s="249"/>
      <c r="ER308" s="249"/>
      <c r="ES308" s="249"/>
      <c r="ET308" s="249"/>
      <c r="EU308" s="249"/>
      <c r="EV308" s="249"/>
      <c r="EW308" s="249"/>
      <c r="EX308" s="249"/>
      <c r="EY308" s="249"/>
      <c r="EZ308" s="249"/>
      <c r="FA308" s="249"/>
      <c r="FB308" s="249"/>
      <c r="FC308" s="249"/>
      <c r="FD308" s="249"/>
      <c r="FE308" s="249"/>
      <c r="FF308" s="249"/>
      <c r="FG308" s="249"/>
      <c r="FH308" s="249"/>
      <c r="FI308" s="249"/>
      <c r="FJ308" s="249"/>
      <c r="FK308" s="249"/>
      <c r="FL308" s="249"/>
      <c r="FM308" s="249"/>
      <c r="FN308" s="249"/>
      <c r="FO308" s="249"/>
      <c r="FP308" s="249"/>
      <c r="FQ308" s="249"/>
      <c r="FR308" s="249"/>
      <c r="FS308" s="249"/>
      <c r="FT308" s="249"/>
      <c r="FU308" s="249"/>
      <c r="FV308" s="249"/>
      <c r="FW308" s="249"/>
      <c r="FX308" s="249"/>
      <c r="FY308" s="249"/>
      <c r="FZ308" s="249"/>
      <c r="GA308" s="249"/>
      <c r="GB308" s="249"/>
      <c r="GC308" s="249"/>
      <c r="GD308" s="249"/>
      <c r="GE308" s="249"/>
      <c r="GF308" s="249"/>
      <c r="GG308" s="249"/>
      <c r="GH308" s="249"/>
      <c r="GI308" s="249"/>
      <c r="GJ308" s="249"/>
      <c r="GK308" s="249"/>
      <c r="GL308" s="249"/>
      <c r="GM308" s="249"/>
      <c r="GN308" s="249"/>
      <c r="GO308" s="249"/>
      <c r="GP308" s="249"/>
      <c r="GQ308" s="249"/>
      <c r="GR308" s="249"/>
      <c r="GS308" s="249"/>
      <c r="GT308" s="249"/>
      <c r="GU308" s="249"/>
      <c r="GV308" s="249"/>
      <c r="GW308" s="249"/>
      <c r="GX308" s="249"/>
      <c r="GY308" s="249"/>
      <c r="GZ308" s="249"/>
      <c r="HA308" s="249"/>
      <c r="HB308" s="249"/>
      <c r="HC308" s="249"/>
    </row>
    <row r="309" spans="2:211" outlineLevel="1" x14ac:dyDescent="0.2">
      <c r="B309" s="59"/>
      <c r="D309" s="39"/>
      <c r="E309" t="str">
        <f xml:space="preserve"> "Waste: " &amp; E282</f>
        <v>Waste: Losses</v>
      </c>
      <c r="G309" s="79"/>
      <c r="H309" s="153" t="s">
        <v>125</v>
      </c>
      <c r="I309" s="54">
        <f t="shared" ref="I309" si="352" xml:space="preserve"> SUM( K309:CO309 )</f>
        <v>0</v>
      </c>
      <c r="K309" s="280">
        <f>SUM(K305:K308)</f>
        <v>0</v>
      </c>
      <c r="L309" s="280">
        <f t="shared" ref="L309" si="353">SUM(L305:L308)</f>
        <v>0</v>
      </c>
      <c r="M309" s="280">
        <f t="shared" ref="M309" si="354">SUM(M305:M308)</f>
        <v>0</v>
      </c>
      <c r="N309" s="280">
        <f t="shared" ref="N309" si="355">SUM(N305:N308)</f>
        <v>0</v>
      </c>
      <c r="O309" s="280">
        <f t="shared" ref="O309" si="356">SUM(O305:O308)</f>
        <v>0</v>
      </c>
      <c r="P309" s="280">
        <f t="shared" ref="P309" si="357">SUM(P305:P308)</f>
        <v>0</v>
      </c>
      <c r="Q309" s="280">
        <f t="shared" ref="Q309" si="358">SUM(Q305:Q308)</f>
        <v>0</v>
      </c>
      <c r="R309" s="280">
        <f t="shared" ref="R309" si="359">SUM(R305:R308)</f>
        <v>0</v>
      </c>
      <c r="S309" s="280">
        <f t="shared" ref="S309" si="360">SUM(S305:S308)</f>
        <v>0</v>
      </c>
      <c r="T309" s="280">
        <f t="shared" ref="T309" si="361">SUM(T305:T308)</f>
        <v>0</v>
      </c>
      <c r="U309" s="280">
        <f t="shared" ref="U309" si="362">SUM(U305:U308)</f>
        <v>0</v>
      </c>
      <c r="V309" s="280">
        <f t="shared" ref="V309" si="363">SUM(V305:V308)</f>
        <v>0</v>
      </c>
      <c r="W309" s="280">
        <f t="shared" ref="W309" si="364">SUM(W305:W308)</f>
        <v>0</v>
      </c>
      <c r="X309" s="280">
        <f t="shared" ref="X309" si="365">SUM(X305:X308)</f>
        <v>0</v>
      </c>
      <c r="Y309" s="280">
        <f t="shared" ref="Y309" si="366">SUM(Y305:Y308)</f>
        <v>0</v>
      </c>
      <c r="Z309" s="280">
        <f t="shared" ref="Z309" si="367">SUM(Z305:Z308)</f>
        <v>0</v>
      </c>
      <c r="AA309" s="280">
        <f t="shared" ref="AA309" si="368">SUM(AA305:AA308)</f>
        <v>0</v>
      </c>
      <c r="AB309" s="280">
        <f t="shared" ref="AB309" si="369">SUM(AB305:AB308)</f>
        <v>0</v>
      </c>
      <c r="AC309" s="280">
        <f t="shared" ref="AC309" si="370">SUM(AC305:AC308)</f>
        <v>0</v>
      </c>
      <c r="AD309" s="280">
        <f t="shared" ref="AD309" si="371">SUM(AD305:AD308)</f>
        <v>0</v>
      </c>
      <c r="AE309" s="280">
        <f t="shared" ref="AE309" si="372">SUM(AE305:AE308)</f>
        <v>0</v>
      </c>
      <c r="AF309" s="280">
        <f t="shared" ref="AF309" si="373">SUM(AF305:AF308)</f>
        <v>0</v>
      </c>
      <c r="AG309" s="280">
        <f t="shared" ref="AG309" si="374">SUM(AG305:AG308)</f>
        <v>0</v>
      </c>
      <c r="AH309" s="280">
        <f t="shared" ref="AH309" si="375">SUM(AH305:AH308)</f>
        <v>0</v>
      </c>
      <c r="AI309" s="280">
        <f t="shared" ref="AI309" si="376">SUM(AI305:AI308)</f>
        <v>0</v>
      </c>
      <c r="AJ309" s="280">
        <f t="shared" ref="AJ309" si="377">SUM(AJ305:AJ308)</f>
        <v>0</v>
      </c>
      <c r="AK309" s="280">
        <f t="shared" ref="AK309" si="378">SUM(AK305:AK308)</f>
        <v>0</v>
      </c>
      <c r="AL309" s="280">
        <f t="shared" ref="AL309" si="379">SUM(AL305:AL308)</f>
        <v>0</v>
      </c>
      <c r="AM309" s="280">
        <f t="shared" ref="AM309" si="380">SUM(AM305:AM308)</f>
        <v>0</v>
      </c>
      <c r="AN309" s="280">
        <f t="shared" ref="AN309" si="381">SUM(AN305:AN308)</f>
        <v>0</v>
      </c>
      <c r="AO309" s="280">
        <f t="shared" ref="AO309" si="382">SUM(AO305:AO308)</f>
        <v>0</v>
      </c>
      <c r="AP309" s="280">
        <f t="shared" ref="AP309" si="383">SUM(AP305:AP308)</f>
        <v>0</v>
      </c>
      <c r="AQ309" s="280">
        <f t="shared" ref="AQ309" si="384">SUM(AQ305:AQ308)</f>
        <v>0</v>
      </c>
      <c r="AR309" s="280">
        <f t="shared" ref="AR309" si="385">SUM(AR305:AR308)</f>
        <v>0</v>
      </c>
      <c r="AS309" s="280">
        <f t="shared" ref="AS309" si="386">SUM(AS305:AS308)</f>
        <v>0</v>
      </c>
      <c r="AT309" s="280">
        <f t="shared" ref="AT309" si="387">SUM(AT305:AT308)</f>
        <v>0</v>
      </c>
      <c r="AU309" s="280">
        <f t="shared" ref="AU309" si="388">SUM(AU305:AU308)</f>
        <v>0</v>
      </c>
      <c r="AV309" s="280">
        <f t="shared" ref="AV309" si="389">SUM(AV305:AV308)</f>
        <v>0</v>
      </c>
      <c r="AW309" s="280">
        <f t="shared" ref="AW309" si="390">SUM(AW305:AW308)</f>
        <v>0</v>
      </c>
      <c r="AX309" s="280">
        <f t="shared" ref="AX309" si="391">SUM(AX305:AX308)</f>
        <v>0</v>
      </c>
      <c r="AY309" s="280">
        <f t="shared" ref="AY309" si="392">SUM(AY305:AY308)</f>
        <v>0</v>
      </c>
      <c r="AZ309" s="280">
        <f t="shared" ref="AZ309" si="393">SUM(AZ305:AZ308)</f>
        <v>0</v>
      </c>
      <c r="BA309" s="280">
        <f t="shared" ref="BA309" si="394">SUM(BA305:BA308)</f>
        <v>0</v>
      </c>
      <c r="BB309" s="280">
        <f t="shared" ref="BB309" si="395">SUM(BB305:BB308)</f>
        <v>0</v>
      </c>
      <c r="BC309" s="280">
        <f t="shared" ref="BC309" si="396">SUM(BC305:BC308)</f>
        <v>0</v>
      </c>
      <c r="BD309" s="280">
        <f t="shared" ref="BD309" si="397">SUM(BD305:BD308)</f>
        <v>0</v>
      </c>
      <c r="BE309" s="280">
        <f t="shared" ref="BE309" si="398">SUM(BE305:BE308)</f>
        <v>0</v>
      </c>
      <c r="BF309" s="280">
        <f t="shared" ref="BF309" si="399">SUM(BF305:BF308)</f>
        <v>0</v>
      </c>
      <c r="BG309" s="280">
        <f t="shared" ref="BG309" si="400">SUM(BG305:BG308)</f>
        <v>0</v>
      </c>
      <c r="BH309" s="280">
        <f t="shared" ref="BH309" si="401">SUM(BH305:BH308)</f>
        <v>0</v>
      </c>
      <c r="BI309" s="280">
        <f t="shared" ref="BI309" si="402">SUM(BI305:BI308)</f>
        <v>0</v>
      </c>
      <c r="BJ309" s="280">
        <f t="shared" ref="BJ309" si="403">SUM(BJ305:BJ308)</f>
        <v>0</v>
      </c>
      <c r="BK309" s="280">
        <f t="shared" ref="BK309" si="404">SUM(BK305:BK308)</f>
        <v>0</v>
      </c>
      <c r="BL309" s="280">
        <f t="shared" ref="BL309" si="405">SUM(BL305:BL308)</f>
        <v>0</v>
      </c>
      <c r="BM309" s="280">
        <f t="shared" ref="BM309" si="406">SUM(BM305:BM308)</f>
        <v>0</v>
      </c>
      <c r="BN309" s="280">
        <f t="shared" ref="BN309" si="407">SUM(BN305:BN308)</f>
        <v>0</v>
      </c>
      <c r="BO309" s="280">
        <f t="shared" ref="BO309" si="408">SUM(BO305:BO308)</f>
        <v>0</v>
      </c>
      <c r="BP309" s="280">
        <f t="shared" ref="BP309" si="409">SUM(BP305:BP308)</f>
        <v>0</v>
      </c>
      <c r="BQ309" s="280">
        <f t="shared" ref="BQ309" si="410">SUM(BQ305:BQ308)</f>
        <v>0</v>
      </c>
      <c r="BR309" s="280">
        <f t="shared" ref="BR309" si="411">SUM(BR305:BR308)</f>
        <v>0</v>
      </c>
      <c r="BS309" s="280">
        <f t="shared" ref="BS309" si="412">SUM(BS305:BS308)</f>
        <v>0</v>
      </c>
      <c r="BT309" s="280">
        <f t="shared" ref="BT309" si="413">SUM(BT305:BT308)</f>
        <v>0</v>
      </c>
      <c r="BU309" s="280">
        <f t="shared" ref="BU309" si="414">SUM(BU305:BU308)</f>
        <v>0</v>
      </c>
      <c r="BV309" s="280">
        <f t="shared" ref="BV309" si="415">SUM(BV305:BV308)</f>
        <v>0</v>
      </c>
      <c r="BW309" s="280">
        <f t="shared" ref="BW309" si="416">SUM(BW305:BW308)</f>
        <v>0</v>
      </c>
      <c r="BX309" s="280">
        <f t="shared" ref="BX309" si="417">SUM(BX305:BX308)</f>
        <v>0</v>
      </c>
      <c r="BY309" s="280">
        <f t="shared" ref="BY309" si="418">SUM(BY305:BY308)</f>
        <v>0</v>
      </c>
      <c r="BZ309" s="280">
        <f t="shared" ref="BZ309" si="419">SUM(BZ305:BZ308)</f>
        <v>0</v>
      </c>
      <c r="CA309" s="280">
        <f t="shared" ref="CA309" si="420">SUM(CA305:CA308)</f>
        <v>0</v>
      </c>
      <c r="CB309" s="280">
        <f t="shared" ref="CB309" si="421">SUM(CB305:CB308)</f>
        <v>0</v>
      </c>
      <c r="CC309" s="280">
        <f t="shared" ref="CC309" si="422">SUM(CC305:CC308)</f>
        <v>0</v>
      </c>
      <c r="CD309" s="280">
        <f t="shared" ref="CD309" si="423">SUM(CD305:CD308)</f>
        <v>0</v>
      </c>
      <c r="CE309" s="280">
        <f t="shared" ref="CE309" si="424">SUM(CE305:CE308)</f>
        <v>0</v>
      </c>
      <c r="CF309" s="280">
        <f t="shared" ref="CF309" si="425">SUM(CF305:CF308)</f>
        <v>0</v>
      </c>
      <c r="CG309" s="280">
        <f t="shared" ref="CG309" si="426">SUM(CG305:CG308)</f>
        <v>0</v>
      </c>
      <c r="CH309" s="280">
        <f t="shared" ref="CH309" si="427">SUM(CH305:CH308)</f>
        <v>0</v>
      </c>
      <c r="CI309" s="280">
        <f t="shared" ref="CI309" si="428">SUM(CI305:CI308)</f>
        <v>0</v>
      </c>
      <c r="CJ309" s="280">
        <f t="shared" ref="CJ309" si="429">SUM(CJ305:CJ308)</f>
        <v>0</v>
      </c>
      <c r="CK309" s="280">
        <f t="shared" ref="CK309" si="430">SUM(CK305:CK308)</f>
        <v>0</v>
      </c>
      <c r="CL309" s="280">
        <f t="shared" ref="CL309" si="431">SUM(CL305:CL308)</f>
        <v>0</v>
      </c>
      <c r="CM309" s="280">
        <f t="shared" ref="CM309" si="432">SUM(CM305:CM308)</f>
        <v>0</v>
      </c>
      <c r="CN309" s="280">
        <f t="shared" ref="CN309" si="433">SUM(CN305:CN308)</f>
        <v>0</v>
      </c>
      <c r="CO309" s="280">
        <f t="shared" ref="CO309" si="434">SUM(CO305:CO308)</f>
        <v>0</v>
      </c>
    </row>
    <row r="310" spans="2:211" s="119" customFormat="1" outlineLevel="1" x14ac:dyDescent="0.2">
      <c r="B310" s="140"/>
      <c r="C310" s="141"/>
      <c r="D310" s="141"/>
      <c r="H310" s="142"/>
      <c r="K310" s="218"/>
      <c r="L310" s="218"/>
      <c r="M310" s="218"/>
      <c r="N310" s="218"/>
      <c r="O310" s="218"/>
      <c r="P310" s="218"/>
      <c r="Q310" s="218"/>
      <c r="R310" s="218"/>
      <c r="S310" s="218"/>
      <c r="T310" s="218"/>
      <c r="U310" s="218"/>
      <c r="V310" s="218"/>
      <c r="W310" s="218"/>
      <c r="X310" s="218"/>
      <c r="Y310" s="218"/>
      <c r="Z310" s="218"/>
      <c r="AA310" s="218"/>
      <c r="AB310" s="218"/>
      <c r="AC310" s="218"/>
      <c r="AD310" s="218"/>
      <c r="AE310" s="218"/>
      <c r="AF310" s="218"/>
      <c r="AG310" s="218"/>
      <c r="AH310" s="218"/>
      <c r="AI310" s="218"/>
      <c r="AJ310" s="218"/>
      <c r="AK310" s="218"/>
      <c r="AL310" s="218"/>
      <c r="AM310" s="218"/>
      <c r="AN310" s="218"/>
      <c r="AO310" s="218"/>
      <c r="AP310" s="218"/>
      <c r="AQ310" s="218"/>
      <c r="AR310" s="218"/>
      <c r="AS310" s="218"/>
      <c r="AT310" s="218"/>
      <c r="AU310" s="218"/>
      <c r="AV310" s="218"/>
      <c r="AW310" s="218"/>
      <c r="AX310" s="218"/>
      <c r="AY310" s="218"/>
      <c r="AZ310" s="218"/>
      <c r="BA310" s="218"/>
      <c r="BB310" s="218"/>
      <c r="BC310" s="218"/>
      <c r="BD310" s="218"/>
      <c r="BE310" s="218"/>
      <c r="BF310" s="218"/>
      <c r="BG310" s="218"/>
      <c r="BH310" s="218"/>
      <c r="BI310" s="218"/>
      <c r="BJ310" s="218"/>
      <c r="BK310" s="218"/>
      <c r="BL310" s="218"/>
      <c r="BM310" s="218"/>
      <c r="BN310" s="218"/>
      <c r="BO310" s="218"/>
      <c r="BP310" s="218"/>
      <c r="BQ310" s="218"/>
      <c r="BR310" s="218"/>
      <c r="BS310" s="218"/>
      <c r="BT310" s="218"/>
      <c r="BU310" s="218"/>
      <c r="BV310" s="218"/>
      <c r="BW310" s="218"/>
      <c r="BX310" s="218"/>
      <c r="BY310" s="218"/>
      <c r="BZ310" s="218"/>
      <c r="CA310" s="218"/>
      <c r="CB310" s="218"/>
      <c r="CC310" s="218"/>
      <c r="CD310" s="218"/>
      <c r="CE310" s="218"/>
      <c r="CF310" s="218"/>
      <c r="CG310" s="218"/>
      <c r="CH310" s="218"/>
      <c r="CI310" s="218"/>
      <c r="CJ310" s="218"/>
      <c r="CK310" s="218"/>
      <c r="CL310" s="218"/>
      <c r="CM310" s="218"/>
      <c r="CN310" s="218"/>
      <c r="CO310" s="218"/>
    </row>
    <row r="311" spans="2:211" outlineLevel="1" x14ac:dyDescent="0.2">
      <c r="B311" s="59" t="s">
        <v>464</v>
      </c>
      <c r="D311" s="39"/>
      <c r="H311" s="151"/>
      <c r="I311" s="75"/>
    </row>
    <row r="312" spans="2:211" s="20" customFormat="1" outlineLevel="1" x14ac:dyDescent="0.2">
      <c r="B312" s="34"/>
      <c r="C312" s="84"/>
      <c r="D312" s="84"/>
      <c r="E312" s="137" t="str">
        <f xml:space="preserve"> E284</f>
        <v>Discharge from site (based on customer meters)</v>
      </c>
      <c r="F312" s="137"/>
      <c r="G312" s="218"/>
      <c r="H312" s="302" t="str">
        <f xml:space="preserve"> H284</f>
        <v>m3</v>
      </c>
      <c r="I312" s="124"/>
      <c r="K312" s="91">
        <f t="shared" ref="K312:AP312" si="435" xml:space="preserve"> K284</f>
        <v>15787.687005000002</v>
      </c>
      <c r="L312" s="91">
        <f t="shared" si="435"/>
        <v>49468.085949000015</v>
      </c>
      <c r="M312" s="91">
        <f t="shared" si="435"/>
        <v>49645.830794112015</v>
      </c>
      <c r="N312" s="91">
        <f t="shared" si="435"/>
        <v>49510.186447680011</v>
      </c>
      <c r="O312" s="91">
        <f t="shared" si="435"/>
        <v>49510.186447680011</v>
      </c>
      <c r="P312" s="91">
        <f t="shared" si="435"/>
        <v>49510.186447680011</v>
      </c>
      <c r="Q312" s="91">
        <f t="shared" si="435"/>
        <v>49645.830794112015</v>
      </c>
      <c r="R312" s="91">
        <f t="shared" si="435"/>
        <v>49510.186447680011</v>
      </c>
      <c r="S312" s="91">
        <f t="shared" si="435"/>
        <v>49510.186447680011</v>
      </c>
      <c r="T312" s="91">
        <f t="shared" si="435"/>
        <v>49510.186447680011</v>
      </c>
      <c r="U312" s="91">
        <f t="shared" si="435"/>
        <v>49645.830794112015</v>
      </c>
      <c r="V312" s="91">
        <f t="shared" si="435"/>
        <v>49510.186447680011</v>
      </c>
      <c r="W312" s="91">
        <f t="shared" si="435"/>
        <v>49510.186447680011</v>
      </c>
      <c r="X312" s="91">
        <f t="shared" si="435"/>
        <v>49510.186447680011</v>
      </c>
      <c r="Y312" s="91">
        <f t="shared" si="435"/>
        <v>49645.830794112015</v>
      </c>
      <c r="Z312" s="91">
        <f t="shared" si="435"/>
        <v>49510.186447680011</v>
      </c>
      <c r="AA312" s="91">
        <f t="shared" si="435"/>
        <v>49510.186447680011</v>
      </c>
      <c r="AB312" s="91">
        <f t="shared" si="435"/>
        <v>49510.186447680011</v>
      </c>
      <c r="AC312" s="91">
        <f t="shared" si="435"/>
        <v>49645.830794112015</v>
      </c>
      <c r="AD312" s="91">
        <f t="shared" si="435"/>
        <v>49510.186447680011</v>
      </c>
      <c r="AE312" s="91">
        <f t="shared" si="435"/>
        <v>49510.186447680011</v>
      </c>
      <c r="AF312" s="91">
        <f t="shared" si="435"/>
        <v>49510.186447680011</v>
      </c>
      <c r="AG312" s="91">
        <f t="shared" si="435"/>
        <v>49645.830794112015</v>
      </c>
      <c r="AH312" s="91">
        <f t="shared" si="435"/>
        <v>49510.186447680011</v>
      </c>
      <c r="AI312" s="91">
        <f t="shared" si="435"/>
        <v>49510.186447680011</v>
      </c>
      <c r="AJ312" s="91">
        <f t="shared" si="435"/>
        <v>49510.186447680011</v>
      </c>
      <c r="AK312" s="91">
        <f t="shared" si="435"/>
        <v>49645.830794112015</v>
      </c>
      <c r="AL312" s="91">
        <f t="shared" si="435"/>
        <v>49510.186447680011</v>
      </c>
      <c r="AM312" s="91">
        <f t="shared" si="435"/>
        <v>49510.186447680011</v>
      </c>
      <c r="AN312" s="91">
        <f t="shared" si="435"/>
        <v>49510.186447680011</v>
      </c>
      <c r="AO312" s="91">
        <f t="shared" si="435"/>
        <v>49645.830794112015</v>
      </c>
      <c r="AP312" s="91">
        <f t="shared" si="435"/>
        <v>49510.186447680011</v>
      </c>
      <c r="AQ312" s="91">
        <f t="shared" ref="AQ312:BV312" si="436" xml:space="preserve"> AQ284</f>
        <v>49510.186447680011</v>
      </c>
      <c r="AR312" s="91">
        <f t="shared" si="436"/>
        <v>49510.186447680011</v>
      </c>
      <c r="AS312" s="91">
        <f t="shared" si="436"/>
        <v>49645.830794112015</v>
      </c>
      <c r="AT312" s="91">
        <f t="shared" si="436"/>
        <v>49510.186447680011</v>
      </c>
      <c r="AU312" s="91">
        <f t="shared" si="436"/>
        <v>49510.186447680011</v>
      </c>
      <c r="AV312" s="91">
        <f t="shared" si="436"/>
        <v>49510.186447680011</v>
      </c>
      <c r="AW312" s="91">
        <f t="shared" si="436"/>
        <v>49645.830794112015</v>
      </c>
      <c r="AX312" s="91">
        <f t="shared" si="436"/>
        <v>49510.186447680011</v>
      </c>
      <c r="AY312" s="91">
        <f t="shared" si="436"/>
        <v>49510.186447680011</v>
      </c>
      <c r="AZ312" s="91">
        <f t="shared" si="436"/>
        <v>49510.186447680011</v>
      </c>
      <c r="BA312" s="91">
        <f t="shared" si="436"/>
        <v>49645.830794112015</v>
      </c>
      <c r="BB312" s="91">
        <f t="shared" si="436"/>
        <v>49510.186447680011</v>
      </c>
      <c r="BC312" s="91">
        <f t="shared" si="436"/>
        <v>49510.186447680011</v>
      </c>
      <c r="BD312" s="91">
        <f t="shared" si="436"/>
        <v>49510.186447680011</v>
      </c>
      <c r="BE312" s="91">
        <f t="shared" si="436"/>
        <v>49645.830794112015</v>
      </c>
      <c r="BF312" s="91">
        <f t="shared" si="436"/>
        <v>49510.186447680011</v>
      </c>
      <c r="BG312" s="91">
        <f t="shared" si="436"/>
        <v>49510.186447680011</v>
      </c>
      <c r="BH312" s="91">
        <f t="shared" si="436"/>
        <v>49510.186447680011</v>
      </c>
      <c r="BI312" s="91">
        <f t="shared" si="436"/>
        <v>49645.830794112015</v>
      </c>
      <c r="BJ312" s="91">
        <f t="shared" si="436"/>
        <v>49510.186447680011</v>
      </c>
      <c r="BK312" s="91">
        <f t="shared" si="436"/>
        <v>49510.186447680011</v>
      </c>
      <c r="BL312" s="91">
        <f t="shared" si="436"/>
        <v>49510.186447680011</v>
      </c>
      <c r="BM312" s="91">
        <f t="shared" si="436"/>
        <v>49645.830794112015</v>
      </c>
      <c r="BN312" s="91">
        <f t="shared" si="436"/>
        <v>49510.186447680011</v>
      </c>
      <c r="BO312" s="91">
        <f t="shared" si="436"/>
        <v>49510.186447680011</v>
      </c>
      <c r="BP312" s="91">
        <f t="shared" si="436"/>
        <v>49510.186447680011</v>
      </c>
      <c r="BQ312" s="91">
        <f t="shared" si="436"/>
        <v>49645.830794112015</v>
      </c>
      <c r="BR312" s="91">
        <f t="shared" si="436"/>
        <v>49510.186447680011</v>
      </c>
      <c r="BS312" s="91">
        <f t="shared" si="436"/>
        <v>49510.186447680011</v>
      </c>
      <c r="BT312" s="91">
        <f t="shared" si="436"/>
        <v>49510.186447680011</v>
      </c>
      <c r="BU312" s="91">
        <f t="shared" si="436"/>
        <v>49645.830794112015</v>
      </c>
      <c r="BV312" s="91">
        <f t="shared" si="436"/>
        <v>49510.186447680011</v>
      </c>
      <c r="BW312" s="91">
        <f t="shared" ref="BW312:CO312" si="437" xml:space="preserve"> BW284</f>
        <v>49510.186447680011</v>
      </c>
      <c r="BX312" s="91">
        <f t="shared" si="437"/>
        <v>49510.186447680011</v>
      </c>
      <c r="BY312" s="91">
        <f t="shared" si="437"/>
        <v>49645.830794112015</v>
      </c>
      <c r="BZ312" s="91">
        <f t="shared" si="437"/>
        <v>49510.186447680011</v>
      </c>
      <c r="CA312" s="91">
        <f t="shared" si="437"/>
        <v>49510.186447680011</v>
      </c>
      <c r="CB312" s="91">
        <f t="shared" si="437"/>
        <v>49510.186447680011</v>
      </c>
      <c r="CC312" s="91">
        <f t="shared" si="437"/>
        <v>49645.830794112015</v>
      </c>
      <c r="CD312" s="91">
        <f t="shared" si="437"/>
        <v>49510.186447680011</v>
      </c>
      <c r="CE312" s="91">
        <f t="shared" si="437"/>
        <v>49510.186447680011</v>
      </c>
      <c r="CF312" s="91">
        <f t="shared" si="437"/>
        <v>49510.186447680011</v>
      </c>
      <c r="CG312" s="91">
        <f t="shared" si="437"/>
        <v>49645.830794112015</v>
      </c>
      <c r="CH312" s="91">
        <f t="shared" si="437"/>
        <v>49510.186447680011</v>
      </c>
      <c r="CI312" s="91">
        <f t="shared" si="437"/>
        <v>49510.186447680011</v>
      </c>
      <c r="CJ312" s="91">
        <f t="shared" si="437"/>
        <v>49510.186447680011</v>
      </c>
      <c r="CK312" s="91">
        <f t="shared" si="437"/>
        <v>49510.186447680011</v>
      </c>
      <c r="CL312" s="91">
        <f t="shared" si="437"/>
        <v>49510.186447680011</v>
      </c>
      <c r="CM312" s="91">
        <f t="shared" si="437"/>
        <v>49510.186447680011</v>
      </c>
      <c r="CN312" s="91">
        <f t="shared" si="437"/>
        <v>49510.186447680011</v>
      </c>
      <c r="CO312" s="91">
        <f t="shared" si="437"/>
        <v>49645.830794112015</v>
      </c>
    </row>
    <row r="313" spans="2:211" s="322" customFormat="1" ht="2.1" customHeight="1" outlineLevel="1" x14ac:dyDescent="0.2">
      <c r="C313" s="430"/>
      <c r="E313" s="317"/>
      <c r="H313" s="323"/>
      <c r="K313" s="317"/>
      <c r="L313" s="317"/>
      <c r="M313" s="317"/>
      <c r="N313" s="317"/>
      <c r="O313" s="317"/>
      <c r="P313" s="317"/>
      <c r="Q313" s="317"/>
      <c r="R313" s="317"/>
      <c r="S313" s="317"/>
      <c r="T313" s="317"/>
      <c r="U313" s="317"/>
      <c r="V313" s="317"/>
      <c r="W313" s="317"/>
      <c r="X313" s="317"/>
      <c r="Y313" s="317"/>
      <c r="Z313" s="317"/>
      <c r="AA313" s="317"/>
      <c r="AB313" s="317"/>
      <c r="AC313" s="317"/>
      <c r="AD313" s="317"/>
      <c r="AE313" s="317"/>
      <c r="AF313" s="317"/>
      <c r="AG313" s="317"/>
      <c r="AH313" s="317"/>
      <c r="AI313" s="317"/>
      <c r="AJ313" s="317"/>
      <c r="AK313" s="317"/>
      <c r="AL313" s="317"/>
      <c r="AM313" s="317"/>
      <c r="AN313" s="317"/>
      <c r="AO313" s="317"/>
      <c r="AP313" s="317"/>
      <c r="AQ313" s="317"/>
      <c r="AR313" s="317"/>
      <c r="AS313" s="317"/>
      <c r="AT313" s="317"/>
      <c r="AU313" s="317"/>
      <c r="AV313" s="317"/>
      <c r="AW313" s="317"/>
      <c r="AX313" s="317"/>
      <c r="AY313" s="317"/>
      <c r="AZ313" s="317"/>
      <c r="BA313" s="317"/>
      <c r="BB313" s="317"/>
      <c r="BC313" s="317"/>
      <c r="BD313" s="317"/>
      <c r="BE313" s="317"/>
      <c r="BF313" s="317"/>
      <c r="BG313" s="317"/>
      <c r="BH313" s="317"/>
      <c r="BI313" s="317"/>
      <c r="BJ313" s="317"/>
      <c r="BK313" s="317"/>
      <c r="BL313" s="317"/>
      <c r="BM313" s="317"/>
      <c r="BN313" s="317"/>
      <c r="BO313" s="317"/>
      <c r="BP313" s="317"/>
      <c r="BQ313" s="317"/>
      <c r="BR313" s="317"/>
      <c r="BS313" s="317"/>
      <c r="BT313" s="317"/>
      <c r="BU313" s="317"/>
      <c r="BV313" s="317"/>
      <c r="BW313" s="317"/>
      <c r="BX313" s="317"/>
      <c r="BY313" s="317"/>
      <c r="BZ313" s="317"/>
      <c r="CA313" s="317"/>
      <c r="CB313" s="317"/>
      <c r="CC313" s="317"/>
      <c r="CD313" s="317"/>
      <c r="CE313" s="317"/>
      <c r="CF313" s="317"/>
      <c r="CG313" s="317"/>
      <c r="CH313" s="317"/>
      <c r="CI313" s="317"/>
      <c r="CJ313" s="317"/>
      <c r="CK313" s="317"/>
      <c r="CL313" s="317"/>
      <c r="CM313" s="317"/>
      <c r="CN313" s="317"/>
      <c r="CO313" s="317"/>
      <c r="CP313" s="317"/>
      <c r="CQ313" s="317"/>
      <c r="CR313" s="317"/>
      <c r="CS313" s="317"/>
      <c r="CT313" s="317"/>
      <c r="CU313" s="317"/>
      <c r="CV313" s="317"/>
      <c r="CW313" s="317"/>
      <c r="CX313" s="317"/>
      <c r="CY313" s="317"/>
      <c r="CZ313" s="317"/>
      <c r="DA313" s="317"/>
      <c r="DB313" s="317"/>
      <c r="DC313" s="317"/>
      <c r="DD313" s="317"/>
      <c r="DE313" s="317"/>
      <c r="DF313" s="317"/>
      <c r="DG313" s="317"/>
      <c r="DH313" s="317"/>
      <c r="DI313" s="317"/>
      <c r="DJ313" s="317"/>
      <c r="DK313" s="317"/>
      <c r="DL313" s="317"/>
      <c r="DM313" s="317"/>
      <c r="DN313" s="317"/>
      <c r="DO313" s="317"/>
      <c r="DP313" s="317"/>
      <c r="DQ313" s="317"/>
      <c r="DR313" s="317"/>
      <c r="DS313" s="317"/>
      <c r="DT313" s="317"/>
      <c r="DU313" s="317"/>
      <c r="DV313" s="317"/>
      <c r="DW313" s="317"/>
      <c r="DX313" s="317"/>
      <c r="DY313" s="317"/>
      <c r="DZ313" s="317"/>
      <c r="EA313" s="317"/>
      <c r="EB313" s="317"/>
      <c r="EC313" s="317"/>
      <c r="ED313" s="317"/>
      <c r="EE313" s="317"/>
      <c r="EF313" s="317"/>
      <c r="EG313" s="317"/>
      <c r="EH313" s="317"/>
      <c r="EI313" s="317"/>
      <c r="EJ313" s="317"/>
      <c r="EK313" s="317"/>
      <c r="EL313" s="317"/>
      <c r="EM313" s="317"/>
      <c r="EN313" s="317"/>
      <c r="EO313" s="317"/>
      <c r="EP313" s="317"/>
      <c r="EQ313" s="317"/>
      <c r="ER313" s="317"/>
      <c r="ES313" s="317"/>
      <c r="ET313" s="317"/>
      <c r="EU313" s="317"/>
      <c r="EV313" s="317"/>
      <c r="EW313" s="317"/>
      <c r="EX313" s="317"/>
      <c r="EY313" s="317"/>
      <c r="EZ313" s="317"/>
      <c r="FA313" s="317"/>
      <c r="FB313" s="317"/>
      <c r="FC313" s="317"/>
      <c r="FD313" s="317"/>
      <c r="FE313" s="317"/>
      <c r="FF313" s="317"/>
      <c r="FG313" s="317"/>
      <c r="FH313" s="317"/>
      <c r="FI313" s="317"/>
      <c r="FJ313" s="317"/>
      <c r="FK313" s="317"/>
      <c r="FL313" s="317"/>
      <c r="FM313" s="317"/>
      <c r="FN313" s="317"/>
      <c r="FO313" s="317"/>
      <c r="FP313" s="317"/>
      <c r="FQ313" s="317"/>
      <c r="FR313" s="317"/>
      <c r="FS313" s="317"/>
      <c r="FT313" s="317"/>
      <c r="FU313" s="317"/>
      <c r="FV313" s="317"/>
      <c r="FW313" s="317"/>
      <c r="FX313" s="317"/>
      <c r="FY313" s="317"/>
      <c r="FZ313" s="317"/>
      <c r="GA313" s="317"/>
      <c r="GB313" s="317"/>
      <c r="GC313" s="317"/>
      <c r="GD313" s="317"/>
      <c r="GE313" s="317"/>
      <c r="GF313" s="317"/>
      <c r="GG313" s="317"/>
      <c r="GH313" s="317"/>
      <c r="GI313" s="317"/>
      <c r="GJ313" s="317"/>
      <c r="GK313" s="317"/>
      <c r="GL313" s="317"/>
      <c r="GM313" s="317"/>
      <c r="GN313" s="317"/>
      <c r="GO313" s="317"/>
      <c r="GP313" s="317"/>
      <c r="GQ313" s="317"/>
      <c r="GR313" s="317"/>
      <c r="GS313" s="317"/>
      <c r="GT313" s="317"/>
      <c r="GU313" s="317"/>
      <c r="GV313" s="317"/>
      <c r="GW313" s="317"/>
      <c r="GX313" s="317"/>
      <c r="GY313" s="317"/>
      <c r="GZ313" s="317"/>
      <c r="HA313" s="317"/>
      <c r="HB313" s="317"/>
      <c r="HC313" s="317"/>
    </row>
    <row r="314" spans="2:211" s="305" customFormat="1" outlineLevel="1" x14ac:dyDescent="0.2">
      <c r="B314" s="306"/>
      <c r="C314" s="307"/>
      <c r="D314" s="307"/>
      <c r="E314" s="305" t="str">
        <f>InpS!E87</f>
        <v>Waste: Intermediate volumetric rate</v>
      </c>
      <c r="G314" s="308"/>
      <c r="H314" s="313" t="str">
        <f>InpS!H87</f>
        <v>£/m3</v>
      </c>
      <c r="K314" s="235">
        <f xml:space="preserve"> IF( InpS!K87, InpS!K87, J314 * ( 1 + K$6 ) )</f>
        <v>0.99770000000000003</v>
      </c>
      <c r="L314" s="235">
        <f xml:space="preserve"> IF( InpS!L87, InpS!L87, K314 * ( 1 + L$6 ) )</f>
        <v>1.0726</v>
      </c>
      <c r="M314" s="235">
        <f xml:space="preserve"> IF( InpS!M87, InpS!M87, L314 * ( 1 + M$6 ) )</f>
        <v>0.91100000000000003</v>
      </c>
      <c r="N314" s="235">
        <f xml:space="preserve"> IF( InpS!N87, InpS!N87, M314 * ( 1 + N$6 ) )</f>
        <v>0.86219999999999997</v>
      </c>
      <c r="O314" s="235">
        <f xml:space="preserve"> IF( InpS!O87, InpS!O87, N314 * ( 1 + O$6 ) )</f>
        <v>0.81400000000000006</v>
      </c>
      <c r="P314" s="235">
        <f xml:space="preserve"> IF( InpS!P87, InpS!P87, O314 * ( 1 + P$6 ) )</f>
        <v>0.86070000000000002</v>
      </c>
      <c r="Q314" s="235">
        <f xml:space="preserve"> IF( InpS!Q87, InpS!Q87, P314 * ( 1 + Q$6 ) )</f>
        <v>0.92949999999999999</v>
      </c>
      <c r="R314" s="235">
        <f xml:space="preserve"> IF( InpS!R87, InpS!R87, Q314 * ( 1 + R$6 ) )</f>
        <v>1.0016</v>
      </c>
      <c r="S314" s="235">
        <f xml:space="preserve"> IF( InpS!S87, InpS!S87, R314 * ( 1 + S$6 ) )</f>
        <v>1.1221999999999999</v>
      </c>
      <c r="T314" s="235">
        <f xml:space="preserve"> IF( InpS!T87, InpS!T87, S314 * ( 1 + T$6 ) )</f>
        <v>1.1446404147146032</v>
      </c>
      <c r="U314" s="235">
        <f xml:space="preserve"> IF( InpS!U87, InpS!U87, T314 * ( 1 + U$6 ) )</f>
        <v>1.1675295660292453</v>
      </c>
      <c r="V314" s="235">
        <f xml:space="preserve"> IF( InpS!V87, InpS!V87, U314 * ( 1 + V$6 ) )</f>
        <v>1.1908764272422707</v>
      </c>
      <c r="W314" s="235">
        <f xml:space="preserve"> IF( InpS!W87, InpS!W87, V314 * ( 1 + W$6 ) )</f>
        <v>1.2146901510893227</v>
      </c>
      <c r="X314" s="235">
        <f xml:space="preserve"> IF( InpS!X87, InpS!X87, W314 * ( 1 + X$6 ) )</f>
        <v>1.2389800733315155</v>
      </c>
      <c r="Y314" s="235">
        <f xml:space="preserve"> IF( InpS!Y87, InpS!Y87, X314 * ( 1 + Y$6 ) )</f>
        <v>1.2637557164153588</v>
      </c>
      <c r="Z314" s="235">
        <f xml:space="preserve"> IF( InpS!Z87, InpS!Z87, Y314 * ( 1 + Z$6 ) )</f>
        <v>1.2890267932058697</v>
      </c>
      <c r="AA314" s="235">
        <f xml:space="preserve"> IF( InpS!AA87, InpS!AA87, Z314 * ( 1 + AA$6 ) )</f>
        <v>1.3148032107943344</v>
      </c>
      <c r="AB314" s="235">
        <f xml:space="preserve"> IF( InpS!AB87, InpS!AB87, AA314 * ( 1 + AB$6 ) )</f>
        <v>1.3410950743822128</v>
      </c>
      <c r="AC314" s="235">
        <f xml:space="preserve"> IF( InpS!AC87, InpS!AC87, AB314 * ( 1 + AC$6 ) )</f>
        <v>1.3679126912427089</v>
      </c>
      <c r="AD314" s="235">
        <f xml:space="preserve"> IF( InpS!AD87, InpS!AD87, AC314 * ( 1 + AD$6 ) )</f>
        <v>1.3952665747615609</v>
      </c>
      <c r="AE314" s="235">
        <f xml:space="preserve"> IF( InpS!AE87, InpS!AE87, AD314 * ( 1 + AE$6 ) )</f>
        <v>1.4231674485586323</v>
      </c>
      <c r="AF314" s="235">
        <f xml:space="preserve"> IF( InpS!AF87, InpS!AF87, AE314 * ( 1 + AF$6 ) )</f>
        <v>1.4516262506919237</v>
      </c>
      <c r="AG314" s="235">
        <f xml:space="preserve"> IF( InpS!AG87, InpS!AG87, AF314 * ( 1 + AG$6 ) )</f>
        <v>1.4806541379456499</v>
      </c>
      <c r="AH314" s="235">
        <f xml:space="preserve"> IF( InpS!AH87, InpS!AH87, AG314 * ( 1 + AH$6 ) )</f>
        <v>1.5102624902040656</v>
      </c>
      <c r="AI314" s="235">
        <f xml:space="preserve"> IF( InpS!AI87, InpS!AI87, AH314 * ( 1 + AI$6 ) )</f>
        <v>1.5404629149127529</v>
      </c>
      <c r="AJ314" s="235">
        <f xml:space="preserve"> IF( InpS!AJ87, InpS!AJ87, AI314 * ( 1 + AJ$6 ) )</f>
        <v>1.5712672516291217</v>
      </c>
      <c r="AK314" s="235">
        <f xml:space="preserve"> IF( InpS!AK87, InpS!AK87, AJ314 * ( 1 + AK$6 ) )</f>
        <v>1.6026875766639039</v>
      </c>
      <c r="AL314" s="235">
        <f xml:space="preserve"> IF( InpS!AL87, InpS!AL87, AK314 * ( 1 + AL$6 ) )</f>
        <v>1.6347362078154641</v>
      </c>
      <c r="AM314" s="235">
        <f xml:space="preserve"> IF( InpS!AM87, InpS!AM87, AL314 * ( 1 + AM$6 ) )</f>
        <v>1.6674257091987801</v>
      </c>
      <c r="AN314" s="235">
        <f xml:space="preserve"> IF( InpS!AN87, InpS!AN87, AM314 * ( 1 + AN$6 ) )</f>
        <v>1.7007688961709886</v>
      </c>
      <c r="AO314" s="235">
        <f xml:space="preserve"> IF( InpS!AO87, InpS!AO87, AN314 * ( 1 + AO$6 ) )</f>
        <v>1.7347788403554256</v>
      </c>
      <c r="AP314" s="235">
        <f xml:space="preserve"> IF( InpS!AP87, InpS!AP87, AO314 * ( 1 + AP$6 ) )</f>
        <v>1.7694688747661318</v>
      </c>
      <c r="AQ314" s="235">
        <f xml:space="preserve"> IF( InpS!AQ87, InpS!AQ87, AP314 * ( 1 + AQ$6 ) )</f>
        <v>1.8048525990348314</v>
      </c>
      <c r="AR314" s="235">
        <f xml:space="preserve"> IF( InpS!AR87, InpS!AR87, AQ314 * ( 1 + AR$6 ) )</f>
        <v>1.8409438847424338</v>
      </c>
      <c r="AS314" s="235">
        <f xml:space="preserve"> IF( InpS!AS87, InpS!AS87, AR314 * ( 1 + AS$6 ) )</f>
        <v>1.8777568808571488</v>
      </c>
      <c r="AT314" s="235">
        <f xml:space="preserve"> IF( InpS!AT87, InpS!AT87, AS314 * ( 1 + AT$6 ) )</f>
        <v>1.9153060192813465</v>
      </c>
      <c r="AU314" s="235">
        <f xml:space="preserve"> IF( InpS!AU87, InpS!AU87, AT314 * ( 1 + AU$6 ) )</f>
        <v>1.9536060205093357</v>
      </c>
      <c r="AV314" s="235">
        <f xml:space="preserve"> IF( InpS!AV87, InpS!AV87, AU314 * ( 1 + AV$6 ) )</f>
        <v>1.9926718993982819</v>
      </c>
      <c r="AW314" s="235">
        <f xml:space="preserve"> IF( InpS!AW87, InpS!AW87, AV314 * ( 1 + AW$6 ) )</f>
        <v>2.0325189710545231</v>
      </c>
      <c r="AX314" s="235">
        <f xml:space="preserve"> IF( InpS!AX87, InpS!AX87, AW314 * ( 1 + AX$6 ) )</f>
        <v>2.0731628568375942</v>
      </c>
      <c r="AY314" s="235">
        <f xml:space="preserve"> IF( InpS!AY87, InpS!AY87, AX314 * ( 1 + AY$6 ) )</f>
        <v>2.114619490484313</v>
      </c>
      <c r="AZ314" s="235">
        <f xml:space="preserve"> IF( InpS!AZ87, InpS!AZ87, AY314 * ( 1 + AZ$6 ) )</f>
        <v>2.1569051243553266</v>
      </c>
      <c r="BA314" s="235">
        <f xml:space="preserve"> IF( InpS!BA87, InpS!BA87, AZ314 * ( 1 + BA$6 ) )</f>
        <v>2.2000363358065713</v>
      </c>
      <c r="BB314" s="235">
        <f xml:space="preserve"> IF( InpS!BB87, InpS!BB87, BA314 * ( 1 + BB$6 ) )</f>
        <v>2.2440300336881398</v>
      </c>
      <c r="BC314" s="235">
        <f xml:space="preserve"> IF( InpS!BC87, InpS!BC87, BB314 * ( 1 + BC$6 ) )</f>
        <v>2.2889034649731044</v>
      </c>
      <c r="BD314" s="235">
        <f xml:space="preserve"> IF( InpS!BD87, InpS!BD87, BC314 * ( 1 + BD$6 ) )</f>
        <v>2.3346742215188976</v>
      </c>
      <c r="BE314" s="235">
        <f xml:space="preserve"> IF( InpS!BE87, InpS!BE87, BD314 * ( 1 + BE$6 ) )</f>
        <v>2.3813602469638968</v>
      </c>
      <c r="BF314" s="235">
        <f xml:space="preserve"> IF( InpS!BF87, InpS!BF87, BE314 * ( 1 + BF$6 ) )</f>
        <v>2.428979843761919</v>
      </c>
      <c r="BG314" s="235">
        <f xml:space="preserve"> IF( InpS!BG87, InpS!BG87, BF314 * ( 1 + BG$6 ) )</f>
        <v>2.4775516803573834</v>
      </c>
      <c r="BH314" s="235">
        <f xml:space="preserve"> IF( InpS!BH87, InpS!BH87, BG314 * ( 1 + BH$6 ) )</f>
        <v>2.5270947985039545</v>
      </c>
      <c r="BI314" s="235">
        <f xml:space="preserve"> IF( InpS!BI87, InpS!BI87, BH314 * ( 1 + BI$6 ) )</f>
        <v>2.5776286207295347</v>
      </c>
      <c r="BJ314" s="235">
        <f xml:space="preserve"> IF( InpS!BJ87, InpS!BJ87, BI314 * ( 1 + BJ$6 ) )</f>
        <v>2.629172957950531</v>
      </c>
      <c r="BK314" s="235">
        <f xml:space="preserve"> IF( InpS!BK87, InpS!BK87, BJ314 * ( 1 + BK$6 ) )</f>
        <v>2.6817480172383856</v>
      </c>
      <c r="BL314" s="235">
        <f xml:space="preserve"> IF( InpS!BL87, InpS!BL87, BK314 * ( 1 + BL$6 ) )</f>
        <v>2.7353744097414108</v>
      </c>
      <c r="BM314" s="235">
        <f xml:space="preserve"> IF( InpS!BM87, InpS!BM87, BL314 * ( 1 + BM$6 ) )</f>
        <v>2.7900731587650349</v>
      </c>
      <c r="BN314" s="235">
        <f xml:space="preserve"> IF( InpS!BN87, InpS!BN87, BM314 * ( 1 + BN$6 ) )</f>
        <v>2.8458657080136276</v>
      </c>
      <c r="BO314" s="235">
        <f xml:space="preserve"> IF( InpS!BO87, InpS!BO87, BN314 * ( 1 + BO$6 ) )</f>
        <v>2.9027739299971369</v>
      </c>
      <c r="BP314" s="235">
        <f xml:space="preserve"> IF( InpS!BP87, InpS!BP87, BO314 * ( 1 + BP$6 ) )</f>
        <v>2.9608201346058296</v>
      </c>
      <c r="BQ314" s="235">
        <f xml:space="preserve"> IF( InpS!BQ87, InpS!BQ87, BP314 * ( 1 + BQ$6 ) )</f>
        <v>3.0200270778565002</v>
      </c>
      <c r="BR314" s="235">
        <f xml:space="preserve"> IF( InpS!BR87, InpS!BR87, BQ314 * ( 1 + BR$6 ) )</f>
        <v>3.0804179708135773</v>
      </c>
      <c r="BS314" s="235">
        <f xml:space="preserve"> IF( InpS!BS87, InpS!BS87, BR314 * ( 1 + BS$6 ) )</f>
        <v>3.1420164886886206</v>
      </c>
      <c r="BT314" s="235">
        <f xml:space="preserve"> IF( InpS!BT87, InpS!BT87, BS314 * ( 1 + BT$6 ) )</f>
        <v>3.204846780121783</v>
      </c>
      <c r="BU314" s="235">
        <f xml:space="preserve"> IF( InpS!BU87, InpS!BU87, BT314 * ( 1 + BU$6 ) )</f>
        <v>3.2689334766488676</v>
      </c>
      <c r="BV314" s="235">
        <f xml:space="preserve"> IF( InpS!BV87, InpS!BV87, BU314 * ( 1 + BV$6 ) )</f>
        <v>3.3343017023576995</v>
      </c>
      <c r="BW314" s="235">
        <f xml:space="preserve"> IF( InpS!BW87, InpS!BW87, BV314 * ( 1 + BW$6 ) )</f>
        <v>3.4009770837375917</v>
      </c>
      <c r="BX314" s="235">
        <f xml:space="preserve"> IF( InpS!BX87, InpS!BX87, BW314 * ( 1 + BX$6 ) )</f>
        <v>3.4689857597257703</v>
      </c>
      <c r="BY314" s="235">
        <f xml:space="preserve"> IF( InpS!BY87, InpS!BY87, BX314 * ( 1 + BY$6 ) )</f>
        <v>3.5383543919546954</v>
      </c>
      <c r="BZ314" s="235">
        <f xml:space="preserve"> IF( InpS!BZ87, InpS!BZ87, BY314 * ( 1 + BZ$6 ) )</f>
        <v>3.6091101752042958</v>
      </c>
      <c r="CA314" s="235">
        <f xml:space="preserve"> IF( InpS!CA87, InpS!CA87, BZ314 * ( 1 + CA$6 ) )</f>
        <v>3.6812808480632153</v>
      </c>
      <c r="CB314" s="235">
        <f xml:space="preserve"> IF( InpS!CB87, InpS!CB87, CA314 * ( 1 + CB$6 ) )</f>
        <v>3.7548947038032487</v>
      </c>
      <c r="CC314" s="235">
        <f xml:space="preserve"> IF( InpS!CC87, InpS!CC87, CB314 * ( 1 + CC$6 ) )</f>
        <v>3.8299806014712336</v>
      </c>
      <c r="CD314" s="235">
        <f xml:space="preserve"> IF( InpS!CD87, InpS!CD87, CC314 * ( 1 + CD$6 ) )</f>
        <v>3.906567977202744</v>
      </c>
      <c r="CE314" s="235">
        <f xml:space="preserve"> IF( InpS!CE87, InpS!CE87, CD314 * ( 1 + CE$6 ) )</f>
        <v>3.9846868557620194</v>
      </c>
      <c r="CF314" s="235">
        <f xml:space="preserve"> IF( InpS!CF87, InpS!CF87, CE314 * ( 1 + CF$6 ) )</f>
        <v>4.0643678623126602</v>
      </c>
      <c r="CG314" s="235">
        <f xml:space="preserve"> IF( InpS!CG87, InpS!CG87, CF314 * ( 1 + CG$6 ) )</f>
        <v>4.1456422344236943</v>
      </c>
      <c r="CH314" s="235">
        <f xml:space="preserve"> IF( InpS!CH87, InpS!CH87, CG314 * ( 1 + CH$6 ) )</f>
        <v>4.2285418343157302</v>
      </c>
      <c r="CI314" s="235">
        <f xml:space="preserve"> IF( InpS!CI87, InpS!CI87, CH314 * ( 1 + CI$6 ) )</f>
        <v>4.3130991613519933</v>
      </c>
      <c r="CJ314" s="235">
        <f xml:space="preserve"> IF( InpS!CJ87, InpS!CJ87, CI314 * ( 1 + CJ$6 ) )</f>
        <v>4.3993473647791426</v>
      </c>
      <c r="CK314" s="235">
        <f xml:space="preserve"> IF( InpS!CK87, InpS!CK87, CJ314 * ( 1 + CK$6 ) )</f>
        <v>4.4873202567228621</v>
      </c>
      <c r="CL314" s="235">
        <f xml:space="preserve"> IF( InpS!CL87, InpS!CL87, CK314 * ( 1 + CL$6 ) )</f>
        <v>4.5770523254433231</v>
      </c>
      <c r="CM314" s="235">
        <f xml:space="preserve"> IF( InpS!CM87, InpS!CM87, CL314 * ( 1 + CM$6 ) )</f>
        <v>4.6685787488557171</v>
      </c>
      <c r="CN314" s="235">
        <f xml:space="preserve"> IF( InpS!CN87, InpS!CN87, CM314 * ( 1 + CN$6 ) )</f>
        <v>4.7619354083211478</v>
      </c>
      <c r="CO314" s="235">
        <f xml:space="preserve"> IF( InpS!CO87, InpS!CO87, CN314 * ( 1 + CO$6 ) )</f>
        <v>4.8571589027133069</v>
      </c>
    </row>
    <row r="315" spans="2:211" s="305" customFormat="1" outlineLevel="1" x14ac:dyDescent="0.2">
      <c r="B315" s="306"/>
      <c r="C315" s="307"/>
      <c r="D315" s="307"/>
      <c r="E315" s="305" t="str">
        <f>InpS!E88</f>
        <v>Waste: Intermediate fixed charge</v>
      </c>
      <c r="G315" s="308"/>
      <c r="H315" s="313" t="str">
        <f>InpS!H88</f>
        <v>£</v>
      </c>
      <c r="K315" s="82">
        <f xml:space="preserve"> IF( InpS!K88, InpS!K88, J315 * ( 1 + K$6 ) )</f>
        <v>45.54</v>
      </c>
      <c r="L315" s="63">
        <f xml:space="preserve"> IF( InpS!L88, InpS!L88, K315 * ( 1 + L$6 ) )</f>
        <v>53.11</v>
      </c>
      <c r="M315" s="63">
        <f xml:space="preserve"> IF( InpS!M88, InpS!M88, L315 * ( 1 + M$6 ) )</f>
        <v>75.099999999999994</v>
      </c>
      <c r="N315" s="63">
        <f xml:space="preserve"> IF( InpS!N88, InpS!N88, M315 * ( 1 + N$6 ) )</f>
        <v>104.48</v>
      </c>
      <c r="O315" s="63">
        <f xml:space="preserve"> IF( InpS!O88, InpS!O88, N315 * ( 1 + O$6 ) )</f>
        <v>120.9</v>
      </c>
      <c r="P315" s="63">
        <f xml:space="preserve"> IF( InpS!P88, InpS!P88, O315 * ( 1 + P$6 ) )</f>
        <v>164.38</v>
      </c>
      <c r="Q315" s="63">
        <f xml:space="preserve"> IF( InpS!Q88, InpS!Q88, P315 * ( 1 + Q$6 ) )</f>
        <v>221.55</v>
      </c>
      <c r="R315" s="63">
        <f xml:space="preserve"> IF( InpS!R88, InpS!R88, Q315 * ( 1 + R$6 ) )</f>
        <v>289.27999999999997</v>
      </c>
      <c r="S315" s="63">
        <f xml:space="preserve"> IF( InpS!S88, InpS!S88, R315 * ( 1 + S$6 ) )</f>
        <v>388.8</v>
      </c>
      <c r="T315" s="63">
        <f xml:space="preserve"> IF( InpS!T88, InpS!T88, S315 * ( 1 + T$6 ) )</f>
        <v>396.57475783375321</v>
      </c>
      <c r="U315" s="63">
        <f xml:space="preserve"> IF( InpS!U88, InpS!U88, T315 * ( 1 + U$6 ) )</f>
        <v>404.50498598482505</v>
      </c>
      <c r="V315" s="63">
        <f xml:space="preserve"> IF( InpS!V88, InpS!V88, U315 * ( 1 + V$6 ) )</f>
        <v>412.59379336285423</v>
      </c>
      <c r="W315" s="63">
        <f xml:space="preserve"> IF( InpS!W88, InpS!W88, V315 * ( 1 + W$6 ) )</f>
        <v>420.84435104573947</v>
      </c>
      <c r="X315" s="63">
        <f xml:space="preserve"> IF( InpS!X88, InpS!X88, W315 * ( 1 + X$6 ) )</f>
        <v>429.25989352280641</v>
      </c>
      <c r="Y315" s="63">
        <f xml:space="preserve"> IF( InpS!Y88, InpS!Y88, X315 * ( 1 + Y$6 ) )</f>
        <v>437.8437199628334</v>
      </c>
      <c r="Z315" s="63">
        <f xml:space="preserve"> IF( InpS!Z88, InpS!Z88, Y315 * ( 1 + Z$6 ) )</f>
        <v>446.59919550743388</v>
      </c>
      <c r="AA315" s="63">
        <f xml:space="preserve"> IF( InpS!AA88, InpS!AA88, Z315 * ( 1 + AA$6 ) )</f>
        <v>455.52975259030239</v>
      </c>
      <c r="AB315" s="63">
        <f xml:space="preserve"> IF( InpS!AB88, InpS!AB88, AA315 * ( 1 + AB$6 ) )</f>
        <v>464.6388922828412</v>
      </c>
      <c r="AC315" s="63">
        <f xml:space="preserve"> IF( InpS!AC88, InpS!AC88, AB315 * ( 1 + AC$6 ) )</f>
        <v>473.93018566669514</v>
      </c>
      <c r="AD315" s="63">
        <f xml:space="preserve"> IF( InpS!AD88, InpS!AD88, AC315 * ( 1 + AD$6 ) )</f>
        <v>483.40727523373278</v>
      </c>
      <c r="AE315" s="63">
        <f xml:space="preserve"> IF( InpS!AE88, InpS!AE88, AD315 * ( 1 + AE$6 ) )</f>
        <v>493.07387631402275</v>
      </c>
      <c r="AF315" s="63">
        <f xml:space="preserve"> IF( InpS!AF88, InpS!AF88, AE315 * ( 1 + AF$6 ) )</f>
        <v>502.93377853236507</v>
      </c>
      <c r="AG315" s="63">
        <f xml:space="preserve"> IF( InpS!AG88, InpS!AG88, AF315 * ( 1 + AG$6 ) )</f>
        <v>512.99084729394838</v>
      </c>
      <c r="AH315" s="63">
        <f xml:space="preserve"> IF( InpS!AH88, InpS!AH88, AG315 * ( 1 + AH$6 ) )</f>
        <v>523.24902529971564</v>
      </c>
      <c r="AI315" s="63">
        <f xml:space="preserve"> IF( InpS!AI88, InpS!AI88, AH315 * ( 1 + AI$6 ) )</f>
        <v>533.71233409203217</v>
      </c>
      <c r="AJ315" s="63">
        <f xml:space="preserve"> IF( InpS!AJ88, InpS!AJ88, AI315 * ( 1 + AJ$6 ) )</f>
        <v>544.38487563126239</v>
      </c>
      <c r="AK315" s="63">
        <f xml:space="preserve"> IF( InpS!AK88, InpS!AK88, AJ315 * ( 1 + AK$6 ) )</f>
        <v>555.2708339038727</v>
      </c>
      <c r="AL315" s="63">
        <f xml:space="preserve"> IF( InpS!AL88, InpS!AL88, AK315 * ( 1 + AL$6 ) )</f>
        <v>566.3744765626916</v>
      </c>
      <c r="AM315" s="63">
        <f xml:space="preserve"> IF( InpS!AM88, InpS!AM88, AL315 * ( 1 + AM$6 ) )</f>
        <v>577.70015659996943</v>
      </c>
      <c r="AN315" s="63">
        <f xml:space="preserve"> IF( InpS!AN88, InpS!AN88, AM315 * ( 1 + AN$6 ) )</f>
        <v>589.25231405389445</v>
      </c>
      <c r="AO315" s="63">
        <f xml:space="preserve"> IF( InpS!AO88, InpS!AO88, AN315 * ( 1 + AO$6 ) )</f>
        <v>601.03547774923322</v>
      </c>
      <c r="AP315" s="63">
        <f xml:space="preserve"> IF( InpS!AP88, InpS!AP88, AO315 * ( 1 + AP$6 ) )</f>
        <v>613.05426707277854</v>
      </c>
      <c r="AQ315" s="63">
        <f xml:space="preserve"> IF( InpS!AQ88, InpS!AQ88, AP315 * ( 1 + AQ$6 ) )</f>
        <v>625.31339378430096</v>
      </c>
      <c r="AR315" s="63">
        <f xml:space="preserve"> IF( InpS!AR88, InpS!AR88, AQ315 * ( 1 + AR$6 ) )</f>
        <v>637.81766386371271</v>
      </c>
      <c r="AS315" s="63">
        <f xml:space="preserve"> IF( InpS!AS88, InpS!AS88, AR315 * ( 1 + AS$6 ) )</f>
        <v>650.57197939516993</v>
      </c>
      <c r="AT315" s="63">
        <f xml:space="preserve"> IF( InpS!AT88, InpS!AT88, AS315 * ( 1 + AT$6 ) )</f>
        <v>663.58134048885029</v>
      </c>
      <c r="AU315" s="63">
        <f xml:space="preserve"> IF( InpS!AU88, InpS!AU88, AT315 * ( 1 + AU$6 ) )</f>
        <v>676.8508472411603</v>
      </c>
      <c r="AV315" s="63">
        <f xml:space="preserve"> IF( InpS!AV88, InpS!AV88, AU315 * ( 1 + AV$6 ) )</f>
        <v>690.38570173414041</v>
      </c>
      <c r="AW315" s="63">
        <f xml:space="preserve"> IF( InpS!AW88, InpS!AW88, AV315 * ( 1 + AW$6 ) )</f>
        <v>704.19121007485205</v>
      </c>
      <c r="AX315" s="63">
        <f xml:space="preserve"> IF( InpS!AX88, InpS!AX88, AW315 * ( 1 + AX$6 ) )</f>
        <v>718.27278447554545</v>
      </c>
      <c r="AY315" s="63">
        <f xml:space="preserve"> IF( InpS!AY88, InpS!AY88, AX315 * ( 1 + AY$6 ) )</f>
        <v>732.6359453754244</v>
      </c>
      <c r="AZ315" s="63">
        <f xml:space="preserve"> IF( InpS!AZ88, InpS!AZ88, AY315 * ( 1 + AZ$6 ) )</f>
        <v>747.28632360483994</v>
      </c>
      <c r="BA315" s="63">
        <f xml:space="preserve"> IF( InpS!BA88, InpS!BA88, AZ315 * ( 1 + BA$6 ) )</f>
        <v>762.22966259276006</v>
      </c>
      <c r="BB315" s="63">
        <f xml:space="preserve"> IF( InpS!BB88, InpS!BB88, BA315 * ( 1 + BB$6 ) )</f>
        <v>777.47182061838271</v>
      </c>
      <c r="BC315" s="63">
        <f xml:space="preserve"> IF( InpS!BC88, InpS!BC88, BB315 * ( 1 + BC$6 ) )</f>
        <v>793.01877310777343</v>
      </c>
      <c r="BD315" s="63">
        <f xml:space="preserve"> IF( InpS!BD88, InpS!BD88, BC315 * ( 1 + BD$6 ) )</f>
        <v>808.87661497642819</v>
      </c>
      <c r="BE315" s="63">
        <f xml:space="preserve"> IF( InpS!BE88, InpS!BE88, BD315 * ( 1 + BE$6 ) )</f>
        <v>825.05156301868055</v>
      </c>
      <c r="BF315" s="63">
        <f xml:space="preserve"> IF( InpS!BF88, InpS!BF88, BE315 * ( 1 + BF$6 ) )</f>
        <v>841.54995834488886</v>
      </c>
      <c r="BG315" s="63">
        <f xml:space="preserve"> IF( InpS!BG88, InpS!BG88, BF315 * ( 1 + BG$6 ) )</f>
        <v>858.37826886735945</v>
      </c>
      <c r="BH315" s="63">
        <f xml:space="preserve"> IF( InpS!BH88, InpS!BH88, BG315 * ( 1 + BH$6 ) )</f>
        <v>875.54309183598082</v>
      </c>
      <c r="BI315" s="63">
        <f xml:space="preserve"> IF( InpS!BI88, InpS!BI88, BH315 * ( 1 + BI$6 ) )</f>
        <v>893.05115642456178</v>
      </c>
      <c r="BJ315" s="63">
        <f xml:space="preserve"> IF( InpS!BJ88, InpS!BJ88, BI315 * ( 1 + BJ$6 ) )</f>
        <v>910.9093263688884</v>
      </c>
      <c r="BK315" s="63">
        <f xml:space="preserve"> IF( InpS!BK88, InpS!BK88, BJ315 * ( 1 + BK$6 ) )</f>
        <v>929.12460265753384</v>
      </c>
      <c r="BL315" s="63">
        <f xml:space="preserve"> IF( InpS!BL88, InpS!BL88, BK315 * ( 1 + BL$6 ) )</f>
        <v>947.70412627647534</v>
      </c>
      <c r="BM315" s="63">
        <f xml:space="preserve"> IF( InpS!BM88, InpS!BM88, BL315 * ( 1 + BM$6 ) )</f>
        <v>966.65518100859526</v>
      </c>
      <c r="BN315" s="63">
        <f xml:space="preserve"> IF( InpS!BN88, InpS!BN88, BM315 * ( 1 + BN$6 ) )</f>
        <v>985.98519628916279</v>
      </c>
      <c r="BO315" s="63">
        <f xml:space="preserve"> IF( InpS!BO88, InpS!BO88, BN315 * ( 1 + BO$6 ) )</f>
        <v>1005.7017501184165</v>
      </c>
      <c r="BP315" s="63">
        <f xml:space="preserve"> IF( InpS!BP88, InpS!BP88, BO315 * ( 1 + BP$6 ) )</f>
        <v>1025.8125720323887</v>
      </c>
      <c r="BQ315" s="63">
        <f xml:space="preserve"> IF( InpS!BQ88, InpS!BQ88, BP315 * ( 1 + BQ$6 ) )</f>
        <v>1046.325546133138</v>
      </c>
      <c r="BR315" s="63">
        <f xml:space="preserve"> IF( InpS!BR88, InpS!BR88, BQ315 * ( 1 + BR$6 ) )</f>
        <v>1067.248714179575</v>
      </c>
      <c r="BS315" s="63">
        <f xml:space="preserve"> IF( InpS!BS88, InpS!BS88, BR315 * ( 1 + BS$6 ) )</f>
        <v>1088.5902787400962</v>
      </c>
      <c r="BT315" s="63">
        <f xml:space="preserve"> IF( InpS!BT88, InpS!BT88, BS315 * ( 1 + BT$6 ) )</f>
        <v>1110.3586064082601</v>
      </c>
      <c r="BU315" s="63">
        <f xml:space="preserve"> IF( InpS!BU88, InpS!BU88, BT315 * ( 1 + BU$6 ) )</f>
        <v>1132.5622310827659</v>
      </c>
      <c r="BV315" s="63">
        <f xml:space="preserve"> IF( InpS!BV88, InpS!BV88, BU315 * ( 1 + BV$6 ) )</f>
        <v>1155.2098573130224</v>
      </c>
      <c r="BW315" s="63">
        <f xml:space="preserve"> IF( InpS!BW88, InpS!BW88, BV315 * ( 1 + BW$6 ) )</f>
        <v>1178.3103637116162</v>
      </c>
      <c r="BX315" s="63">
        <f xml:space="preserve"> IF( InpS!BX88, InpS!BX88, BW315 * ( 1 + BX$6 ) )</f>
        <v>1201.87280643502</v>
      </c>
      <c r="BY315" s="63">
        <f xml:space="preserve"> IF( InpS!BY88, InpS!BY88, BX315 * ( 1 + BY$6 ) )</f>
        <v>1225.9064227339027</v>
      </c>
      <c r="BZ315" s="63">
        <f xml:space="preserve"> IF( InpS!BZ88, InpS!BZ88, BY315 * ( 1 + BZ$6 ) )</f>
        <v>1250.4206345744344</v>
      </c>
      <c r="CA315" s="63">
        <f xml:space="preserve"> IF( InpS!CA88, InpS!CA88, BZ315 * ( 1 + CA$6 ) )</f>
        <v>1275.425052332007</v>
      </c>
      <c r="CB315" s="63">
        <f xml:space="preserve"> IF( InpS!CB88, InpS!CB88, CA315 * ( 1 + CB$6 ) )</f>
        <v>1300.9294785588158</v>
      </c>
      <c r="CC315" s="63">
        <f xml:space="preserve"> IF( InpS!CC88, InpS!CC88, CB315 * ( 1 + CC$6 ) )</f>
        <v>1326.9439118267828</v>
      </c>
      <c r="CD315" s="63">
        <f xml:space="preserve"> IF( InpS!CD88, InpS!CD88, CC315 * ( 1 + CD$6 ) )</f>
        <v>1353.4785506473238</v>
      </c>
      <c r="CE315" s="63">
        <f xml:space="preserve"> IF( InpS!CE88, InpS!CE88, CD315 * ( 1 + CE$6 ) )</f>
        <v>1380.5437974695001</v>
      </c>
      <c r="CF315" s="63">
        <f xml:space="preserve"> IF( InpS!CF88, InpS!CF88, CE315 * ( 1 + CF$6 ) )</f>
        <v>1408.1502627581199</v>
      </c>
      <c r="CG315" s="63">
        <f xml:space="preserve"> IF( InpS!CG88, InpS!CG88, CF315 * ( 1 + CG$6 ) )</f>
        <v>1436.3087691533881</v>
      </c>
      <c r="CH315" s="63">
        <f xml:space="preserve"> IF( InpS!CH88, InpS!CH88, CG315 * ( 1 + CH$6 ) )</f>
        <v>1465.030355713737</v>
      </c>
      <c r="CI315" s="63">
        <f xml:space="preserve"> IF( InpS!CI88, InpS!CI88, CH315 * ( 1 + CI$6 ) )</f>
        <v>1494.3262822434992</v>
      </c>
      <c r="CJ315" s="63">
        <f xml:space="preserve"> IF( InpS!CJ88, InpS!CJ88, CI315 * ( 1 + CJ$6 ) )</f>
        <v>1524.2080337071204</v>
      </c>
      <c r="CK315" s="63">
        <f xml:space="preserve"> IF( InpS!CK88, InpS!CK88, CJ315 * ( 1 + CK$6 ) )</f>
        <v>1554.6873247316419</v>
      </c>
      <c r="CL315" s="63">
        <f xml:space="preserve"> IF( InpS!CL88, InpS!CL88, CK315 * ( 1 + CL$6 ) )</f>
        <v>1585.7761041992192</v>
      </c>
      <c r="CM315" s="63">
        <f xml:space="preserve"> IF( InpS!CM88, InpS!CM88, CL315 * ( 1 + CM$6 ) )</f>
        <v>1617.486559931476</v>
      </c>
      <c r="CN315" s="63">
        <f xml:space="preserve"> IF( InpS!CN88, InpS!CN88, CM315 * ( 1 + CN$6 ) )</f>
        <v>1649.8311234675298</v>
      </c>
      <c r="CO315" s="63">
        <f xml:space="preserve"> IF( InpS!CO88, InpS!CO88, CN315 * ( 1 + CO$6 ) )</f>
        <v>1682.8224749375631</v>
      </c>
    </row>
    <row r="316" spans="2:211" s="316" customFormat="1" ht="2.1" customHeight="1" outlineLevel="1" x14ac:dyDescent="0.2">
      <c r="C316" s="431"/>
      <c r="E316" s="317"/>
      <c r="H316" s="318"/>
      <c r="K316" s="320"/>
      <c r="L316" s="320"/>
      <c r="M316" s="320"/>
      <c r="N316" s="320"/>
      <c r="O316" s="320"/>
      <c r="P316" s="320"/>
      <c r="Q316" s="320"/>
      <c r="R316" s="320"/>
      <c r="S316" s="320"/>
      <c r="T316" s="320"/>
      <c r="U316" s="320"/>
      <c r="V316" s="320"/>
      <c r="W316" s="320"/>
      <c r="X316" s="320"/>
      <c r="Y316" s="320"/>
      <c r="Z316" s="320"/>
      <c r="AA316" s="320"/>
      <c r="AB316" s="320"/>
      <c r="AC316" s="320"/>
      <c r="AD316" s="320"/>
      <c r="AE316" s="320"/>
      <c r="AF316" s="320"/>
      <c r="AG316" s="320"/>
      <c r="AH316" s="320"/>
      <c r="AI316" s="320"/>
      <c r="AJ316" s="320"/>
      <c r="AK316" s="320"/>
      <c r="AL316" s="320"/>
      <c r="AM316" s="320"/>
      <c r="AN316" s="320"/>
      <c r="AO316" s="320"/>
      <c r="AP316" s="320"/>
      <c r="AQ316" s="320"/>
      <c r="AR316" s="320"/>
      <c r="AS316" s="320"/>
      <c r="AT316" s="320"/>
      <c r="AU316" s="320"/>
      <c r="AV316" s="320"/>
      <c r="AW316" s="320"/>
      <c r="AX316" s="320"/>
      <c r="AY316" s="320"/>
      <c r="AZ316" s="320"/>
      <c r="BA316" s="320"/>
      <c r="BB316" s="320"/>
      <c r="BC316" s="320"/>
      <c r="BD316" s="320"/>
      <c r="BE316" s="320"/>
      <c r="BF316" s="320"/>
      <c r="BG316" s="320"/>
      <c r="BH316" s="320"/>
      <c r="BI316" s="320"/>
      <c r="BJ316" s="320"/>
      <c r="BK316" s="320"/>
      <c r="BL316" s="320"/>
      <c r="BM316" s="320"/>
      <c r="BN316" s="320"/>
      <c r="BO316" s="320"/>
      <c r="BP316" s="320"/>
      <c r="BQ316" s="320"/>
      <c r="BR316" s="320"/>
      <c r="BS316" s="320"/>
      <c r="BT316" s="320"/>
      <c r="BU316" s="320"/>
      <c r="BV316" s="320"/>
      <c r="BW316" s="320"/>
      <c r="BX316" s="320"/>
      <c r="BY316" s="320"/>
      <c r="BZ316" s="320"/>
      <c r="CA316" s="320"/>
      <c r="CB316" s="320"/>
      <c r="CC316" s="320"/>
      <c r="CD316" s="320"/>
      <c r="CE316" s="320"/>
      <c r="CF316" s="320"/>
      <c r="CG316" s="320"/>
      <c r="CH316" s="320"/>
      <c r="CI316" s="320"/>
      <c r="CJ316" s="320"/>
      <c r="CK316" s="320"/>
      <c r="CL316" s="320"/>
      <c r="CM316" s="320"/>
      <c r="CN316" s="320"/>
      <c r="CO316" s="320"/>
      <c r="CP316" s="321"/>
      <c r="CQ316" s="321"/>
      <c r="CR316" s="321"/>
      <c r="CS316" s="321"/>
      <c r="CT316" s="321"/>
      <c r="CU316" s="321"/>
      <c r="CV316" s="321"/>
      <c r="CW316" s="321"/>
      <c r="CX316" s="321"/>
      <c r="CY316" s="321"/>
      <c r="CZ316" s="321"/>
      <c r="DA316" s="321"/>
      <c r="DB316" s="321"/>
      <c r="DC316" s="321"/>
      <c r="DD316" s="321"/>
      <c r="DE316" s="321"/>
      <c r="DF316" s="321"/>
      <c r="DG316" s="321"/>
      <c r="DH316" s="321"/>
      <c r="DI316" s="321"/>
      <c r="DJ316" s="321"/>
      <c r="DK316" s="321"/>
      <c r="DL316" s="321"/>
      <c r="DM316" s="321"/>
      <c r="DN316" s="321"/>
      <c r="DO316" s="321"/>
      <c r="DP316" s="321"/>
      <c r="DQ316" s="321"/>
      <c r="DR316" s="321"/>
      <c r="DS316" s="321"/>
      <c r="DT316" s="321"/>
      <c r="DU316" s="321"/>
      <c r="DV316" s="321"/>
      <c r="DW316" s="321"/>
      <c r="DX316" s="321"/>
      <c r="DY316" s="321"/>
      <c r="DZ316" s="321"/>
      <c r="EA316" s="321"/>
      <c r="EB316" s="321"/>
      <c r="EC316" s="321"/>
      <c r="ED316" s="321"/>
      <c r="EE316" s="321"/>
      <c r="EF316" s="321"/>
      <c r="EG316" s="321"/>
      <c r="EH316" s="321"/>
      <c r="EI316" s="321"/>
      <c r="EJ316" s="321"/>
      <c r="EK316" s="321"/>
      <c r="EL316" s="321"/>
      <c r="EM316" s="321"/>
      <c r="EN316" s="321"/>
      <c r="EO316" s="321"/>
      <c r="EP316" s="321"/>
      <c r="EQ316" s="321"/>
      <c r="ER316" s="321"/>
      <c r="ES316" s="321"/>
      <c r="ET316" s="321"/>
      <c r="EU316" s="321"/>
      <c r="EV316" s="321"/>
      <c r="EW316" s="321"/>
      <c r="EX316" s="321"/>
      <c r="EY316" s="321"/>
      <c r="EZ316" s="321"/>
      <c r="FA316" s="321"/>
      <c r="FB316" s="321"/>
      <c r="FC316" s="321"/>
      <c r="FD316" s="321"/>
      <c r="FE316" s="321"/>
      <c r="FF316" s="321"/>
      <c r="FG316" s="321"/>
      <c r="FH316" s="321"/>
      <c r="FI316" s="321"/>
      <c r="FJ316" s="321"/>
      <c r="FK316" s="321"/>
      <c r="FL316" s="321"/>
      <c r="FM316" s="321"/>
      <c r="FN316" s="321"/>
      <c r="FO316" s="321"/>
      <c r="FP316" s="321"/>
      <c r="FQ316" s="321"/>
      <c r="FR316" s="321"/>
      <c r="FS316" s="321"/>
      <c r="FT316" s="321"/>
      <c r="FU316" s="321"/>
      <c r="FV316" s="321"/>
      <c r="FW316" s="321"/>
      <c r="FX316" s="321"/>
      <c r="FY316" s="321"/>
      <c r="FZ316" s="321"/>
      <c r="GA316" s="321"/>
      <c r="GB316" s="321"/>
      <c r="GC316" s="321"/>
      <c r="GD316" s="321"/>
      <c r="GE316" s="321"/>
      <c r="GF316" s="321"/>
      <c r="GG316" s="321"/>
      <c r="GH316" s="321"/>
      <c r="GI316" s="321"/>
      <c r="GJ316" s="321"/>
      <c r="GK316" s="321"/>
      <c r="GL316" s="321"/>
      <c r="GM316" s="321"/>
      <c r="GN316" s="321"/>
      <c r="GO316" s="321"/>
      <c r="GP316" s="321"/>
      <c r="GQ316" s="321"/>
      <c r="GR316" s="321"/>
      <c r="GS316" s="321"/>
      <c r="GT316" s="321"/>
      <c r="GU316" s="321"/>
      <c r="GV316" s="321"/>
      <c r="GW316" s="321"/>
      <c r="GX316" s="321"/>
      <c r="GY316" s="321"/>
      <c r="GZ316" s="321"/>
      <c r="HA316" s="321"/>
      <c r="HB316" s="321"/>
      <c r="HC316" s="321"/>
    </row>
    <row r="317" spans="2:211" outlineLevel="1" x14ac:dyDescent="0.2">
      <c r="B317" s="59"/>
      <c r="D317" s="39"/>
      <c r="E317" t="s">
        <v>465</v>
      </c>
      <c r="H317" s="151" t="s">
        <v>125</v>
      </c>
      <c r="I317" s="86"/>
      <c r="K317" s="85">
        <f xml:space="preserve"> K$312 * K314 + K315</f>
        <v>15796.915324888503</v>
      </c>
      <c r="L317" s="85">
        <f t="shared" ref="L317:BW317" si="438" xml:space="preserve"> L$312 * L314 + L315</f>
        <v>53112.578988897418</v>
      </c>
      <c r="M317" s="85">
        <f t="shared" si="438"/>
        <v>45302.451853436047</v>
      </c>
      <c r="N317" s="85">
        <f t="shared" si="438"/>
        <v>42792.162755189704</v>
      </c>
      <c r="O317" s="85">
        <f t="shared" si="438"/>
        <v>40422.191768411532</v>
      </c>
      <c r="P317" s="85">
        <f t="shared" si="438"/>
        <v>42777.797475518186</v>
      </c>
      <c r="Q317" s="85">
        <f t="shared" si="438"/>
        <v>46367.349723127118</v>
      </c>
      <c r="R317" s="85">
        <f t="shared" si="438"/>
        <v>49878.682745996302</v>
      </c>
      <c r="S317" s="85">
        <f t="shared" si="438"/>
        <v>55949.131231586507</v>
      </c>
      <c r="T317" s="85">
        <f t="shared" si="438"/>
        <v>57067.935105903533</v>
      </c>
      <c r="U317" s="85">
        <f t="shared" si="438"/>
        <v>58367.480268195766</v>
      </c>
      <c r="V317" s="85">
        <f t="shared" si="438"/>
        <v>59373.107742274711</v>
      </c>
      <c r="W317" s="85">
        <f t="shared" si="438"/>
        <v>60560.380207638707</v>
      </c>
      <c r="X317" s="85">
        <f t="shared" si="438"/>
        <v>61771.394329126393</v>
      </c>
      <c r="Y317" s="85">
        <f t="shared" si="438"/>
        <v>63178.046182211539</v>
      </c>
      <c r="Z317" s="85">
        <f t="shared" si="438"/>
        <v>64266.556063185104</v>
      </c>
      <c r="AA317" s="85">
        <f t="shared" si="438"/>
        <v>65551.681861026125</v>
      </c>
      <c r="AB317" s="85">
        <f t="shared" si="438"/>
        <v>66862.506069011491</v>
      </c>
      <c r="AC317" s="85">
        <f t="shared" si="438"/>
        <v>68385.092196220619</v>
      </c>
      <c r="AD317" s="85">
        <f t="shared" si="438"/>
        <v>69563.315535894479</v>
      </c>
      <c r="AE317" s="85">
        <f t="shared" si="438"/>
        <v>70954.359600720956</v>
      </c>
      <c r="AF317" s="85">
        <f t="shared" si="438"/>
        <v>72373.220102636187</v>
      </c>
      <c r="AG317" s="85">
        <f t="shared" si="438"/>
        <v>74021.295644345475</v>
      </c>
      <c r="AH317" s="85">
        <f t="shared" si="438"/>
        <v>75296.626500240498</v>
      </c>
      <c r="AI317" s="85">
        <f t="shared" si="438"/>
        <v>76802.318467159057</v>
      </c>
      <c r="AJ317" s="85">
        <f t="shared" si="438"/>
        <v>78338.119462922827</v>
      </c>
      <c r="AK317" s="85">
        <f t="shared" si="438"/>
        <v>80122.027080785483</v>
      </c>
      <c r="AL317" s="85">
        <f t="shared" si="438"/>
        <v>81502.468918279701</v>
      </c>
      <c r="AM317" s="85">
        <f t="shared" si="438"/>
        <v>83132.257906686646</v>
      </c>
      <c r="AN317" s="85">
        <f t="shared" si="438"/>
        <v>84794.63746789447</v>
      </c>
      <c r="AO317" s="85">
        <f t="shared" si="438"/>
        <v>86725.572251240548</v>
      </c>
      <c r="AP317" s="85">
        <f t="shared" si="438"/>
        <v>88219.788170110507</v>
      </c>
      <c r="AQ317" s="85">
        <f t="shared" si="438"/>
        <v>89983.902082578643</v>
      </c>
      <c r="AR317" s="85">
        <f t="shared" si="438"/>
        <v>91783.292637177947</v>
      </c>
      <c r="AS317" s="85">
        <f t="shared" si="438"/>
        <v>93873.372358908731</v>
      </c>
      <c r="AT317" s="85">
        <f t="shared" si="438"/>
        <v>95490.739459472112</v>
      </c>
      <c r="AU317" s="85">
        <f t="shared" si="438"/>
        <v>97400.249167968548</v>
      </c>
      <c r="AV317" s="85">
        <f t="shared" si="438"/>
        <v>99347.94296999574</v>
      </c>
      <c r="AW317" s="85">
        <f t="shared" si="438"/>
        <v>101610.28413287035</v>
      </c>
      <c r="AX317" s="85">
        <f t="shared" si="438"/>
        <v>103360.95236290977</v>
      </c>
      <c r="AY317" s="85">
        <f t="shared" si="438"/>
        <v>105427.84118515188</v>
      </c>
      <c r="AZ317" s="85">
        <f t="shared" si="438"/>
        <v>107536.0611803935</v>
      </c>
      <c r="BA317" s="85">
        <f t="shared" si="438"/>
        <v>109984.861330944</v>
      </c>
      <c r="BB317" s="85">
        <f t="shared" si="438"/>
        <v>111879.81718271185</v>
      </c>
      <c r="BC317" s="85">
        <f t="shared" si="438"/>
        <v>114117.05608466698</v>
      </c>
      <c r="BD317" s="85">
        <f t="shared" si="438"/>
        <v>116399.03261696923</v>
      </c>
      <c r="BE317" s="85">
        <f t="shared" si="438"/>
        <v>119049.65944361311</v>
      </c>
      <c r="BF317" s="85">
        <f t="shared" si="438"/>
        <v>121100.79490065416</v>
      </c>
      <c r="BG317" s="85">
        <f t="shared" si="438"/>
        <v>123522.42389712432</v>
      </c>
      <c r="BH317" s="85">
        <f t="shared" si="438"/>
        <v>125992.47773672911</v>
      </c>
      <c r="BI317" s="85">
        <f t="shared" si="438"/>
        <v>128861.56551122338</v>
      </c>
      <c r="BJ317" s="85">
        <f t="shared" si="438"/>
        <v>131081.75267769804</v>
      </c>
      <c r="BK317" s="85">
        <f t="shared" si="438"/>
        <v>133702.9689418262</v>
      </c>
      <c r="BL317" s="85">
        <f t="shared" si="438"/>
        <v>136376.60115678638</v>
      </c>
      <c r="BM317" s="85">
        <f t="shared" si="438"/>
        <v>139482.15512425115</v>
      </c>
      <c r="BN317" s="85">
        <f t="shared" si="438"/>
        <v>141885.32700510276</v>
      </c>
      <c r="BO317" s="85">
        <f t="shared" si="438"/>
        <v>144722.58023974151</v>
      </c>
      <c r="BP317" s="85">
        <f t="shared" si="438"/>
        <v>147616.56947441204</v>
      </c>
      <c r="BQ317" s="85">
        <f t="shared" si="438"/>
        <v>150978.0788470335</v>
      </c>
      <c r="BR317" s="85">
        <f t="shared" si="438"/>
        <v>153579.31678594393</v>
      </c>
      <c r="BS317" s="85">
        <f t="shared" si="438"/>
        <v>156650.41245539859</v>
      </c>
      <c r="BT317" s="85">
        <f t="shared" si="438"/>
        <v>159782.92022648468</v>
      </c>
      <c r="BU317" s="85">
        <f t="shared" si="438"/>
        <v>163421.48049000077</v>
      </c>
      <c r="BV317" s="85">
        <f t="shared" si="438"/>
        <v>166237.10881385958</v>
      </c>
      <c r="BW317" s="85">
        <f t="shared" si="438"/>
        <v>169561.31988384682</v>
      </c>
      <c r="BX317" s="85">
        <f t="shared" ref="BX317:CO317" si="439" xml:space="preserve"> BX$312 * BX314 + BX315</f>
        <v>172952.00455480479</v>
      </c>
      <c r="BY317" s="85">
        <f t="shared" si="439"/>
        <v>176890.44985531981</v>
      </c>
      <c r="BZ317" s="85">
        <f t="shared" si="439"/>
        <v>179938.1383191582</v>
      </c>
      <c r="CA317" s="85">
        <f t="shared" si="439"/>
        <v>183536.32620621537</v>
      </c>
      <c r="CB317" s="85">
        <f t="shared" si="439"/>
        <v>187206.4663552639</v>
      </c>
      <c r="CC317" s="85">
        <f t="shared" si="439"/>
        <v>191469.51279719902</v>
      </c>
      <c r="CD317" s="85">
        <f t="shared" si="439"/>
        <v>194768.38747249133</v>
      </c>
      <c r="CE317" s="85">
        <f t="shared" si="439"/>
        <v>198663.13296186691</v>
      </c>
      <c r="CF317" s="85">
        <f t="shared" si="439"/>
        <v>202635.76091781654</v>
      </c>
      <c r="CG317" s="85">
        <f t="shared" si="439"/>
        <v>207250.16167227659</v>
      </c>
      <c r="CH317" s="85">
        <f t="shared" si="439"/>
        <v>210820.92497450038</v>
      </c>
      <c r="CI317" s="85">
        <f t="shared" si="439"/>
        <v>215036.669928113</v>
      </c>
      <c r="CJ317" s="85">
        <f t="shared" si="439"/>
        <v>219336.71631203219</v>
      </c>
      <c r="CK317" s="85">
        <f t="shared" si="439"/>
        <v>223722.74988553187</v>
      </c>
      <c r="CL317" s="85">
        <f t="shared" si="439"/>
        <v>228196.49011768549</v>
      </c>
      <c r="CM317" s="85">
        <f t="shared" si="439"/>
        <v>232759.6908614547</v>
      </c>
      <c r="CN317" s="85">
        <f t="shared" si="439"/>
        <v>237414.14104125681</v>
      </c>
      <c r="CO317" s="85">
        <f t="shared" si="439"/>
        <v>242820.51149915718</v>
      </c>
    </row>
    <row r="318" spans="2:211" outlineLevel="1" x14ac:dyDescent="0.2">
      <c r="B318" s="59"/>
      <c r="D318" s="39"/>
      <c r="E318" t="s">
        <v>466</v>
      </c>
      <c r="H318" s="151" t="s">
        <v>275</v>
      </c>
      <c r="I318" s="86"/>
      <c r="K318" s="104">
        <f xml:space="preserve"> K317 / MAX( 1, K$312 )</f>
        <v>1.0005845264024793</v>
      </c>
      <c r="L318" s="104">
        <f t="shared" ref="L318:BW318" si="440" xml:space="preserve"> L317 / MAX( 1, L$312 )</f>
        <v>1.0736736214870888</v>
      </c>
      <c r="M318" s="104">
        <f t="shared" si="440"/>
        <v>0.9125127151424145</v>
      </c>
      <c r="N318" s="104">
        <f t="shared" si="440"/>
        <v>0.86431027280437345</v>
      </c>
      <c r="O318" s="104">
        <f t="shared" si="440"/>
        <v>0.81644192172711294</v>
      </c>
      <c r="P318" s="104">
        <f t="shared" si="440"/>
        <v>0.86402012484286861</v>
      </c>
      <c r="Q318" s="104">
        <f t="shared" si="440"/>
        <v>0.93396261038351436</v>
      </c>
      <c r="R318" s="104">
        <f t="shared" si="440"/>
        <v>1.0074428380249729</v>
      </c>
      <c r="S318" s="104">
        <f t="shared" si="440"/>
        <v>1.1300529294251571</v>
      </c>
      <c r="T318" s="104">
        <f t="shared" si="440"/>
        <v>1.152650377639159</v>
      </c>
      <c r="U318" s="104">
        <f t="shared" si="440"/>
        <v>1.1756773798439111</v>
      </c>
      <c r="V318" s="104">
        <f t="shared" si="440"/>
        <v>1.1992099404638148</v>
      </c>
      <c r="W318" s="104">
        <f t="shared" si="440"/>
        <v>1.2231903079507893</v>
      </c>
      <c r="X318" s="104">
        <f t="shared" si="440"/>
        <v>1.2476502061732981</v>
      </c>
      <c r="Y318" s="104">
        <f t="shared" si="440"/>
        <v>1.272575061624398</v>
      </c>
      <c r="Z318" s="104">
        <f t="shared" si="440"/>
        <v>1.2980471429066203</v>
      </c>
      <c r="AA318" s="104">
        <f t="shared" si="440"/>
        <v>1.3240039386702369</v>
      </c>
      <c r="AB318" s="104">
        <f t="shared" si="440"/>
        <v>1.3504797874204852</v>
      </c>
      <c r="AC318" s="104">
        <f t="shared" si="440"/>
        <v>1.377458914522407</v>
      </c>
      <c r="AD318" s="104">
        <f t="shared" si="440"/>
        <v>1.4050303690414427</v>
      </c>
      <c r="AE318" s="104">
        <f t="shared" si="440"/>
        <v>1.4331264875300382</v>
      </c>
      <c r="AF318" s="104">
        <f t="shared" si="440"/>
        <v>1.4617844386249026</v>
      </c>
      <c r="AG318" s="104">
        <f t="shared" si="440"/>
        <v>1.490987147567775</v>
      </c>
      <c r="AH318" s="104">
        <f t="shared" si="440"/>
        <v>1.520831002723255</v>
      </c>
      <c r="AI318" s="104">
        <f t="shared" si="440"/>
        <v>1.5512427639172812</v>
      </c>
      <c r="AJ318" s="104">
        <f t="shared" si="440"/>
        <v>1.5822626631735026</v>
      </c>
      <c r="AK318" s="104">
        <f t="shared" si="440"/>
        <v>1.6138722184560146</v>
      </c>
      <c r="AL318" s="104">
        <f t="shared" si="440"/>
        <v>1.6461757623233271</v>
      </c>
      <c r="AM318" s="104">
        <f t="shared" si="440"/>
        <v>1.6790940182488876</v>
      </c>
      <c r="AN318" s="104">
        <f t="shared" si="440"/>
        <v>1.7126705341233439</v>
      </c>
      <c r="AO318" s="104">
        <f t="shared" si="440"/>
        <v>1.7468853046472974</v>
      </c>
      <c r="AP318" s="104">
        <f t="shared" si="440"/>
        <v>1.7818512613224946</v>
      </c>
      <c r="AQ318" s="104">
        <f t="shared" si="440"/>
        <v>1.8174825937621808</v>
      </c>
      <c r="AR318" s="104">
        <f t="shared" si="440"/>
        <v>1.8538264390131136</v>
      </c>
      <c r="AS318" s="104">
        <f t="shared" si="440"/>
        <v>1.8908611429671571</v>
      </c>
      <c r="AT318" s="104">
        <f t="shared" si="440"/>
        <v>1.9287089447821437</v>
      </c>
      <c r="AU318" s="104">
        <f t="shared" si="440"/>
        <v>1.9672769616995174</v>
      </c>
      <c r="AV318" s="104">
        <f t="shared" si="440"/>
        <v>2.0066162157353595</v>
      </c>
      <c r="AW318" s="104">
        <f t="shared" si="440"/>
        <v>2.0467032680802939</v>
      </c>
      <c r="AX318" s="104">
        <f t="shared" si="440"/>
        <v>2.0876704326722071</v>
      </c>
      <c r="AY318" s="104">
        <f t="shared" si="440"/>
        <v>2.1294171714857701</v>
      </c>
      <c r="AZ318" s="104">
        <f t="shared" si="440"/>
        <v>2.1719987117001156</v>
      </c>
      <c r="BA318" s="104">
        <f t="shared" si="440"/>
        <v>2.2153896827120514</v>
      </c>
      <c r="BB318" s="104">
        <f t="shared" si="440"/>
        <v>2.259733303588769</v>
      </c>
      <c r="BC318" s="104">
        <f t="shared" si="440"/>
        <v>2.3049207501018079</v>
      </c>
      <c r="BD318" s="104">
        <f t="shared" si="440"/>
        <v>2.3510118011769991</v>
      </c>
      <c r="BE318" s="104">
        <f t="shared" si="440"/>
        <v>2.3979789952015946</v>
      </c>
      <c r="BF318" s="104">
        <f t="shared" si="440"/>
        <v>2.4459773551575625</v>
      </c>
      <c r="BG318" s="104">
        <f t="shared" si="440"/>
        <v>2.4948890876760661</v>
      </c>
      <c r="BH318" s="104">
        <f t="shared" si="440"/>
        <v>2.5447788985782132</v>
      </c>
      <c r="BI318" s="104">
        <f t="shared" si="440"/>
        <v>2.5956170629036253</v>
      </c>
      <c r="BJ318" s="104">
        <f t="shared" si="440"/>
        <v>2.6475713804111591</v>
      </c>
      <c r="BK318" s="104">
        <f t="shared" si="440"/>
        <v>2.7005143493676211</v>
      </c>
      <c r="BL318" s="104">
        <f t="shared" si="440"/>
        <v>2.7545160085572009</v>
      </c>
      <c r="BM318" s="104">
        <f t="shared" si="440"/>
        <v>2.8095441831299497</v>
      </c>
      <c r="BN318" s="104">
        <f t="shared" si="440"/>
        <v>2.8657805026656558</v>
      </c>
      <c r="BO318" s="104">
        <f t="shared" si="440"/>
        <v>2.9230869569169848</v>
      </c>
      <c r="BP318" s="104">
        <f t="shared" si="440"/>
        <v>2.9815393571665529</v>
      </c>
      <c r="BQ318" s="104">
        <f t="shared" si="440"/>
        <v>3.0411028767583734</v>
      </c>
      <c r="BR318" s="104">
        <f t="shared" si="440"/>
        <v>3.1019741149276254</v>
      </c>
      <c r="BS318" s="104">
        <f t="shared" si="440"/>
        <v>3.1640036868158279</v>
      </c>
      <c r="BT318" s="104">
        <f t="shared" si="440"/>
        <v>3.2272736519652496</v>
      </c>
      <c r="BU318" s="104">
        <f t="shared" si="440"/>
        <v>3.2917463133557336</v>
      </c>
      <c r="BV318" s="104">
        <f t="shared" si="440"/>
        <v>3.3576344736558603</v>
      </c>
      <c r="BW318" s="104">
        <f t="shared" si="440"/>
        <v>3.4247764359164976</v>
      </c>
      <c r="BX318" s="104">
        <f t="shared" ref="BX318:CO318" si="441" xml:space="preserve"> BX317 / MAX( 1, BX$312 )</f>
        <v>3.4932610229123693</v>
      </c>
      <c r="BY318" s="104">
        <f t="shared" si="441"/>
        <v>3.5630474306877544</v>
      </c>
      <c r="BZ318" s="104">
        <f t="shared" si="441"/>
        <v>3.634366000808908</v>
      </c>
      <c r="CA318" s="104">
        <f t="shared" si="441"/>
        <v>3.7070417094907882</v>
      </c>
      <c r="CB318" s="104">
        <f t="shared" si="441"/>
        <v>3.7811707001567183</v>
      </c>
      <c r="CC318" s="104">
        <f t="shared" si="441"/>
        <v>3.856708805846135</v>
      </c>
      <c r="CD318" s="104">
        <f t="shared" si="441"/>
        <v>3.9339053525543317</v>
      </c>
      <c r="CE318" s="104">
        <f t="shared" si="441"/>
        <v>4.0125708912812232</v>
      </c>
      <c r="CF318" s="104">
        <f t="shared" si="441"/>
        <v>4.0928094894563225</v>
      </c>
      <c r="CG318" s="104">
        <f t="shared" si="441"/>
        <v>4.1745733399400864</v>
      </c>
      <c r="CH318" s="104">
        <f t="shared" si="441"/>
        <v>4.258132317826874</v>
      </c>
      <c r="CI318" s="104">
        <f t="shared" si="441"/>
        <v>4.3432813599955526</v>
      </c>
      <c r="CJ318" s="104">
        <f t="shared" si="441"/>
        <v>4.4301331109673097</v>
      </c>
      <c r="CK318" s="104">
        <f t="shared" si="441"/>
        <v>4.5187216194782733</v>
      </c>
      <c r="CL318" s="104">
        <f t="shared" si="441"/>
        <v>4.6090816151305063</v>
      </c>
      <c r="CM318" s="104">
        <f t="shared" si="441"/>
        <v>4.7012485220071625</v>
      </c>
      <c r="CN318" s="104">
        <f t="shared" si="441"/>
        <v>4.7952584725598779</v>
      </c>
      <c r="CO318" s="104">
        <f t="shared" si="441"/>
        <v>4.8910554545086926</v>
      </c>
    </row>
    <row r="319" spans="2:211" outlineLevel="1" x14ac:dyDescent="0.2">
      <c r="B319" s="59"/>
      <c r="D319" s="39"/>
      <c r="H319" s="151"/>
      <c r="I319" s="86"/>
      <c r="K319" s="79"/>
      <c r="L319" s="167"/>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79"/>
      <c r="BU319" s="79"/>
      <c r="BV319" s="79"/>
      <c r="BW319" s="79"/>
      <c r="BX319" s="79"/>
      <c r="BY319" s="79"/>
      <c r="BZ319" s="79"/>
      <c r="CA319" s="79"/>
      <c r="CB319" s="79"/>
      <c r="CC319" s="79"/>
      <c r="CD319" s="79"/>
      <c r="CE319" s="79"/>
      <c r="CF319" s="79"/>
      <c r="CG319" s="79"/>
      <c r="CH319" s="79"/>
      <c r="CI319" s="79"/>
      <c r="CJ319" s="79"/>
      <c r="CK319" s="79"/>
      <c r="CL319" s="79"/>
      <c r="CM319" s="79"/>
      <c r="CN319" s="79"/>
      <c r="CO319" s="79"/>
    </row>
    <row r="320" spans="2:211" outlineLevel="1" x14ac:dyDescent="0.2">
      <c r="B320" s="59"/>
      <c r="D320" s="39"/>
      <c r="E320" t="s">
        <v>467</v>
      </c>
      <c r="G320" s="103">
        <f xml:space="preserve"> 1 - L318 / $L$288</f>
        <v>3.9209374829866084E-3</v>
      </c>
      <c r="H320" s="151"/>
      <c r="I320" s="86"/>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79"/>
      <c r="BU320" s="79"/>
      <c r="BV320" s="79"/>
      <c r="BW320" s="79"/>
      <c r="BX320" s="79"/>
      <c r="BY320" s="79"/>
      <c r="BZ320" s="79"/>
      <c r="CA320" s="79"/>
      <c r="CB320" s="79"/>
      <c r="CC320" s="79"/>
      <c r="CD320" s="79"/>
      <c r="CE320" s="79"/>
      <c r="CF320" s="79"/>
      <c r="CG320" s="79"/>
      <c r="CH320" s="79"/>
      <c r="CI320" s="79"/>
      <c r="CJ320" s="79"/>
      <c r="CK320" s="79"/>
      <c r="CL320" s="79"/>
      <c r="CM320" s="79"/>
      <c r="CN320" s="79"/>
      <c r="CO320" s="79"/>
    </row>
    <row r="321" spans="2:211" s="79" customFormat="1" outlineLevel="1" x14ac:dyDescent="0.2">
      <c r="B321" s="98"/>
      <c r="C321" s="44"/>
      <c r="D321" s="44"/>
      <c r="H321" s="250"/>
      <c r="I321" s="86"/>
      <c r="L321" s="167"/>
    </row>
    <row r="322" spans="2:211" s="305" customFormat="1" outlineLevel="1" x14ac:dyDescent="0.2">
      <c r="B322" s="306"/>
      <c r="C322" s="307"/>
      <c r="D322" s="307"/>
      <c r="E322" s="305" t="str">
        <f>InpS!E90</f>
        <v>Waste: Large user volumetric rate</v>
      </c>
      <c r="G322" s="308"/>
      <c r="H322" s="313" t="str">
        <f>InpS!H90</f>
        <v>£/m3</v>
      </c>
      <c r="K322" s="235">
        <f xml:space="preserve"> IF( InpS!K90, InpS!K90, J322 * ( 1 + K$6 ) )</f>
        <v>0.96809999999999996</v>
      </c>
      <c r="L322" s="235">
        <f xml:space="preserve"> IF( InpS!L90, InpS!L90, K322 * ( 1 + L$6 ) )</f>
        <v>1.038</v>
      </c>
      <c r="M322" s="235">
        <f xml:space="preserve"> IF( InpS!M90, InpS!M90, L322 * ( 1 + M$6 ) )</f>
        <v>0.88200000000000012</v>
      </c>
      <c r="N322" s="235">
        <f xml:space="preserve"> IF( InpS!N90, InpS!N90, M322 * ( 1 + N$6 ) )</f>
        <v>0.83429999999999993</v>
      </c>
      <c r="O322" s="235">
        <f xml:space="preserve"> IF( InpS!O90, InpS!O90, N322 * ( 1 + O$6 ) )</f>
        <v>0.78889999999999993</v>
      </c>
      <c r="P322" s="235">
        <f xml:space="preserve"> IF( InpS!P90, InpS!P90, O322 * ( 1 + P$6 ) )</f>
        <v>0.83260000000000001</v>
      </c>
      <c r="Q322" s="235">
        <f xml:space="preserve"> IF( InpS!Q90, InpS!Q90, P322 * ( 1 + Q$6 ) )</f>
        <v>0.89860000000000007</v>
      </c>
      <c r="R322" s="235">
        <f xml:space="preserve"> IF( InpS!R90, InpS!R90, Q322 * ( 1 + R$6 ) )</f>
        <v>0.96779999999999999</v>
      </c>
      <c r="S322" s="235">
        <f xml:space="preserve"> IF( InpS!S90, InpS!S90, R322 * ( 1 + S$6 ) )</f>
        <v>1.0832999999999999</v>
      </c>
      <c r="T322" s="235">
        <f xml:space="preserve"> IF( InpS!T90, InpS!T90, S322 * ( 1 + T$6 ) )</f>
        <v>1.1049625389951254</v>
      </c>
      <c r="U322" s="235">
        <f xml:space="preserve"> IF( InpS!U90, InpS!U90, T322 * ( 1 + U$6 ) )</f>
        <v>1.1270582595611134</v>
      </c>
      <c r="V322" s="235">
        <f xml:space="preserve"> IF( InpS!V90, InpS!V90, U322 * ( 1 + V$6 ) )</f>
        <v>1.1495958239454214</v>
      </c>
      <c r="W322" s="235">
        <f xml:space="preserve"> IF( InpS!W90, InpS!W90, V322 * ( 1 + W$6 ) )</f>
        <v>1.1725840676127814</v>
      </c>
      <c r="X322" s="235">
        <f xml:space="preserve"> IF( InpS!X90, InpS!X90, W322 * ( 1 + X$6 ) )</f>
        <v>1.1960320027089919</v>
      </c>
      <c r="Y322" s="235">
        <f xml:space="preserve"> IF( InpS!Y90, InpS!Y90, X322 * ( 1 + Y$6 ) )</f>
        <v>1.2199488215939744</v>
      </c>
      <c r="Z322" s="235">
        <f xml:space="preserve"> IF( InpS!Z90, InpS!Z90, Y322 * ( 1 + Z$6 ) )</f>
        <v>1.2443439004454808</v>
      </c>
      <c r="AA322" s="235">
        <f xml:space="preserve"> IF( InpS!AA90, InpS!AA90, Z322 * ( 1 + AA$6 ) )</f>
        <v>1.2692268029348621</v>
      </c>
      <c r="AB322" s="235">
        <f xml:space="preserve"> IF( InpS!AB90, InpS!AB90, AA322 * ( 1 + AB$6 ) )</f>
        <v>1.2946072839763418</v>
      </c>
      <c r="AC322" s="235">
        <f xml:space="preserve"> IF( InpS!AC90, InpS!AC90, AB322 * ( 1 + AC$6 ) )</f>
        <v>1.3204952935512622</v>
      </c>
      <c r="AD322" s="235">
        <f xml:space="preserve"> IF( InpS!AD90, InpS!AD90, AC322 * ( 1 + AD$6 ) )</f>
        <v>1.346900980608803</v>
      </c>
      <c r="AE322" s="235">
        <f xml:space="preserve"> IF( InpS!AE90, InpS!AE90, AD322 * ( 1 + AE$6 ) )</f>
        <v>1.3738346970447035</v>
      </c>
      <c r="AF322" s="235">
        <f xml:space="preserve"> IF( InpS!AF90, InpS!AF90, AE322 * ( 1 + AF$6 ) )</f>
        <v>1.4013070017595446</v>
      </c>
      <c r="AG322" s="235">
        <f xml:space="preserve"> IF( InpS!AG90, InpS!AG90, AF322 * ( 1 + AG$6 ) )</f>
        <v>1.4293286647981844</v>
      </c>
      <c r="AH322" s="235">
        <f xml:space="preserve"> IF( InpS!AH90, InpS!AH90, AG322 * ( 1 + AH$6 ) )</f>
        <v>1.4579106715719696</v>
      </c>
      <c r="AI322" s="235">
        <f xml:space="preserve"> IF( InpS!AI90, InpS!AI90, AH322 * ( 1 + AI$6 ) )</f>
        <v>1.4870642271653762</v>
      </c>
      <c r="AJ322" s="235">
        <f xml:space="preserve"> IF( InpS!AJ90, InpS!AJ90, AI322 * ( 1 + AJ$6 ) )</f>
        <v>1.5168007607287717</v>
      </c>
      <c r="AK322" s="235">
        <f xml:space="preserve"> IF( InpS!AK90, InpS!AK90, AJ322 * ( 1 + AK$6 ) )</f>
        <v>1.5471319299590154</v>
      </c>
      <c r="AL322" s="235">
        <f xml:space="preserve"> IF( InpS!AL90, InpS!AL90, AK322 * ( 1 + AL$6 ) )</f>
        <v>1.5780696256696598</v>
      </c>
      <c r="AM322" s="235">
        <f xml:space="preserve"> IF( InpS!AM90, InpS!AM90, AL322 * ( 1 + AM$6 ) )</f>
        <v>1.6096259764525382</v>
      </c>
      <c r="AN322" s="235">
        <f xml:space="preserve"> IF( InpS!AN90, InpS!AN90, AM322 * ( 1 + AN$6 ) )</f>
        <v>1.6418133534325716</v>
      </c>
      <c r="AO322" s="235">
        <f xml:space="preserve"> IF( InpS!AO90, InpS!AO90, AN322 * ( 1 + AO$6 ) )</f>
        <v>1.6746443751176552</v>
      </c>
      <c r="AP322" s="235">
        <f xml:space="preserve"> IF( InpS!AP90, InpS!AP90, AO322 * ( 1 + AP$6 ) )</f>
        <v>1.7081319123455272</v>
      </c>
      <c r="AQ322" s="235">
        <f xml:space="preserve"> IF( InpS!AQ90, InpS!AQ90, AP322 * ( 1 + AQ$6 ) )</f>
        <v>1.7422890933295605</v>
      </c>
      <c r="AR322" s="235">
        <f xml:space="preserve"> IF( InpS!AR90, InpS!AR90, AQ322 * ( 1 + AR$6 ) )</f>
        <v>1.7771293088054523</v>
      </c>
      <c r="AS322" s="235">
        <f xml:space="preserve"> IF( InpS!AS90, InpS!AS90, AR322 * ( 1 + AS$6 ) )</f>
        <v>1.8126662172808319</v>
      </c>
      <c r="AT322" s="235">
        <f xml:space="preserve"> IF( InpS!AT90, InpS!AT90, AS322 * ( 1 + AT$6 ) )</f>
        <v>1.8489137503898438</v>
      </c>
      <c r="AU322" s="235">
        <f xml:space="preserve"> IF( InpS!AU90, InpS!AU90, AT322 * ( 1 + AU$6 ) )</f>
        <v>1.8858861183548064</v>
      </c>
      <c r="AV322" s="235">
        <f xml:space="preserve"> IF( InpS!AV90, InpS!AV90, AU322 * ( 1 + AV$6 ) )</f>
        <v>1.9235978155570836</v>
      </c>
      <c r="AW322" s="235">
        <f xml:space="preserve"> IF( InpS!AW90, InpS!AW90, AV322 * ( 1 + AW$6 ) )</f>
        <v>1.9620636262193596</v>
      </c>
      <c r="AX322" s="235">
        <f xml:space="preserve"> IF( InpS!AX90, InpS!AX90, AW322 * ( 1 + AX$6 ) )</f>
        <v>2.0012986302015383</v>
      </c>
      <c r="AY322" s="235">
        <f xml:space="preserve"> IF( InpS!AY90, InpS!AY90, AX322 * ( 1 + AY$6 ) )</f>
        <v>2.0413182089125437</v>
      </c>
      <c r="AZ322" s="235">
        <f xml:space="preserve"> IF( InpS!AZ90, InpS!AZ90, AY322 * ( 1 + AZ$6 ) )</f>
        <v>2.0821380513403365</v>
      </c>
      <c r="BA322" s="235">
        <f xml:space="preserve"> IF( InpS!BA90, InpS!BA90, AZ322 * ( 1 + BA$6 ) )</f>
        <v>2.1237741602025122</v>
      </c>
      <c r="BB322" s="235">
        <f xml:space="preserve"> IF( InpS!BB90, InpS!BB90, BA322 * ( 1 + BB$6 ) )</f>
        <v>2.1662428582198916</v>
      </c>
      <c r="BC322" s="235">
        <f xml:space="preserve"> IF( InpS!BC90, InpS!BC90, BB322 * ( 1 + BC$6 ) )</f>
        <v>2.2095607945155629</v>
      </c>
      <c r="BD322" s="235">
        <f xml:space="preserve"> IF( InpS!BD90, InpS!BD90, BC322 * ( 1 + BD$6 ) )</f>
        <v>2.2537449511418841</v>
      </c>
      <c r="BE322" s="235">
        <f xml:space="preserve"> IF( InpS!BE90, InpS!BE90, BD322 * ( 1 + BE$6 ) )</f>
        <v>2.2988126497380055</v>
      </c>
      <c r="BF322" s="235">
        <f xml:space="preserve"> IF( InpS!BF90, InpS!BF90, BE322 * ( 1 + BF$6 ) )</f>
        <v>2.3447815583205194</v>
      </c>
      <c r="BG322" s="235">
        <f xml:space="preserve"> IF( InpS!BG90, InpS!BG90, BF322 * ( 1 + BG$6 ) )</f>
        <v>2.391669698209903</v>
      </c>
      <c r="BH322" s="235">
        <f xml:space="preserve"> IF( InpS!BH90, InpS!BH90, BG322 * ( 1 + BH$6 ) )</f>
        <v>2.4394954510954676</v>
      </c>
      <c r="BI322" s="235">
        <f xml:space="preserve"> IF( InpS!BI90, InpS!BI90, BH322 * ( 1 + BI$6 ) )</f>
        <v>2.488277566241583</v>
      </c>
      <c r="BJ322" s="235">
        <f xml:space="preserve"> IF( InpS!BJ90, InpS!BJ90, BI322 * ( 1 + BJ$6 ) )</f>
        <v>2.5380351678380055</v>
      </c>
      <c r="BK322" s="235">
        <f xml:space="preserve"> IF( InpS!BK90, InpS!BK90, BJ322 * ( 1 + BK$6 ) )</f>
        <v>2.5887877624971867</v>
      </c>
      <c r="BL322" s="235">
        <f xml:space="preserve"> IF( InpS!BL90, InpS!BL90, BK322 * ( 1 + BL$6 ) )</f>
        <v>2.6405552469015059</v>
      </c>
      <c r="BM322" s="235">
        <f xml:space="preserve"> IF( InpS!BM90, InpS!BM90, BL322 * ( 1 + BM$6 ) )</f>
        <v>2.6933579156034235</v>
      </c>
      <c r="BN322" s="235">
        <f xml:space="preserve"> IF( InpS!BN90, InpS!BN90, BM322 * ( 1 + BN$6 ) )</f>
        <v>2.7472164689816099</v>
      </c>
      <c r="BO322" s="235">
        <f xml:space="preserve"> IF( InpS!BO90, InpS!BO90, BN322 * ( 1 + BO$6 ) )</f>
        <v>2.8021520213561737</v>
      </c>
      <c r="BP322" s="235">
        <f xml:space="preserve"> IF( InpS!BP90, InpS!BP90, BO322 * ( 1 + BP$6 ) )</f>
        <v>2.8581861092661689</v>
      </c>
      <c r="BQ322" s="235">
        <f xml:space="preserve"> IF( InpS!BQ90, InpS!BQ90, BP322 * ( 1 + BQ$6 ) )</f>
        <v>2.9153406999126239</v>
      </c>
      <c r="BR322" s="235">
        <f xml:space="preserve"> IF( InpS!BR90, InpS!BR90, BQ322 * ( 1 + BR$6 ) )</f>
        <v>2.9736381997704044</v>
      </c>
      <c r="BS322" s="235">
        <f xml:space="preserve"> IF( InpS!BS90, InpS!BS90, BR322 * ( 1 + BS$6 ) )</f>
        <v>3.0331014633722888</v>
      </c>
      <c r="BT322" s="235">
        <f xml:space="preserve"> IF( InpS!BT90, InpS!BT90, BS322 * ( 1 + BT$6 ) )</f>
        <v>3.0937538022686928</v>
      </c>
      <c r="BU322" s="235">
        <f xml:space="preserve"> IF( InpS!BU90, InpS!BU90, BT322 * ( 1 + BU$6 ) )</f>
        <v>3.1556189941665638</v>
      </c>
      <c r="BV322" s="235">
        <f xml:space="preserve"> IF( InpS!BV90, InpS!BV90, BU322 * ( 1 + BV$6 ) )</f>
        <v>3.2187212922510207</v>
      </c>
      <c r="BW322" s="235">
        <f xml:space="preserve"> IF( InpS!BW90, InpS!BW90, BV322 * ( 1 + BW$6 ) )</f>
        <v>3.2830854346933993</v>
      </c>
      <c r="BX322" s="235">
        <f xml:space="preserve"> IF( InpS!BX90, InpS!BX90, BW322 * ( 1 + BX$6 ) )</f>
        <v>3.3487366543494268</v>
      </c>
      <c r="BY322" s="235">
        <f xml:space="preserve"> IF( InpS!BY90, InpS!BY90, BX322 * ( 1 + BY$6 ) )</f>
        <v>3.415700688651329</v>
      </c>
      <c r="BZ322" s="235">
        <f xml:space="preserve"> IF( InpS!BZ90, InpS!BZ90, BY322 * ( 1 + BZ$6 ) )</f>
        <v>3.4840037896977489</v>
      </c>
      <c r="CA322" s="235">
        <f xml:space="preserve"> IF( InpS!CA90, InpS!CA90, BZ322 * ( 1 + CA$6 ) )</f>
        <v>3.55367273454543</v>
      </c>
      <c r="CB322" s="235">
        <f xml:space="preserve"> IF( InpS!CB90, InpS!CB90, CA322 * ( 1 + CB$6 ) )</f>
        <v>3.6247348357067009</v>
      </c>
      <c r="CC322" s="235">
        <f xml:space="preserve"> IF( InpS!CC90, InpS!CC90, CB322 * ( 1 + CC$6 ) )</f>
        <v>3.6972179518568775</v>
      </c>
      <c r="CD322" s="235">
        <f xml:space="preserve"> IF( InpS!CD90, InpS!CD90, CC322 * ( 1 + CD$6 ) )</f>
        <v>3.7711504987557771</v>
      </c>
      <c r="CE322" s="235">
        <f xml:space="preserve"> IF( InpS!CE90, InpS!CE90, CD322 * ( 1 + CE$6 ) )</f>
        <v>3.8465614603876279</v>
      </c>
      <c r="CF322" s="235">
        <f xml:space="preserve"> IF( InpS!CF90, InpS!CF90, CE322 * ( 1 + CF$6 ) )</f>
        <v>3.9234804003237436</v>
      </c>
      <c r="CG322" s="235">
        <f xml:space="preserve"> IF( InpS!CG90, InpS!CG90, CF322 * ( 1 + CG$6 ) )</f>
        <v>4.0019374733124113</v>
      </c>
      <c r="CH322" s="235">
        <f xml:space="preserve"> IF( InpS!CH90, InpS!CH90, CG322 * ( 1 + CH$6 ) )</f>
        <v>4.0819634371005442</v>
      </c>
      <c r="CI322" s="235">
        <f xml:space="preserve"> IF( InpS!CI90, InpS!CI90, CH322 * ( 1 + CI$6 ) )</f>
        <v>4.1635896644917256</v>
      </c>
      <c r="CJ322" s="235">
        <f xml:space="preserve"> IF( InpS!CJ90, InpS!CJ90, CI322 * ( 1 + CJ$6 ) )</f>
        <v>4.2468481556453801</v>
      </c>
      <c r="CK322" s="235">
        <f xml:space="preserve"> IF( InpS!CK90, InpS!CK90, CJ322 * ( 1 + CK$6 ) )</f>
        <v>4.3317715506218821</v>
      </c>
      <c r="CL322" s="235">
        <f xml:space="preserve"> IF( InpS!CL90, InpS!CL90, CK322 * ( 1 + CL$6 ) )</f>
        <v>4.4183931421785347</v>
      </c>
      <c r="CM322" s="235">
        <f xml:space="preserve"> IF( InpS!CM90, InpS!CM90, CL322 * ( 1 + CM$6 ) )</f>
        <v>4.5067468888214206</v>
      </c>
      <c r="CN322" s="235">
        <f xml:space="preserve"> IF( InpS!CN90, InpS!CN90, CM322 * ( 1 + CN$6 ) )</f>
        <v>4.5968674281182498</v>
      </c>
      <c r="CO322" s="235">
        <f xml:space="preserve"> IF( InpS!CO90, InpS!CO90, CN322 * ( 1 + CO$6 ) )</f>
        <v>4.6887900902774247</v>
      </c>
    </row>
    <row r="323" spans="2:211" s="185" customFormat="1" outlineLevel="1" x14ac:dyDescent="0.2">
      <c r="B323" s="324"/>
      <c r="C323" s="325"/>
      <c r="D323" s="325"/>
      <c r="E323" s="185" t="str">
        <f>InpS!E91</f>
        <v>Waste: Large user fixed charge</v>
      </c>
      <c r="G323" s="83"/>
      <c r="H323" s="186" t="str">
        <f>InpS!H91</f>
        <v>£</v>
      </c>
      <c r="K323" s="19">
        <f xml:space="preserve"> IF( InpS!K91, InpS!K91, J323 * ( 1 + K$6 ) )</f>
        <v>1529.25</v>
      </c>
      <c r="L323" s="19">
        <f xml:space="preserve"> IF( InpS!L91, InpS!L91, K323 * ( 1 + L$6 ) )</f>
        <v>1783.46</v>
      </c>
      <c r="M323" s="19">
        <f xml:space="preserve"> IF( InpS!M91, InpS!M91, L323 * ( 1 + M$6 ) )</f>
        <v>1520.78</v>
      </c>
      <c r="N323" s="19">
        <f xml:space="preserve"> IF( InpS!N91, InpS!N91, M323 * ( 1 + N$6 ) )</f>
        <v>1499.66</v>
      </c>
      <c r="O323" s="19">
        <f xml:space="preserve"> IF( InpS!O91, InpS!O91, N323 * ( 1 + O$6 ) )</f>
        <v>1375.24</v>
      </c>
      <c r="P323" s="19">
        <f xml:space="preserve"> IF( InpS!P91, InpS!P91, O323 * ( 1 + P$6 ) )</f>
        <v>1571.84</v>
      </c>
      <c r="Q323" s="19">
        <f xml:space="preserve"> IF( InpS!Q91, InpS!Q91, P323 * ( 1 + Q$6 ) )</f>
        <v>1767.78</v>
      </c>
      <c r="R323" s="19">
        <f xml:space="preserve"> IF( InpS!R91, InpS!R91, Q323 * ( 1 + R$6 ) )</f>
        <v>1981.02</v>
      </c>
      <c r="S323" s="19">
        <f xml:space="preserve"> IF( InpS!S91, InpS!S91, R323 * ( 1 + S$6 ) )</f>
        <v>2332.8000000000002</v>
      </c>
      <c r="T323" s="19">
        <f xml:space="preserve"> IF( InpS!T91, InpS!T91, S323 * ( 1 + T$6 ) )</f>
        <v>2379.4485470025193</v>
      </c>
      <c r="U323" s="19">
        <f xml:space="preserve"> IF( InpS!U91, InpS!U91, T323 * ( 1 + U$6 ) )</f>
        <v>2427.0299159089504</v>
      </c>
      <c r="V323" s="19">
        <f xml:space="preserve"> IF( InpS!V91, InpS!V91, U323 * ( 1 + V$6 ) )</f>
        <v>2475.5627601771253</v>
      </c>
      <c r="W323" s="19">
        <f xml:space="preserve"> IF( InpS!W91, InpS!W91, V323 * ( 1 + W$6 ) )</f>
        <v>2525.0661062744366</v>
      </c>
      <c r="X323" s="19">
        <f xml:space="preserve"> IF( InpS!X91, InpS!X91, W323 * ( 1 + X$6 ) )</f>
        <v>2575.5593611368386</v>
      </c>
      <c r="Y323" s="19">
        <f xml:space="preserve"> IF( InpS!Y91, InpS!Y91, X323 * ( 1 + Y$6 ) )</f>
        <v>2627.0623197770005</v>
      </c>
      <c r="Z323" s="19">
        <f xml:space="preserve"> IF( InpS!Z91, InpS!Z91, Y323 * ( 1 + Z$6 ) )</f>
        <v>2679.5951730446036</v>
      </c>
      <c r="AA323" s="19">
        <f xml:space="preserve"> IF( InpS!AA91, InpS!AA91, Z323 * ( 1 + AA$6 ) )</f>
        <v>2733.1785155418147</v>
      </c>
      <c r="AB323" s="19">
        <f xml:space="preserve"> IF( InpS!AB91, InpS!AB91, AA323 * ( 1 + AB$6 ) )</f>
        <v>2787.8333536970476</v>
      </c>
      <c r="AC323" s="19">
        <f xml:space="preserve"> IF( InpS!AC91, InpS!AC91, AB323 * ( 1 + AC$6 ) )</f>
        <v>2843.5811140001715</v>
      </c>
      <c r="AD323" s="19">
        <f xml:space="preserve"> IF( InpS!AD91, InpS!AD91, AC323 * ( 1 + AD$6 ) )</f>
        <v>2900.4436514023973</v>
      </c>
      <c r="AE323" s="19">
        <f xml:space="preserve"> IF( InpS!AE91, InpS!AE91, AD323 * ( 1 + AE$6 ) )</f>
        <v>2958.443257884137</v>
      </c>
      <c r="AF323" s="19">
        <f xml:space="preserve"> IF( InpS!AF91, InpS!AF91, AE323 * ( 1 + AF$6 ) )</f>
        <v>3017.6026711941909</v>
      </c>
      <c r="AG323" s="19">
        <f xml:space="preserve"> IF( InpS!AG91, InpS!AG91, AF323 * ( 1 + AG$6 ) )</f>
        <v>3077.9450837636905</v>
      </c>
      <c r="AH323" s="19">
        <f xml:space="preserve"> IF( InpS!AH91, InpS!AH91, AG323 * ( 1 + AH$6 ) )</f>
        <v>3139.4941517982938</v>
      </c>
      <c r="AI323" s="19">
        <f xml:space="preserve"> IF( InpS!AI91, InpS!AI91, AH323 * ( 1 + AI$6 ) )</f>
        <v>3202.2740045521932</v>
      </c>
      <c r="AJ323" s="19">
        <f xml:space="preserve"> IF( InpS!AJ91, InpS!AJ91, AI323 * ( 1 + AJ$6 ) )</f>
        <v>3266.3092537875746</v>
      </c>
      <c r="AK323" s="19">
        <f xml:space="preserve"> IF( InpS!AK91, InpS!AK91, AJ323 * ( 1 + AK$6 ) )</f>
        <v>3331.6250034232366</v>
      </c>
      <c r="AL323" s="19">
        <f xml:space="preserve"> IF( InpS!AL91, InpS!AL91, AK323 * ( 1 + AL$6 ) )</f>
        <v>3398.24685937615</v>
      </c>
      <c r="AM323" s="19">
        <f xml:space="preserve"> IF( InpS!AM91, InpS!AM91, AL323 * ( 1 + AM$6 ) )</f>
        <v>3466.2009395998175</v>
      </c>
      <c r="AN323" s="19">
        <f xml:space="preserve"> IF( InpS!AN91, InpS!AN91, AM323 * ( 1 + AN$6 ) )</f>
        <v>3535.5138843233676</v>
      </c>
      <c r="AO323" s="19">
        <f xml:space="preserve"> IF( InpS!AO91, InpS!AO91, AN323 * ( 1 + AO$6 ) )</f>
        <v>3606.2128664954002</v>
      </c>
      <c r="AP323" s="19">
        <f xml:space="preserve"> IF( InpS!AP91, InpS!AP91, AO323 * ( 1 + AP$6 ) )</f>
        <v>3678.3256024366724</v>
      </c>
      <c r="AQ323" s="19">
        <f xml:space="preserve"> IF( InpS!AQ91, InpS!AQ91, AP323 * ( 1 + AQ$6 ) )</f>
        <v>3751.8803627058064</v>
      </c>
      <c r="AR323" s="19">
        <f xml:space="preserve"> IF( InpS!AR91, InpS!AR91, AQ323 * ( 1 + AR$6 ) )</f>
        <v>3826.9059831822769</v>
      </c>
      <c r="AS323" s="19">
        <f xml:space="preserve"> IF( InpS!AS91, InpS!AS91, AR323 * ( 1 + AS$6 ) )</f>
        <v>3903.4318763710198</v>
      </c>
      <c r="AT323" s="19">
        <f xml:space="preserve"> IF( InpS!AT91, InpS!AT91, AS323 * ( 1 + AT$6 ) )</f>
        <v>3981.4880429331015</v>
      </c>
      <c r="AU323" s="19">
        <f xml:space="preserve"> IF( InpS!AU91, InpS!AU91, AT323 * ( 1 + AU$6 ) )</f>
        <v>4061.1050834469615</v>
      </c>
      <c r="AV323" s="19">
        <f xml:space="preserve"> IF( InpS!AV91, InpS!AV91, AU323 * ( 1 + AV$6 ) )</f>
        <v>4142.314210404842</v>
      </c>
      <c r="AW323" s="19">
        <f xml:space="preserve"> IF( InpS!AW91, InpS!AW91, AV323 * ( 1 + AW$6 ) )</f>
        <v>4225.1472604491119</v>
      </c>
      <c r="AX323" s="19">
        <f xml:space="preserve"> IF( InpS!AX91, InpS!AX91, AW323 * ( 1 + AX$6 ) )</f>
        <v>4309.6367068532718</v>
      </c>
      <c r="AY323" s="19">
        <f xml:space="preserve"> IF( InpS!AY91, InpS!AY91, AX323 * ( 1 + AY$6 ) )</f>
        <v>4395.8156722525455</v>
      </c>
      <c r="AZ323" s="19">
        <f xml:space="preserve"> IF( InpS!AZ91, InpS!AZ91, AY323 * ( 1 + AZ$6 ) )</f>
        <v>4483.7179416290383</v>
      </c>
      <c r="BA323" s="19">
        <f xml:space="preserve"> IF( InpS!BA91, InpS!BA91, AZ323 * ( 1 + BA$6 ) )</f>
        <v>4573.3779755565592</v>
      </c>
      <c r="BB323" s="19">
        <f xml:space="preserve"> IF( InpS!BB91, InpS!BB91, BA323 * ( 1 + BB$6 ) )</f>
        <v>4664.8309237102949</v>
      </c>
      <c r="BC323" s="19">
        <f xml:space="preserve"> IF( InpS!BC91, InpS!BC91, BB323 * ( 1 + BC$6 ) )</f>
        <v>4758.1126386466394</v>
      </c>
      <c r="BD323" s="19">
        <f xml:space="preserve"> IF( InpS!BD91, InpS!BD91, BC323 * ( 1 + BD$6 ) )</f>
        <v>4853.259689858568</v>
      </c>
      <c r="BE323" s="19">
        <f xml:space="preserve"> IF( InpS!BE91, InpS!BE91, BD323 * ( 1 + BE$6 ) )</f>
        <v>4950.3093781120824</v>
      </c>
      <c r="BF323" s="19">
        <f xml:space="preserve"> IF( InpS!BF91, InpS!BF91, BE323 * ( 1 + BF$6 ) )</f>
        <v>5049.2997500693318</v>
      </c>
      <c r="BG323" s="19">
        <f xml:space="preserve"> IF( InpS!BG91, InpS!BG91, BF323 * ( 1 + BG$6 ) )</f>
        <v>5150.2696132041556</v>
      </c>
      <c r="BH323" s="19">
        <f xml:space="preserve"> IF( InpS!BH91, InpS!BH91, BG323 * ( 1 + BH$6 ) )</f>
        <v>5253.2585510158842</v>
      </c>
      <c r="BI323" s="19">
        <f xml:space="preserve"> IF( InpS!BI91, InpS!BI91, BH323 * ( 1 + BI$6 ) )</f>
        <v>5358.30693854737</v>
      </c>
      <c r="BJ323" s="19">
        <f xml:space="preserve"> IF( InpS!BJ91, InpS!BJ91, BI323 * ( 1 + BJ$6 ) )</f>
        <v>5465.4559582133297</v>
      </c>
      <c r="BK323" s="19">
        <f xml:space="preserve"> IF( InpS!BK91, InpS!BK91, BJ323 * ( 1 + BK$6 ) )</f>
        <v>5574.7476159452026</v>
      </c>
      <c r="BL323" s="19">
        <f xml:space="preserve"> IF( InpS!BL91, InpS!BL91, BK323 * ( 1 + BL$6 ) )</f>
        <v>5686.2247576588516</v>
      </c>
      <c r="BM323" s="19">
        <f xml:space="preserve"> IF( InpS!BM91, InpS!BM91, BL323 * ( 1 + BM$6 ) )</f>
        <v>5799.9310860515716</v>
      </c>
      <c r="BN323" s="19">
        <f xml:space="preserve"> IF( InpS!BN91, InpS!BN91, BM323 * ( 1 + BN$6 ) )</f>
        <v>5915.9111777349772</v>
      </c>
      <c r="BO323" s="19">
        <f xml:space="preserve"> IF( InpS!BO91, InpS!BO91, BN323 * ( 1 + BO$6 ) )</f>
        <v>6034.2105007104992</v>
      </c>
      <c r="BP323" s="19">
        <f xml:space="preserve"> IF( InpS!BP91, InpS!BP91, BO323 * ( 1 + BP$6 ) )</f>
        <v>6154.8754321943334</v>
      </c>
      <c r="BQ323" s="19">
        <f xml:space="preserve"> IF( InpS!BQ91, InpS!BQ91, BP323 * ( 1 + BQ$6 ) )</f>
        <v>6277.9532767988285</v>
      </c>
      <c r="BR323" s="19">
        <f xml:space="preserve"> IF( InpS!BR91, InpS!BR91, BQ323 * ( 1 + BR$6 ) )</f>
        <v>6403.4922850774501</v>
      </c>
      <c r="BS323" s="19">
        <f xml:space="preserve"> IF( InpS!BS91, InpS!BS91, BR323 * ( 1 + BS$6 ) )</f>
        <v>6531.5416724405777</v>
      </c>
      <c r="BT323" s="19">
        <f xml:space="preserve"> IF( InpS!BT91, InpS!BT91, BS323 * ( 1 + BT$6 ) )</f>
        <v>6662.1516384495608</v>
      </c>
      <c r="BU323" s="19">
        <f xml:space="preserve"> IF( InpS!BU91, InpS!BU91, BT323 * ( 1 + BU$6 ) )</f>
        <v>6795.3733864965961</v>
      </c>
      <c r="BV323" s="19">
        <f xml:space="preserve"> IF( InpS!BV91, InpS!BV91, BU323 * ( 1 + BV$6 ) )</f>
        <v>6931.2591438781346</v>
      </c>
      <c r="BW323" s="19">
        <f xml:space="preserve"> IF( InpS!BW91, InpS!BW91, BV323 * ( 1 + BW$6 ) )</f>
        <v>7069.8621822696978</v>
      </c>
      <c r="BX323" s="19">
        <f xml:space="preserve"> IF( InpS!BX91, InpS!BX91, BW323 * ( 1 + BX$6 ) )</f>
        <v>7211.2368386101216</v>
      </c>
      <c r="BY323" s="19">
        <f xml:space="preserve"> IF( InpS!BY91, InpS!BY91, BX323 * ( 1 + BY$6 ) )</f>
        <v>7355.4385364034179</v>
      </c>
      <c r="BZ323" s="19">
        <f xml:space="preserve"> IF( InpS!BZ91, InpS!BZ91, BY323 * ( 1 + BZ$6 ) )</f>
        <v>7502.5238074466079</v>
      </c>
      <c r="CA323" s="19">
        <f xml:space="preserve"> IF( InpS!CA91, InpS!CA91, BZ323 * ( 1 + CA$6 ) )</f>
        <v>7652.5503139920429</v>
      </c>
      <c r="CB323" s="19">
        <f xml:space="preserve"> IF( InpS!CB91, InpS!CB91, CA323 * ( 1 + CB$6 ) )</f>
        <v>7805.5768713528969</v>
      </c>
      <c r="CC323" s="19">
        <f xml:space="preserve"> IF( InpS!CC91, InpS!CC91, CB323 * ( 1 + CC$6 ) )</f>
        <v>7961.6634709606988</v>
      </c>
      <c r="CD323" s="19">
        <f xml:space="preserve"> IF( InpS!CD91, InpS!CD91, CC323 * ( 1 + CD$6 ) )</f>
        <v>8120.8713038839451</v>
      </c>
      <c r="CE323" s="19">
        <f xml:space="preserve"> IF( InpS!CE91, InpS!CE91, CD323 * ( 1 + CE$6 ) )</f>
        <v>8283.2627848170032</v>
      </c>
      <c r="CF323" s="19">
        <f xml:space="preserve"> IF( InpS!CF91, InpS!CF91, CE323 * ( 1 + CF$6 ) )</f>
        <v>8448.901576548722</v>
      </c>
      <c r="CG323" s="19">
        <f xml:space="preserve"> IF( InpS!CG91, InpS!CG91, CF323 * ( 1 + CG$6 ) )</f>
        <v>8617.8526149203317</v>
      </c>
      <c r="CH323" s="19">
        <f xml:space="preserve"> IF( InpS!CH91, InpS!CH91, CG323 * ( 1 + CH$6 ) )</f>
        <v>8790.182134282426</v>
      </c>
      <c r="CI323" s="19">
        <f xml:space="preserve"> IF( InpS!CI91, InpS!CI91, CH323 * ( 1 + CI$6 ) )</f>
        <v>8965.9576934609995</v>
      </c>
      <c r="CJ323" s="19">
        <f xml:space="preserve"> IF( InpS!CJ91, InpS!CJ91, CI323 * ( 1 + CJ$6 ) )</f>
        <v>9145.2482022427266</v>
      </c>
      <c r="CK323" s="19">
        <f xml:space="preserve"> IF( InpS!CK91, InpS!CK91, CJ323 * ( 1 + CK$6 ) )</f>
        <v>9328.1239483898553</v>
      </c>
      <c r="CL323" s="19">
        <f xml:space="preserve"> IF( InpS!CL91, InpS!CL91, CK323 * ( 1 + CL$6 ) )</f>
        <v>9514.6566251953191</v>
      </c>
      <c r="CM323" s="19">
        <f xml:space="preserve"> IF( InpS!CM91, InpS!CM91, CL323 * ( 1 + CM$6 ) )</f>
        <v>9704.919359588861</v>
      </c>
      <c r="CN323" s="19">
        <f xml:space="preserve"> IF( InpS!CN91, InpS!CN91, CM323 * ( 1 + CN$6 ) )</f>
        <v>9898.9867408051832</v>
      </c>
      <c r="CO323" s="19">
        <f xml:space="preserve"> IF( InpS!CO91, InpS!CO91, CN323 * ( 1 + CO$6 ) )</f>
        <v>10096.934849625384</v>
      </c>
    </row>
    <row r="324" spans="2:211" s="316" customFormat="1" ht="2.1" customHeight="1" outlineLevel="1" x14ac:dyDescent="0.2">
      <c r="C324" s="431"/>
      <c r="E324" s="317"/>
      <c r="H324" s="318"/>
      <c r="K324" s="319"/>
      <c r="L324" s="320"/>
      <c r="M324" s="320"/>
      <c r="N324" s="320"/>
      <c r="O324" s="320"/>
      <c r="P324" s="320"/>
      <c r="Q324" s="320"/>
      <c r="R324" s="320"/>
      <c r="S324" s="320"/>
      <c r="T324" s="320"/>
      <c r="U324" s="320"/>
      <c r="V324" s="320"/>
      <c r="W324" s="320"/>
      <c r="X324" s="320"/>
      <c r="Y324" s="320"/>
      <c r="Z324" s="320"/>
      <c r="AA324" s="320"/>
      <c r="AB324" s="320"/>
      <c r="AC324" s="320"/>
      <c r="AD324" s="320"/>
      <c r="AE324" s="320"/>
      <c r="AF324" s="320"/>
      <c r="AG324" s="320"/>
      <c r="AH324" s="320"/>
      <c r="AI324" s="320"/>
      <c r="AJ324" s="320"/>
      <c r="AK324" s="320"/>
      <c r="AL324" s="320"/>
      <c r="AM324" s="320"/>
      <c r="AN324" s="320"/>
      <c r="AO324" s="320"/>
      <c r="AP324" s="320"/>
      <c r="AQ324" s="320"/>
      <c r="AR324" s="320"/>
      <c r="AS324" s="320"/>
      <c r="AT324" s="320"/>
      <c r="AU324" s="320"/>
      <c r="AV324" s="320"/>
      <c r="AW324" s="320"/>
      <c r="AX324" s="320"/>
      <c r="AY324" s="320"/>
      <c r="AZ324" s="320"/>
      <c r="BA324" s="320"/>
      <c r="BB324" s="320"/>
      <c r="BC324" s="320"/>
      <c r="BD324" s="320"/>
      <c r="BE324" s="320"/>
      <c r="BF324" s="320"/>
      <c r="BG324" s="320"/>
      <c r="BH324" s="320"/>
      <c r="BI324" s="320"/>
      <c r="BJ324" s="320"/>
      <c r="BK324" s="320"/>
      <c r="BL324" s="320"/>
      <c r="BM324" s="320"/>
      <c r="BN324" s="320"/>
      <c r="BO324" s="320"/>
      <c r="BP324" s="320"/>
      <c r="BQ324" s="320"/>
      <c r="BR324" s="320"/>
      <c r="BS324" s="320"/>
      <c r="BT324" s="320"/>
      <c r="BU324" s="320"/>
      <c r="BV324" s="320"/>
      <c r="BW324" s="320"/>
      <c r="BX324" s="320"/>
      <c r="BY324" s="320"/>
      <c r="BZ324" s="320"/>
      <c r="CA324" s="320"/>
      <c r="CB324" s="320"/>
      <c r="CC324" s="320"/>
      <c r="CD324" s="320"/>
      <c r="CE324" s="320"/>
      <c r="CF324" s="320"/>
      <c r="CG324" s="320"/>
      <c r="CH324" s="320"/>
      <c r="CI324" s="320"/>
      <c r="CJ324" s="320"/>
      <c r="CK324" s="320"/>
      <c r="CL324" s="320"/>
      <c r="CM324" s="320"/>
      <c r="CN324" s="320"/>
      <c r="CO324" s="320"/>
      <c r="CP324" s="321"/>
      <c r="CQ324" s="321"/>
      <c r="CR324" s="321"/>
      <c r="CS324" s="321"/>
      <c r="CT324" s="321"/>
      <c r="CU324" s="321"/>
      <c r="CV324" s="321"/>
      <c r="CW324" s="321"/>
      <c r="CX324" s="321"/>
      <c r="CY324" s="321"/>
      <c r="CZ324" s="321"/>
      <c r="DA324" s="321"/>
      <c r="DB324" s="321"/>
      <c r="DC324" s="321"/>
      <c r="DD324" s="321"/>
      <c r="DE324" s="321"/>
      <c r="DF324" s="321"/>
      <c r="DG324" s="321"/>
      <c r="DH324" s="321"/>
      <c r="DI324" s="321"/>
      <c r="DJ324" s="321"/>
      <c r="DK324" s="321"/>
      <c r="DL324" s="321"/>
      <c r="DM324" s="321"/>
      <c r="DN324" s="321"/>
      <c r="DO324" s="321"/>
      <c r="DP324" s="321"/>
      <c r="DQ324" s="321"/>
      <c r="DR324" s="321"/>
      <c r="DS324" s="321"/>
      <c r="DT324" s="321"/>
      <c r="DU324" s="321"/>
      <c r="DV324" s="321"/>
      <c r="DW324" s="321"/>
      <c r="DX324" s="321"/>
      <c r="DY324" s="321"/>
      <c r="DZ324" s="321"/>
      <c r="EA324" s="321"/>
      <c r="EB324" s="321"/>
      <c r="EC324" s="321"/>
      <c r="ED324" s="321"/>
      <c r="EE324" s="321"/>
      <c r="EF324" s="321"/>
      <c r="EG324" s="321"/>
      <c r="EH324" s="321"/>
      <c r="EI324" s="321"/>
      <c r="EJ324" s="321"/>
      <c r="EK324" s="321"/>
      <c r="EL324" s="321"/>
      <c r="EM324" s="321"/>
      <c r="EN324" s="321"/>
      <c r="EO324" s="321"/>
      <c r="EP324" s="321"/>
      <c r="EQ324" s="321"/>
      <c r="ER324" s="321"/>
      <c r="ES324" s="321"/>
      <c r="ET324" s="321"/>
      <c r="EU324" s="321"/>
      <c r="EV324" s="321"/>
      <c r="EW324" s="321"/>
      <c r="EX324" s="321"/>
      <c r="EY324" s="321"/>
      <c r="EZ324" s="321"/>
      <c r="FA324" s="321"/>
      <c r="FB324" s="321"/>
      <c r="FC324" s="321"/>
      <c r="FD324" s="321"/>
      <c r="FE324" s="321"/>
      <c r="FF324" s="321"/>
      <c r="FG324" s="321"/>
      <c r="FH324" s="321"/>
      <c r="FI324" s="321"/>
      <c r="FJ324" s="321"/>
      <c r="FK324" s="321"/>
      <c r="FL324" s="321"/>
      <c r="FM324" s="321"/>
      <c r="FN324" s="321"/>
      <c r="FO324" s="321"/>
      <c r="FP324" s="321"/>
      <c r="FQ324" s="321"/>
      <c r="FR324" s="321"/>
      <c r="FS324" s="321"/>
      <c r="FT324" s="321"/>
      <c r="FU324" s="321"/>
      <c r="FV324" s="321"/>
      <c r="FW324" s="321"/>
      <c r="FX324" s="321"/>
      <c r="FY324" s="321"/>
      <c r="FZ324" s="321"/>
      <c r="GA324" s="321"/>
      <c r="GB324" s="321"/>
      <c r="GC324" s="321"/>
      <c r="GD324" s="321"/>
      <c r="GE324" s="321"/>
      <c r="GF324" s="321"/>
      <c r="GG324" s="321"/>
      <c r="GH324" s="321"/>
      <c r="GI324" s="321"/>
      <c r="GJ324" s="321"/>
      <c r="GK324" s="321"/>
      <c r="GL324" s="321"/>
      <c r="GM324" s="321"/>
      <c r="GN324" s="321"/>
      <c r="GO324" s="321"/>
      <c r="GP324" s="321"/>
      <c r="GQ324" s="321"/>
      <c r="GR324" s="321"/>
      <c r="GS324" s="321"/>
      <c r="GT324" s="321"/>
      <c r="GU324" s="321"/>
      <c r="GV324" s="321"/>
      <c r="GW324" s="321"/>
      <c r="GX324" s="321"/>
      <c r="GY324" s="321"/>
      <c r="GZ324" s="321"/>
      <c r="HA324" s="321"/>
      <c r="HB324" s="321"/>
      <c r="HC324" s="321"/>
    </row>
    <row r="325" spans="2:211" outlineLevel="1" x14ac:dyDescent="0.2">
      <c r="B325" s="59"/>
      <c r="D325" s="39"/>
      <c r="E325" t="s">
        <v>465</v>
      </c>
      <c r="H325" s="151" t="s">
        <v>125</v>
      </c>
      <c r="I325" s="86"/>
      <c r="K325" s="54">
        <f t="shared" ref="K325:AP325" si="442" xml:space="preserve"> K$312 * K322 + K323</f>
        <v>16813.309789540501</v>
      </c>
      <c r="L325" s="54">
        <f t="shared" si="442"/>
        <v>53131.333215062019</v>
      </c>
      <c r="M325" s="54">
        <f t="shared" si="442"/>
        <v>45308.402760406803</v>
      </c>
      <c r="N325" s="54">
        <f t="shared" si="442"/>
        <v>42806.008553299434</v>
      </c>
      <c r="O325" s="54">
        <f t="shared" si="442"/>
        <v>40433.826088574759</v>
      </c>
      <c r="P325" s="54">
        <f t="shared" si="442"/>
        <v>42794.021236338376</v>
      </c>
      <c r="Q325" s="54">
        <f t="shared" si="442"/>
        <v>46379.52355158906</v>
      </c>
      <c r="R325" s="54">
        <f t="shared" si="442"/>
        <v>49896.978444064713</v>
      </c>
      <c r="S325" s="54">
        <f t="shared" si="442"/>
        <v>55967.184978771758</v>
      </c>
      <c r="T325" s="54">
        <f t="shared" si="442"/>
        <v>57086.349870353071</v>
      </c>
      <c r="U325" s="54">
        <f t="shared" si="442"/>
        <v>58380.773565186362</v>
      </c>
      <c r="V325" s="54">
        <f t="shared" si="442"/>
        <v>59392.266343189265</v>
      </c>
      <c r="W325" s="54">
        <f t="shared" si="442"/>
        <v>60579.92191936227</v>
      </c>
      <c r="X325" s="54">
        <f t="shared" si="442"/>
        <v>61791.326812651154</v>
      </c>
      <c r="Y325" s="54">
        <f t="shared" si="442"/>
        <v>63192.435094107801</v>
      </c>
      <c r="Z325" s="54">
        <f t="shared" si="442"/>
        <v>64287.29368913373</v>
      </c>
      <c r="AA325" s="54">
        <f t="shared" si="442"/>
        <v>65572.834173239651</v>
      </c>
      <c r="AB325" s="54">
        <f t="shared" si="442"/>
        <v>66884.081359890362</v>
      </c>
      <c r="AC325" s="54">
        <f t="shared" si="442"/>
        <v>68400.667022067413</v>
      </c>
      <c r="AD325" s="54">
        <f t="shared" si="442"/>
        <v>69585.762327907272</v>
      </c>
      <c r="AE325" s="54">
        <f t="shared" si="442"/>
        <v>70977.255256859396</v>
      </c>
      <c r="AF325" s="54">
        <f t="shared" si="442"/>
        <v>72396.573598748713</v>
      </c>
      <c r="AG325" s="54">
        <f t="shared" si="442"/>
        <v>74038.154125508416</v>
      </c>
      <c r="AH325" s="54">
        <f t="shared" si="442"/>
        <v>75320.923325388896</v>
      </c>
      <c r="AI325" s="54">
        <f t="shared" si="442"/>
        <v>76827.101151185154</v>
      </c>
      <c r="AJ325" s="54">
        <f t="shared" si="442"/>
        <v>78363.39772145194</v>
      </c>
      <c r="AK325" s="54">
        <f t="shared" si="442"/>
        <v>80140.275014336468</v>
      </c>
      <c r="AL325" s="54">
        <f t="shared" si="442"/>
        <v>81528.768253701608</v>
      </c>
      <c r="AM325" s="54">
        <f t="shared" si="442"/>
        <v>83159.083144793985</v>
      </c>
      <c r="AN325" s="54">
        <f t="shared" si="442"/>
        <v>84821.999125060756</v>
      </c>
      <c r="AO325" s="54">
        <f t="shared" si="442"/>
        <v>86745.324153897964</v>
      </c>
      <c r="AP325" s="54">
        <f t="shared" si="442"/>
        <v>88248.255059895935</v>
      </c>
      <c r="AQ325" s="54">
        <f t="shared" ref="AQ325:BV325" si="443" xml:space="preserve"> AQ$312 * AQ322 + AQ323</f>
        <v>90012.938219211705</v>
      </c>
      <c r="AR325" s="54">
        <f t="shared" si="443"/>
        <v>91812.909403776925</v>
      </c>
      <c r="AS325" s="54">
        <f t="shared" si="443"/>
        <v>93894.752185698278</v>
      </c>
      <c r="AT325" s="54">
        <f t="shared" si="443"/>
        <v>95521.552550413558</v>
      </c>
      <c r="AU325" s="54">
        <f t="shared" si="443"/>
        <v>97431.678422284953</v>
      </c>
      <c r="AV325" s="54">
        <f t="shared" si="443"/>
        <v>99380.000708986045</v>
      </c>
      <c r="AW325" s="54">
        <f t="shared" si="443"/>
        <v>101633.42605501728</v>
      </c>
      <c r="AX325" s="54">
        <f t="shared" si="443"/>
        <v>103394.30502561804</v>
      </c>
      <c r="AY325" s="54">
        <f t="shared" si="443"/>
        <v>105461.86079455679</v>
      </c>
      <c r="AZ325" s="54">
        <f t="shared" si="443"/>
        <v>107570.76107329823</v>
      </c>
      <c r="BA325" s="54">
        <f t="shared" si="443"/>
        <v>110009.91057787783</v>
      </c>
      <c r="BB325" s="54">
        <f t="shared" si="443"/>
        <v>111915.91872513239</v>
      </c>
      <c r="BC325" s="54">
        <f t="shared" si="443"/>
        <v>114153.87954259613</v>
      </c>
      <c r="BD325" s="54">
        <f t="shared" si="443"/>
        <v>116436.59242641072</v>
      </c>
      <c r="BE325" s="54">
        <f t="shared" si="443"/>
        <v>119076.77321436939</v>
      </c>
      <c r="BF325" s="54">
        <f t="shared" si="443"/>
        <v>121139.87188159993</v>
      </c>
      <c r="BG325" s="54">
        <f t="shared" si="443"/>
        <v>123562.28229284304</v>
      </c>
      <c r="BH325" s="54">
        <f t="shared" si="443"/>
        <v>126033.13317301974</v>
      </c>
      <c r="BI325" s="54">
        <f t="shared" si="443"/>
        <v>128890.91396096184</v>
      </c>
      <c r="BJ325" s="54">
        <f t="shared" si="443"/>
        <v>131124.05032864181</v>
      </c>
      <c r="BK325" s="54">
        <f t="shared" si="443"/>
        <v>133746.11241065327</v>
      </c>
      <c r="BL325" s="54">
        <f t="shared" si="443"/>
        <v>136420.60735715213</v>
      </c>
      <c r="BM325" s="54">
        <f t="shared" si="443"/>
        <v>139513.92243208137</v>
      </c>
      <c r="BN325" s="54">
        <f t="shared" si="443"/>
        <v>141931.11076915162</v>
      </c>
      <c r="BO325" s="54">
        <f t="shared" si="443"/>
        <v>144769.27953279807</v>
      </c>
      <c r="BP325" s="54">
        <f t="shared" si="443"/>
        <v>147664.20260413145</v>
      </c>
      <c r="BQ325" s="54">
        <f t="shared" si="443"/>
        <v>151012.46437184906</v>
      </c>
      <c r="BR325" s="54">
        <f t="shared" si="443"/>
        <v>153628.87398365373</v>
      </c>
      <c r="BS325" s="54">
        <f t="shared" si="443"/>
        <v>156700.96063873367</v>
      </c>
      <c r="BT325" s="54">
        <f t="shared" si="443"/>
        <v>159834.47921199148</v>
      </c>
      <c r="BU325" s="54">
        <f t="shared" si="443"/>
        <v>163458.70002157576</v>
      </c>
      <c r="BV325" s="54">
        <f t="shared" si="443"/>
        <v>166290.75044634371</v>
      </c>
      <c r="BW325" s="54">
        <f t="shared" ref="BW325:CO325" si="444" xml:space="preserve"> BW$312 * BW322 + BW323</f>
        <v>169616.03417760247</v>
      </c>
      <c r="BX325" s="54">
        <f t="shared" si="444"/>
        <v>173007.81295963042</v>
      </c>
      <c r="BY325" s="54">
        <f t="shared" si="444"/>
        <v>176930.73696851917</v>
      </c>
      <c r="BZ325" s="54">
        <f t="shared" si="444"/>
        <v>179996.20101980591</v>
      </c>
      <c r="CA325" s="54">
        <f t="shared" si="444"/>
        <v>183595.54997537317</v>
      </c>
      <c r="CB325" s="54">
        <f t="shared" si="444"/>
        <v>187266.87441059246</v>
      </c>
      <c r="CC325" s="54">
        <f t="shared" si="444"/>
        <v>191513.12031780061</v>
      </c>
      <c r="CD325" s="54">
        <f t="shared" si="444"/>
        <v>194831.23561954394</v>
      </c>
      <c r="CE325" s="54">
        <f t="shared" si="444"/>
        <v>198727.23787106876</v>
      </c>
      <c r="CF325" s="54">
        <f t="shared" si="444"/>
        <v>202701.14772039547</v>
      </c>
      <c r="CG325" s="54">
        <f t="shared" si="444"/>
        <v>207297.36326360446</v>
      </c>
      <c r="CH325" s="54">
        <f t="shared" si="444"/>
        <v>210888.95297774312</v>
      </c>
      <c r="CI325" s="54">
        <f t="shared" si="444"/>
        <v>215106.05827407981</v>
      </c>
      <c r="CJ325" s="54">
        <f t="shared" si="444"/>
        <v>219407.49220323146</v>
      </c>
      <c r="CK325" s="54">
        <f t="shared" si="444"/>
        <v>223794.9410684352</v>
      </c>
      <c r="CL325" s="54">
        <f t="shared" si="444"/>
        <v>228270.1248936053</v>
      </c>
      <c r="CM325" s="54">
        <f t="shared" si="444"/>
        <v>232834.7980976392</v>
      </c>
      <c r="CN325" s="54">
        <f t="shared" si="444"/>
        <v>237490.750182207</v>
      </c>
      <c r="CO325" s="54">
        <f t="shared" si="444"/>
        <v>242875.81430064762</v>
      </c>
    </row>
    <row r="326" spans="2:211" outlineLevel="1" x14ac:dyDescent="0.2">
      <c r="B326" s="59"/>
      <c r="D326" s="39"/>
      <c r="E326" t="s">
        <v>466</v>
      </c>
      <c r="H326" s="151" t="s">
        <v>275</v>
      </c>
      <c r="I326" s="86"/>
      <c r="K326" s="104">
        <f xml:space="preserve"> K325 / MAX( 1, K$312 )</f>
        <v>1.0649634607156628</v>
      </c>
      <c r="L326" s="104">
        <f t="shared" ref="L326" si="445" xml:space="preserve"> L325 / MAX( 1, L$312 )</f>
        <v>1.0740527391708403</v>
      </c>
      <c r="M326" s="104">
        <f t="shared" ref="M326" si="446" xml:space="preserve"> M325 / MAX( 1, M$312 )</f>
        <v>0.91263258234728484</v>
      </c>
      <c r="N326" s="104">
        <f t="shared" ref="N326" si="447" xml:space="preserve"> N325 / MAX( 1, N$312 )</f>
        <v>0.8645899283480738</v>
      </c>
      <c r="O326" s="104">
        <f t="shared" ref="O326" si="448" xml:space="preserve"> O325 / MAX( 1, O$312 )</f>
        <v>0.81667691014056842</v>
      </c>
      <c r="P326" s="104">
        <f t="shared" ref="P326" si="449" xml:space="preserve"> P325 / MAX( 1, P$312 )</f>
        <v>0.86434781015339224</v>
      </c>
      <c r="Q326" s="104">
        <f t="shared" ref="Q326" si="450" xml:space="preserve"> Q325 / MAX( 1, Q$312 )</f>
        <v>0.93420782389424051</v>
      </c>
      <c r="R326" s="104">
        <f t="shared" ref="R326" si="451" xml:space="preserve"> R325 / MAX( 1, R$312 )</f>
        <v>1.0078123720417302</v>
      </c>
      <c r="S326" s="104">
        <f t="shared" ref="S326" si="452" xml:space="preserve"> S325 / MAX( 1, S$312 )</f>
        <v>1.1304175765509425</v>
      </c>
      <c r="T326" s="104">
        <f t="shared" ref="T326" si="453" xml:space="preserve"> T325 / MAX( 1, T$312 )</f>
        <v>1.1530223165424591</v>
      </c>
      <c r="U326" s="104">
        <f t="shared" ref="U326" si="454" xml:space="preserve"> U325 / MAX( 1, U$312 )</f>
        <v>1.1759451424491079</v>
      </c>
      <c r="V326" s="104">
        <f t="shared" ref="V326" si="455" xml:space="preserve"> V325 / MAX( 1, V$312 )</f>
        <v>1.199596903274686</v>
      </c>
      <c r="W326" s="104">
        <f t="shared" ref="W326" si="456" xml:space="preserve"> W325 / MAX( 1, W$312 )</f>
        <v>1.2235850087815812</v>
      </c>
      <c r="X326" s="104">
        <f t="shared" ref="X326" si="457" xml:space="preserve"> X325 / MAX( 1, X$312 )</f>
        <v>1.2480527997596871</v>
      </c>
      <c r="Y326" s="104">
        <f t="shared" ref="Y326" si="458" xml:space="preserve"> Y325 / MAX( 1, Y$312 )</f>
        <v>1.2728648928482109</v>
      </c>
      <c r="Z326" s="104">
        <f t="shared" ref="Z326" si="459" xml:space="preserve"> Z325 / MAX( 1, Z$312 )</f>
        <v>1.298465998649984</v>
      </c>
      <c r="AA326" s="104">
        <f t="shared" ref="AA326" si="460" xml:space="preserve"> AA325 / MAX( 1, AA$312 )</f>
        <v>1.3244311701902773</v>
      </c>
      <c r="AB326" s="104">
        <f t="shared" ref="AB326" si="461" xml:space="preserve"> AB325 / MAX( 1, AB$312 )</f>
        <v>1.3509155622059765</v>
      </c>
      <c r="AC326" s="104">
        <f t="shared" ref="AC326" si="462" xml:space="preserve"> AC325 / MAX( 1, AC$312 )</f>
        <v>1.3777726332294498</v>
      </c>
      <c r="AD326" s="104">
        <f t="shared" ref="AD326" si="463" xml:space="preserve"> AD325 / MAX( 1, AD$312 )</f>
        <v>1.4054837462880929</v>
      </c>
      <c r="AE326" s="104">
        <f t="shared" ref="AE326" si="464" xml:space="preserve"> AE325 / MAX( 1, AE$312 )</f>
        <v>1.4335889308731398</v>
      </c>
      <c r="AF326" s="104">
        <f t="shared" ref="AF326" si="465" xml:space="preserve"> AF325 / MAX( 1, AF$312 )</f>
        <v>1.462256129357419</v>
      </c>
      <c r="AG326" s="104">
        <f t="shared" ref="AG326" si="466" xml:space="preserve"> AG325 / MAX( 1, AG$312 )</f>
        <v>1.4913267225309346</v>
      </c>
      <c r="AH326" s="104">
        <f t="shared" ref="AH326" si="467" xml:space="preserve"> AH325 / MAX( 1, AH$312 )</f>
        <v>1.5213217466871072</v>
      </c>
      <c r="AI326" s="104">
        <f t="shared" ref="AI326" si="468" xml:space="preserve"> AI325 / MAX( 1, AI$312 )</f>
        <v>1.5517433211925458</v>
      </c>
      <c r="AJ326" s="104">
        <f t="shared" ref="AJ326" si="469" xml:space="preserve"> AJ325 / MAX( 1, AJ$312 )</f>
        <v>1.5827732299950561</v>
      </c>
      <c r="AK326" s="104">
        <f t="shared" ref="AK326" si="470" xml:space="preserve"> AK325 / MAX( 1, AK$312 )</f>
        <v>1.6142397807116784</v>
      </c>
      <c r="AL326" s="104">
        <f t="shared" ref="AL326" si="471" xml:space="preserve"> AL325 / MAX( 1, AL$312 )</f>
        <v>1.6467069527168374</v>
      </c>
      <c r="AM326" s="104">
        <f t="shared" ref="AM326" si="472" xml:space="preserve"> AM325 / MAX( 1, AM$312 )</f>
        <v>1.6796358307531827</v>
      </c>
      <c r="AN326" s="104">
        <f t="shared" ref="AN326" si="473" xml:space="preserve"> AN325 / MAX( 1, AN$312 )</f>
        <v>1.7132231811467036</v>
      </c>
      <c r="AO326" s="104">
        <f t="shared" ref="AO326" si="474" xml:space="preserve"> AO325 / MAX( 1, AO$312 )</f>
        <v>1.747283160868887</v>
      </c>
      <c r="AP326" s="104">
        <f t="shared" ref="AP326" si="475" xml:space="preserve"> AP325 / MAX( 1, AP$312 )</f>
        <v>1.7824262316837052</v>
      </c>
      <c r="AQ326" s="104">
        <f t="shared" ref="AQ326" si="476" xml:space="preserve"> AQ325 / MAX( 1, AQ$312 )</f>
        <v>1.818069061693659</v>
      </c>
      <c r="AR326" s="104">
        <f t="shared" ref="AR326" si="477" xml:space="preserve"> AR325 / MAX( 1, AR$312 )</f>
        <v>1.854424634429531</v>
      </c>
      <c r="AS326" s="104">
        <f t="shared" ref="AS326" si="478" xml:space="preserve"> AS325 / MAX( 1, AS$312 )</f>
        <v>1.8912917899408821</v>
      </c>
      <c r="AT326" s="104">
        <f t="shared" ref="AT326" si="479" xml:space="preserve"> AT325 / MAX( 1, AT$312 )</f>
        <v>1.9293313033946287</v>
      </c>
      <c r="AU326" s="104">
        <f t="shared" ref="AU326" si="480" xml:space="preserve"> AU325 / MAX( 1, AU$312 )</f>
        <v>1.967911765495896</v>
      </c>
      <c r="AV326" s="104">
        <f t="shared" ref="AV326" si="481" xml:space="preserve"> AV325 / MAX( 1, AV$312 )</f>
        <v>2.0072637135795492</v>
      </c>
      <c r="AW326" s="104">
        <f t="shared" ref="AW326" si="482" xml:space="preserve"> AW325 / MAX( 1, AW$312 )</f>
        <v>2.0471694083739855</v>
      </c>
      <c r="AX326" s="104">
        <f t="shared" ref="AX326" si="483" xml:space="preserve"> AX325 / MAX( 1, AX$312 )</f>
        <v>2.0883440852092163</v>
      </c>
      <c r="AY326" s="104">
        <f t="shared" ref="AY326" si="484" xml:space="preserve"> AY325 / MAX( 1, AY$312 )</f>
        <v>2.1301042949212849</v>
      </c>
      <c r="AZ326" s="104">
        <f t="shared" ref="AZ326" si="485" xml:space="preserve"> AZ325 / MAX( 1, AZ$312 )</f>
        <v>2.1726995754090694</v>
      </c>
      <c r="BA326" s="104">
        <f t="shared" ref="BA326" si="486" xml:space="preserve"> BA325 / MAX( 1, BA$312 )</f>
        <v>2.2158942416353922</v>
      </c>
      <c r="BB326" s="104">
        <f t="shared" ref="BB326" si="487" xml:space="preserve"> BB325 / MAX( 1, BB$312 )</f>
        <v>2.2604624776236655</v>
      </c>
      <c r="BC326" s="104">
        <f t="shared" ref="BC326" si="488" xml:space="preserve"> BC325 / MAX( 1, BC$312 )</f>
        <v>2.3056645052877851</v>
      </c>
      <c r="BD326" s="104">
        <f t="shared" ref="BD326" si="489" xml:space="preserve"> BD325 / MAX( 1, BD$312 )</f>
        <v>2.3517704290904926</v>
      </c>
      <c r="BE326" s="104">
        <f t="shared" ref="BE326" si="490" xml:space="preserve"> BE325 / MAX( 1, BE$312 )</f>
        <v>2.3985251391641906</v>
      </c>
      <c r="BF326" s="104">
        <f t="shared" ref="BF326" si="491" xml:space="preserve"> BF325 / MAX( 1, BF$312 )</f>
        <v>2.4467666266943819</v>
      </c>
      <c r="BG326" s="104">
        <f t="shared" ref="BG326" si="492" xml:space="preserve"> BG325 / MAX( 1, BG$312 )</f>
        <v>2.4956941421220002</v>
      </c>
      <c r="BH326" s="104">
        <f t="shared" ref="BH326" si="493" xml:space="preserve"> BH325 / MAX( 1, BH$312 )</f>
        <v>2.5456000515410198</v>
      </c>
      <c r="BI326" s="104">
        <f t="shared" ref="BI326" si="494" xml:space="preserve"> BI325 / MAX( 1, BI$312 )</f>
        <v>2.5962082192861256</v>
      </c>
      <c r="BJ326" s="104">
        <f t="shared" ref="BJ326" si="495" xml:space="preserve"> BJ325 / MAX( 1, BJ$312 )</f>
        <v>2.648425702601775</v>
      </c>
      <c r="BK326" s="104">
        <f t="shared" ref="BK326" si="496" xml:space="preserve"> BK325 / MAX( 1, BK$312 )</f>
        <v>2.7013857552725993</v>
      </c>
      <c r="BL326" s="104">
        <f t="shared" ref="BL326" si="497" xml:space="preserve"> BL325 / MAX( 1, BL$312 )</f>
        <v>2.7554048397962485</v>
      </c>
      <c r="BM326" s="104">
        <f t="shared" ref="BM326" si="498" xml:space="preserve"> BM325 / MAX( 1, BM$312 )</f>
        <v>2.8101840617929126</v>
      </c>
      <c r="BN326" s="104">
        <f t="shared" ref="BN326" si="499" xml:space="preserve"> BN325 / MAX( 1, BN$312 )</f>
        <v>2.8667052368937775</v>
      </c>
      <c r="BO326" s="104">
        <f t="shared" ref="BO326" si="500" xml:space="preserve"> BO325 / MAX( 1, BO$312 )</f>
        <v>2.9240301828752613</v>
      </c>
      <c r="BP326" s="104">
        <f t="shared" ref="BP326" si="501" xml:space="preserve"> BP325 / MAX( 1, BP$312 )</f>
        <v>2.9825014446305085</v>
      </c>
      <c r="BQ326" s="104">
        <f t="shared" ref="BQ326" si="502" xml:space="preserve"> BQ325 / MAX( 1, BQ$312 )</f>
        <v>3.0417954933238645</v>
      </c>
      <c r="BR326" s="104">
        <f t="shared" ref="BR326" si="503" xml:space="preserve"> BR325 / MAX( 1, BR$312 )</f>
        <v>3.1029750644546925</v>
      </c>
      <c r="BS326" s="104">
        <f t="shared" ref="BS326" si="504" xml:space="preserve"> BS325 / MAX( 1, BS$312 )</f>
        <v>3.1650246521355303</v>
      </c>
      <c r="BT326" s="104">
        <f t="shared" ref="BT326" si="505" xml:space="preserve"> BT325 / MAX( 1, BT$312 )</f>
        <v>3.2283150333294923</v>
      </c>
      <c r="BU326" s="104">
        <f t="shared" ref="BU326" si="506" xml:space="preserve"> BU325 / MAX( 1, BU$312 )</f>
        <v>3.2924960144077584</v>
      </c>
      <c r="BV326" s="104">
        <f t="shared" ref="BV326" si="507" xml:space="preserve"> BV325 / MAX( 1, BV$312 )</f>
        <v>3.3587179200399859</v>
      </c>
      <c r="BW326" s="104">
        <f t="shared" ref="BW326" si="508" xml:space="preserve"> BW325 / MAX( 1, BW$312 )</f>
        <v>3.4258815477668327</v>
      </c>
      <c r="BX326" s="104">
        <f t="shared" ref="BX326" si="509" xml:space="preserve"> BX325 / MAX( 1, BX$312 )</f>
        <v>3.4943882334690213</v>
      </c>
      <c r="BY326" s="104">
        <f t="shared" ref="BY326" si="510" xml:space="preserve"> BY325 / MAX( 1, BY$312 )</f>
        <v>3.5638589210496829</v>
      </c>
      <c r="BZ326" s="104">
        <f t="shared" ref="BZ326" si="511" xml:space="preserve"> BZ325 / MAX( 1, BZ$312 )</f>
        <v>3.6355387433254216</v>
      </c>
      <c r="CA326" s="104">
        <f t="shared" ref="CA326" si="512" xml:space="preserve"> CA325 / MAX( 1, CA$312 )</f>
        <v>3.7082379031108705</v>
      </c>
      <c r="CB326" s="104">
        <f t="shared" ref="CB326" si="513" xml:space="preserve"> CB325 / MAX( 1, CB$312 )</f>
        <v>3.782390813827516</v>
      </c>
      <c r="CC326" s="104">
        <f t="shared" ref="CC326" si="514" xml:space="preserve"> CC325 / MAX( 1, CC$312 )</f>
        <v>3.8575871781062836</v>
      </c>
      <c r="CD326" s="104">
        <f t="shared" ref="CD326" si="515" xml:space="preserve"> CD325 / MAX( 1, CD$312 )</f>
        <v>3.9351747508653041</v>
      </c>
      <c r="CE326" s="104">
        <f t="shared" ref="CE326" si="516" xml:space="preserve"> CE325 / MAX( 1, CE$312 )</f>
        <v>4.0138656735028491</v>
      </c>
      <c r="CF326" s="104">
        <f t="shared" ref="CF326" si="517" xml:space="preserve"> CF325 / MAX( 1, CF$312 )</f>
        <v>4.0941301631857181</v>
      </c>
      <c r="CG326" s="104">
        <f t="shared" ref="CG326" si="518" xml:space="preserve"> CG325 / MAX( 1, CG$312 )</f>
        <v>4.1755241064107622</v>
      </c>
      <c r="CH326" s="104">
        <f t="shared" ref="CH326" si="519" xml:space="preserve"> CH325 / MAX( 1, CH$312 )</f>
        <v>4.2595063381674079</v>
      </c>
      <c r="CI326" s="104">
        <f t="shared" ref="CI326" si="520" xml:space="preserve"> CI325 / MAX( 1, CI$312 )</f>
        <v>4.344682856353077</v>
      </c>
      <c r="CJ326" s="104">
        <f t="shared" ref="CJ326" si="521" xml:space="preserve"> CJ325 / MAX( 1, CJ$312 )</f>
        <v>4.4315626327743844</v>
      </c>
      <c r="CK326" s="104">
        <f t="shared" ref="CK326" si="522" xml:space="preserve"> CK325 / MAX( 1, CK$312 )</f>
        <v>4.5201797271543498</v>
      </c>
      <c r="CL326" s="104">
        <f t="shared" ref="CL326" si="523" xml:space="preserve"> CL325 / MAX( 1, CL$312 )</f>
        <v>4.6105688803016367</v>
      </c>
      <c r="CM326" s="104">
        <f t="shared" ref="CM326" si="524" xml:space="preserve"> CM325 / MAX( 1, CM$312 )</f>
        <v>4.7027655277300937</v>
      </c>
      <c r="CN326" s="104">
        <f t="shared" ref="CN326" si="525" xml:space="preserve"> CN325 / MAX( 1, CN$312 )</f>
        <v>4.7968058135506286</v>
      </c>
      <c r="CO326" s="104">
        <f t="shared" ref="CO326" si="526" xml:space="preserve"> CO325 / MAX( 1, CO$312 )</f>
        <v>4.8921694010497383</v>
      </c>
    </row>
    <row r="327" spans="2:211" outlineLevel="1" x14ac:dyDescent="0.2">
      <c r="B327" s="59"/>
      <c r="D327" s="39"/>
      <c r="H327" s="151"/>
      <c r="I327" s="86"/>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79"/>
      <c r="BU327" s="79"/>
      <c r="BV327" s="79"/>
      <c r="BW327" s="79"/>
      <c r="BX327" s="79"/>
      <c r="BY327" s="79"/>
      <c r="BZ327" s="79"/>
      <c r="CA327" s="79"/>
      <c r="CB327" s="79"/>
      <c r="CC327" s="79"/>
      <c r="CD327" s="79"/>
      <c r="CE327" s="79"/>
      <c r="CF327" s="79"/>
      <c r="CG327" s="79"/>
      <c r="CH327" s="79"/>
      <c r="CI327" s="79"/>
      <c r="CJ327" s="79"/>
      <c r="CK327" s="79"/>
      <c r="CL327" s="79"/>
      <c r="CM327" s="79"/>
      <c r="CN327" s="79"/>
      <c r="CO327" s="79"/>
    </row>
    <row r="328" spans="2:211" outlineLevel="1" x14ac:dyDescent="0.2">
      <c r="B328" s="59"/>
      <c r="D328" s="39"/>
      <c r="E328" t="s">
        <v>468</v>
      </c>
      <c r="G328" s="103">
        <f xml:space="preserve"> 1 - L326 / $L$288</f>
        <v>3.5692186929768832E-3</v>
      </c>
      <c r="H328" s="151"/>
      <c r="I328" s="86"/>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79"/>
      <c r="BU328" s="79"/>
      <c r="BV328" s="79"/>
      <c r="BW328" s="79"/>
      <c r="BX328" s="79"/>
      <c r="BY328" s="79"/>
      <c r="BZ328" s="79"/>
      <c r="CA328" s="79"/>
      <c r="CB328" s="79"/>
      <c r="CC328" s="79"/>
      <c r="CD328" s="79"/>
      <c r="CE328" s="79"/>
      <c r="CF328" s="79"/>
      <c r="CG328" s="79"/>
      <c r="CH328" s="79"/>
      <c r="CI328" s="79"/>
      <c r="CJ328" s="79"/>
      <c r="CK328" s="79"/>
      <c r="CL328" s="79"/>
      <c r="CM328" s="79"/>
      <c r="CN328" s="79"/>
      <c r="CO328" s="79"/>
    </row>
    <row r="329" spans="2:211" outlineLevel="1" x14ac:dyDescent="0.2">
      <c r="B329" s="59"/>
      <c r="D329" s="39"/>
      <c r="I329" s="75"/>
    </row>
    <row r="330" spans="2:211" outlineLevel="1" x14ac:dyDescent="0.2">
      <c r="B330" s="59"/>
      <c r="D330" s="39" t="s">
        <v>469</v>
      </c>
      <c r="H330" s="151"/>
      <c r="I330" s="75"/>
    </row>
    <row r="331" spans="2:211" outlineLevel="1" x14ac:dyDescent="0.2">
      <c r="B331" s="59"/>
      <c r="D331" s="39"/>
      <c r="E331" t="str">
        <f xml:space="preserve"> E292</f>
        <v>Surface water connected to public sewer</v>
      </c>
      <c r="G331" s="54" t="b">
        <f xml:space="preserve"> G292</f>
        <v>1</v>
      </c>
      <c r="H331" s="151" t="str">
        <f xml:space="preserve"> H292</f>
        <v>Boolean</v>
      </c>
      <c r="I331" s="75"/>
    </row>
    <row r="332" spans="2:211" outlineLevel="1" x14ac:dyDescent="0.2">
      <c r="B332" s="59"/>
      <c r="D332" s="39"/>
      <c r="E332" s="18" t="str">
        <f xml:space="preserve"> InpC!E94</f>
        <v>Flat - area</v>
      </c>
      <c r="G332" s="136">
        <f xml:space="preserve"> InpC!G94</f>
        <v>20</v>
      </c>
      <c r="H332" s="77" t="str">
        <f xml:space="preserve"> InpC!H94</f>
        <v>m2</v>
      </c>
      <c r="I332" s="75"/>
    </row>
    <row r="333" spans="2:211" outlineLevel="1" x14ac:dyDescent="0.2">
      <c r="B333" s="59"/>
      <c r="D333" s="39"/>
      <c r="E333" s="18" t="str">
        <f xml:space="preserve"> InpC!E95</f>
        <v>Terrace - area</v>
      </c>
      <c r="G333" s="19">
        <f xml:space="preserve"> InpC!G95</f>
        <v>48</v>
      </c>
      <c r="H333" s="77" t="str">
        <f xml:space="preserve"> InpC!H95</f>
        <v>m2</v>
      </c>
      <c r="I333" s="75"/>
    </row>
    <row r="334" spans="2:211" outlineLevel="1" x14ac:dyDescent="0.2">
      <c r="B334" s="59"/>
      <c r="D334" s="39"/>
      <c r="E334" s="18" t="str">
        <f xml:space="preserve"> InpC!E96</f>
        <v>Semi - area</v>
      </c>
      <c r="G334" s="19">
        <f xml:space="preserve"> InpC!G96</f>
        <v>69</v>
      </c>
      <c r="H334" s="77" t="str">
        <f xml:space="preserve"> InpC!H96</f>
        <v>m2</v>
      </c>
      <c r="I334" s="75"/>
    </row>
    <row r="335" spans="2:211" outlineLevel="1" x14ac:dyDescent="0.2">
      <c r="B335" s="59"/>
      <c r="D335" s="39"/>
      <c r="E335" s="18" t="str">
        <f xml:space="preserve"> InpC!E97</f>
        <v>Detached - area</v>
      </c>
      <c r="G335" s="19">
        <f xml:space="preserve"> InpC!G97</f>
        <v>102</v>
      </c>
      <c r="H335" s="77" t="str">
        <f xml:space="preserve"> InpC!H97</f>
        <v>m2</v>
      </c>
      <c r="I335" s="75"/>
    </row>
    <row r="336" spans="2:211" outlineLevel="1" x14ac:dyDescent="0.2">
      <c r="B336" s="59"/>
      <c r="D336" s="39"/>
      <c r="H336" s="151"/>
      <c r="I336" s="75"/>
    </row>
    <row r="337" spans="1:93" outlineLevel="1" x14ac:dyDescent="0.2">
      <c r="B337" s="59"/>
      <c r="D337" s="39"/>
      <c r="E337" t="s">
        <v>470</v>
      </c>
      <c r="G337" s="85">
        <f xml:space="preserve"> SUMPRODUCT( G332:G335, G198:G201 )</f>
        <v>30657</v>
      </c>
      <c r="H337" s="151" t="s">
        <v>234</v>
      </c>
      <c r="I337" s="75"/>
    </row>
    <row r="338" spans="1:93" outlineLevel="1" x14ac:dyDescent="0.2">
      <c r="B338" s="59"/>
      <c r="D338" s="39"/>
      <c r="E338" t="str">
        <f xml:space="preserve"> E259</f>
        <v>Total area of non-households</v>
      </c>
      <c r="G338" s="85">
        <f xml:space="preserve"> G259</f>
        <v>0</v>
      </c>
      <c r="H338" s="151" t="str">
        <f xml:space="preserve"> H259</f>
        <v>m2</v>
      </c>
      <c r="I338" s="75"/>
    </row>
    <row r="339" spans="1:93" outlineLevel="1" x14ac:dyDescent="0.2">
      <c r="B339" s="59"/>
      <c r="D339" s="39"/>
      <c r="E339" t="s">
        <v>471</v>
      </c>
      <c r="G339" s="334">
        <f>SUM(G337:G338)</f>
        <v>30657</v>
      </c>
      <c r="H339" s="151" t="s">
        <v>234</v>
      </c>
      <c r="I339" s="75"/>
    </row>
    <row r="340" spans="1:93" s="79" customFormat="1" outlineLevel="1" x14ac:dyDescent="0.2">
      <c r="B340" s="98"/>
      <c r="C340" s="44"/>
      <c r="D340" s="44"/>
      <c r="H340" s="250"/>
      <c r="I340" s="86"/>
    </row>
    <row r="341" spans="1:93" outlineLevel="1" x14ac:dyDescent="0.2">
      <c r="B341" s="59"/>
      <c r="D341" s="39"/>
      <c r="E341" t="str">
        <f xml:space="preserve"> "Surface water: band " &amp; $G$341</f>
        <v>Surface water: band 17</v>
      </c>
      <c r="G341" s="19">
        <f xml:space="preserve"> MATCH( G339, InpS!$G$94:$G$115, 1)</f>
        <v>17</v>
      </c>
      <c r="H341" s="151" t="s">
        <v>125</v>
      </c>
      <c r="I341" s="75"/>
      <c r="K341" s="19">
        <f xml:space="preserve"> IF( INDEX( InpS!K$94:K$115, $G$341, 1 ), INDEX( InpS!K$94:K$115, $G$341, 1 ), J341 * ( 1 + K$6 ) ) * $G$331</f>
        <v>19922.82</v>
      </c>
      <c r="L341" s="19">
        <f xml:space="preserve"> IF( INDEX( InpS!L$94:L$115, $G$341, 1 ), INDEX( InpS!L$94:L$115, $G$341, 1 ), K341 * ( 1 + L$6 ) ) * $G$331</f>
        <v>19499.740000000002</v>
      </c>
      <c r="M341" s="19">
        <f xml:space="preserve"> IF( INDEX( InpS!M$94:M$115, $G$341, 1 ), INDEX( InpS!M$94:M$115, $G$341, 1 ), L341 * ( 1 + M$6 ) ) * $G$331</f>
        <v>18248.54</v>
      </c>
      <c r="N341" s="19">
        <f xml:space="preserve"> IF( INDEX( InpS!N$94:N$115, $G$341, 1 ), INDEX( InpS!N$94:N$115, $G$341, 1 ), M341 * ( 1 + N$6 ) ) * $G$331</f>
        <v>17363.080000000002</v>
      </c>
      <c r="O341" s="19">
        <f xml:space="preserve"> IF( INDEX( InpS!O$94:O$115, $G$341, 1 ), INDEX( InpS!O$94:O$115, $G$341, 1 ), N341 * ( 1 + O$6 ) ) * $G$331</f>
        <v>16522.36</v>
      </c>
      <c r="P341" s="19">
        <f xml:space="preserve"> IF( INDEX( InpS!P$94:P$115, $G$341, 1 ), INDEX( InpS!P$94:P$115, $G$341, 1 ), O341 * ( 1 + P$6 ) ) * $G$331</f>
        <v>15722.94</v>
      </c>
      <c r="Q341" s="19">
        <f xml:space="preserve"> IF( INDEX( InpS!Q$94:Q$115, $G$341, 1 ), INDEX( InpS!Q$94:Q$115, $G$341, 1 ), P341 * ( 1 + Q$6 ) ) * $G$331</f>
        <v>14969.99</v>
      </c>
      <c r="R341" s="19">
        <f xml:space="preserve"> IF( INDEX( InpS!R$94:R$115, $G$341, 1 ), INDEX( InpS!R$94:R$115, $G$341, 1 ), Q341 * ( 1 + R$6 ) ) * $G$331</f>
        <v>14257.13</v>
      </c>
      <c r="S341" s="19">
        <f xml:space="preserve"> IF( INDEX( InpS!S$94:S$115, $G$341, 1 ), INDEX( InpS!S$94:S$115, $G$341, 1 ), R341 * ( 1 + S$6 ) ) * $G$331</f>
        <v>13586.06</v>
      </c>
      <c r="T341" s="19">
        <f xml:space="preserve"> IF( INDEX( InpS!T$94:T$115, $G$341, 1 ), INDEX( InpS!T$94:T$115, $G$341, 1 ), S341 * ( 1 + T$6 ) ) * $G$331</f>
        <v>13857.737794276853</v>
      </c>
      <c r="U341" s="19">
        <f xml:space="preserve"> IF( INDEX( InpS!U$94:U$115, $G$341, 1 ), INDEX( InpS!U$94:U$115, $G$341, 1 ), T341 * ( 1 + U$6 ) ) * $G$331</f>
        <v>14134.848276463455</v>
      </c>
      <c r="V341" s="19">
        <f xml:space="preserve"> IF( INDEX( InpS!V$94:V$115, $G$341, 1 ), INDEX( InpS!V$94:V$115, $G$341, 1 ), U341 * ( 1 + V$6 ) ) * $G$331</f>
        <v>14417.500082961262</v>
      </c>
      <c r="W341" s="19">
        <f xml:space="preserve"> IF( INDEX( InpS!W$94:W$115, $G$341, 1 ), INDEX( InpS!W$94:W$115, $G$341, 1 ), V341 * ( 1 + W$6 ) ) * $G$331</f>
        <v>14705.804022552671</v>
      </c>
      <c r="X341" s="19">
        <f xml:space="preserve"> IF( INDEX( InpS!X$94:X$115, $G$341, 1 ), INDEX( InpS!X$94:X$115, $G$341, 1 ), W341 * ( 1 + X$6 ) ) * $G$331</f>
        <v>14999.873119841715</v>
      </c>
      <c r="Y341" s="19">
        <f xml:space="preserve"> IF( INDEX( InpS!Y$94:Y$115, $G$341, 1 ), INDEX( InpS!Y$94:Y$115, $G$341, 1 ), X341 * ( 1 + Y$6 ) ) * $G$331</f>
        <v>15299.822659563406</v>
      </c>
      <c r="Z341" s="19">
        <f xml:space="preserve"> IF( INDEX( InpS!Z$94:Z$115, $G$341, 1 ), INDEX( InpS!Z$94:Z$115, $G$341, 1 ), Y341 * ( 1 + Z$6 ) ) * $G$331</f>
        <v>15605.770231779134</v>
      </c>
      <c r="AA341" s="19">
        <f xml:space="preserve"> IF( INDEX( InpS!AA$94:AA$115, $G$341, 1 ), INDEX( InpS!AA$94:AA$115, $G$341, 1 ), Z341 * ( 1 + AA$6 ) ) * $G$331</f>
        <v>15917.835777975833</v>
      </c>
      <c r="AB341" s="19">
        <f xml:space="preserve"> IF( INDEX( InpS!AB$94:AB$115, $G$341, 1 ), INDEX( InpS!AB$94:AB$115, $G$341, 1 ), AA341 * ( 1 + AB$6 ) ) * $G$331</f>
        <v>16236.141638086981</v>
      </c>
      <c r="AC341" s="19">
        <f xml:space="preserve"> IF( INDEX( InpS!AC$94:AC$115, $G$341, 1 ), INDEX( InpS!AC$94:AC$115, $G$341, 1 ), AB341 * ( 1 + AC$6 ) ) * $G$331</f>
        <v>16560.81259845386</v>
      </c>
      <c r="AD341" s="19">
        <f xml:space="preserve"> IF( INDEX( InpS!AD$94:AD$115, $G$341, 1 ), INDEX( InpS!AD$94:AD$115, $G$341, 1 ), AC341 * ( 1 + AD$6 ) ) * $G$331</f>
        <v>16891.975940745906</v>
      </c>
      <c r="AE341" s="19">
        <f xml:space="preserve"> IF( INDEX( InpS!AE$94:AE$115, $G$341, 1 ), INDEX( InpS!AE$94:AE$115, $G$341, 1 ), AD341 * ( 1 + AE$6 ) ) * $G$331</f>
        <v>17229.761491859292</v>
      </c>
      <c r="AF341" s="19">
        <f xml:space="preserve"> IF( INDEX( InpS!AF$94:AF$115, $G$341, 1 ), INDEX( InpS!AF$94:AF$115, $G$341, 1 ), AE341 * ( 1 + AF$6 ) ) * $G$331</f>
        <v>17574.301674813334</v>
      </c>
      <c r="AG341" s="19">
        <f xml:space="preserve"> IF( INDEX( InpS!AG$94:AG$115, $G$341, 1 ), INDEX( InpS!AG$94:AG$115, $G$341, 1 ), AF341 * ( 1 + AG$6 ) ) * $G$331</f>
        <v>17925.731560664663</v>
      </c>
      <c r="AH341" s="19">
        <f xml:space="preserve"> IF( INDEX( InpS!AH$94:AH$115, $G$341, 1 ), INDEX( InpS!AH$94:AH$115, $G$341, 1 ), AG341 * ( 1 + AH$6 ) ) * $G$331</f>
        <v>18284.188921459503</v>
      </c>
      <c r="AI341" s="19">
        <f xml:space="preserve"> IF( INDEX( InpS!AI$94:AI$115, $G$341, 1 ), INDEX( InpS!AI$94:AI$115, $G$341, 1 ), AH341 * ( 1 + AI$6 ) ) * $G$331</f>
        <v>18649.814284244843</v>
      </c>
      <c r="AJ341" s="19">
        <f xml:space="preserve"> IF( INDEX( InpS!AJ$94:AJ$115, $G$341, 1 ), INDEX( InpS!AJ$94:AJ$115, $G$341, 1 ), AI341 * ( 1 + AJ$6 ) ) * $G$331</f>
        <v>19022.750986159645</v>
      </c>
      <c r="AK341" s="19">
        <f xml:space="preserve"> IF( INDEX( InpS!AK$94:AK$115, $G$341, 1 ), INDEX( InpS!AK$94:AK$115, $G$341, 1 ), AJ341 * ( 1 + AK$6 ) ) * $G$331</f>
        <v>19403.145230627702</v>
      </c>
      <c r="AL341" s="19">
        <f xml:space="preserve"> IF( INDEX( InpS!AL$94:AL$115, $G$341, 1 ), INDEX( InpS!AL$94:AL$115, $G$341, 1 ), AK341 * ( 1 + AL$6 ) ) * $G$331</f>
        <v>19791.146144674189</v>
      </c>
      <c r="AM341" s="19">
        <f xml:space="preserve"> IF( INDEX( InpS!AM$94:AM$115, $G$341, 1 ), INDEX( InpS!AM$94:AM$115, $G$341, 1 ), AL341 * ( 1 + AM$6 ) ) * $G$331</f>
        <v>20186.905837388334</v>
      </c>
      <c r="AN341" s="19">
        <f xml:space="preserve"> IF( INDEX( InpS!AN$94:AN$115, $G$341, 1 ), INDEX( InpS!AN$94:AN$115, $G$341, 1 ), AM341 * ( 1 + AN$6 ) ) * $G$331</f>
        <v>20590.579459555189</v>
      </c>
      <c r="AO341" s="19">
        <f xml:space="preserve"> IF( INDEX( InpS!AO$94:AO$115, $G$341, 1 ), INDEX( InpS!AO$94:AO$115, $G$341, 1 ), AN341 * ( 1 + AO$6 ) ) * $G$331</f>
        <v>21002.325264479812</v>
      </c>
      <c r="AP341" s="19">
        <f xml:space="preserve"> IF( INDEX( InpS!AP$94:AP$115, $G$341, 1 ), INDEX( InpS!AP$94:AP$115, $G$341, 1 ), AO341 * ( 1 + AP$6 ) ) * $G$331</f>
        <v>21422.30467002777</v>
      </c>
      <c r="AQ341" s="19">
        <f xml:space="preserve"> IF( INDEX( InpS!AQ$94:AQ$115, $G$341, 1 ), INDEX( InpS!AQ$94:AQ$115, $G$341, 1 ), AP341 * ( 1 + AQ$6 ) ) * $G$331</f>
        <v>21850.682321906232</v>
      </c>
      <c r="AR341" s="19">
        <f xml:space="preserve"> IF( INDEX( InpS!AR$94:AR$115, $G$341, 1 ), INDEX( InpS!AR$94:AR$115, $G$341, 1 ), AQ341 * ( 1 + AR$6 ) ) * $G$331</f>
        <v>22287.626158210482</v>
      </c>
      <c r="AS341" s="19">
        <f xml:space="preserve"> IF( INDEX( InpS!AS$94:AS$115, $G$341, 1 ), INDEX( InpS!AS$94:AS$115, $G$341, 1 ), AR341 * ( 1 + AS$6 ) ) * $G$331</f>
        <v>22733.307475261172</v>
      </c>
      <c r="AT341" s="19">
        <f xml:space="preserve"> IF( INDEX( InpS!AT$94:AT$115, $G$341, 1 ), INDEX( InpS!AT$94:AT$115, $G$341, 1 ), AS341 * ( 1 + AT$6 ) ) * $G$331</f>
        <v>23187.900994758103</v>
      </c>
      <c r="AU341" s="19">
        <f xml:space="preserve"> IF( INDEX( InpS!AU$94:AU$115, $G$341, 1 ), INDEX( InpS!AU$94:AU$115, $G$341, 1 ), AT341 * ( 1 + AU$6 ) ) * $G$331</f>
        <v>23651.584932276848</v>
      </c>
      <c r="AV341" s="19">
        <f xml:space="preserve"> IF( INDEX( InpS!AV$94:AV$115, $G$341, 1 ), INDEX( InpS!AV$94:AV$115, $G$341, 1 ), AU341 * ( 1 + AV$6 ) ) * $G$331</f>
        <v>24124.541067135124</v>
      </c>
      <c r="AW341" s="19">
        <f xml:space="preserve"> IF( INDEX( InpS!AW$94:AW$115, $G$341, 1 ), INDEX( InpS!AW$94:AW$115, $G$341, 1 ), AV341 * ( 1 + AW$6 ) ) * $G$331</f>
        <v>24606.954813656237</v>
      </c>
      <c r="AX341" s="19">
        <f xml:space="preserve"> IF( INDEX( InpS!AX$94:AX$115, $G$341, 1 ), INDEX( InpS!AX$94:AX$115, $G$341, 1 ), AW341 * ( 1 + AX$6 ) ) * $G$331</f>
        <v>25099.015293857585</v>
      </c>
      <c r="AY341" s="19">
        <f xml:space="preserve"> IF( INDEX( InpS!AY$94:AY$115, $G$341, 1 ), INDEX( InpS!AY$94:AY$115, $G$341, 1 ), AX341 * ( 1 + AY$6 ) ) * $G$331</f>
        <v>25600.915411592694</v>
      </c>
      <c r="AZ341" s="19">
        <f xml:space="preserve"> IF( INDEX( InpS!AZ$94:AZ$115, $G$341, 1 ), INDEX( InpS!AZ$94:AZ$115, $G$341, 1 ), AY341 * ( 1 + AZ$6 ) ) * $G$331</f>
        <v>26112.851928175853</v>
      </c>
      <c r="BA341" s="19">
        <f xml:space="preserve"> IF( INDEX( InpS!BA$94:BA$115, $G$341, 1 ), INDEX( InpS!BA$94:BA$115, $G$341, 1 ), AZ341 * ( 1 + BA$6 ) ) * $G$331</f>
        <v>26635.025539519014</v>
      </c>
      <c r="BB341" s="19">
        <f xml:space="preserve"> IF( INDEX( InpS!BB$94:BB$115, $G$341, 1 ), INDEX( InpS!BB$94:BB$115, $G$341, 1 ), BA341 * ( 1 + BB$6 ) ) * $G$331</f>
        <v>27167.640954811173</v>
      </c>
      <c r="BC341" s="19">
        <f xml:space="preserve"> IF( INDEX( InpS!BC$94:BC$115, $G$341, 1 ), INDEX( InpS!BC$94:BC$115, $G$341, 1 ), BB341 * ( 1 + BC$6 ) ) * $G$331</f>
        <v>27710.906976771079</v>
      </c>
      <c r="BD341" s="19">
        <f xml:space="preserve"> IF( INDEX( InpS!BD$94:BD$115, $G$341, 1 ), INDEX( InpS!BD$94:BD$115, $G$341, 1 ), BC341 * ( 1 + BD$6 ) ) * $G$331</f>
        <v>28265.036583504763</v>
      </c>
      <c r="BE341" s="19">
        <f xml:space="preserve"> IF( INDEX( InpS!BE$94:BE$115, $G$341, 1 ), INDEX( InpS!BE$94:BE$115, $G$341, 1 ), BD341 * ( 1 + BE$6 ) ) * $G$331</f>
        <v>28830.247011999938</v>
      </c>
      <c r="BF341" s="19">
        <f xml:space="preserve"> IF( INDEX( InpS!BF$94:BF$115, $G$341, 1 ), INDEX( InpS!BF$94:BF$115, $G$341, 1 ), BE341 * ( 1 + BF$6 ) ) * $G$331</f>
        <v>29406.759843290023</v>
      </c>
      <c r="BG341" s="19">
        <f xml:space="preserve"> IF( INDEX( InpS!BG$94:BG$115, $G$341, 1 ), INDEX( InpS!BG$94:BG$115, $G$341, 1 ), BF341 * ( 1 + BG$6 ) ) * $G$331</f>
        <v>29994.80108932119</v>
      </c>
      <c r="BH341" s="19">
        <f xml:space="preserve"> IF( INDEX( InpS!BH$94:BH$115, $G$341, 1 ), INDEX( InpS!BH$94:BH$115, $G$341, 1 ), BG341 * ( 1 + BH$6 ) ) * $G$331</f>
        <v>30594.601281556446</v>
      </c>
      <c r="BI341" s="19">
        <f xml:space="preserve"> IF( INDEX( InpS!BI$94:BI$115, $G$341, 1 ), INDEX( InpS!BI$94:BI$115, $G$341, 1 ), BH341 * ( 1 + BI$6 ) ) * $G$331</f>
        <v>31206.39556135155</v>
      </c>
      <c r="BJ341" s="19">
        <f xml:space="preserve"> IF( INDEX( InpS!BJ$94:BJ$115, $G$341, 1 ), INDEX( InpS!BJ$94:BJ$115, $G$341, 1 ), BI341 * ( 1 + BJ$6 ) ) * $G$331</f>
        <v>31830.423772138118</v>
      </c>
      <c r="BK341" s="19">
        <f xml:space="preserve"> IF( INDEX( InpS!BK$94:BK$115, $G$341, 1 ), INDEX( InpS!BK$94:BK$115, $G$341, 1 ), BJ341 * ( 1 + BK$6 ) ) * $G$331</f>
        <v>32466.93055345014</v>
      </c>
      <c r="BL341" s="19">
        <f xml:space="preserve"> IF( INDEX( InpS!BL$94:BL$115, $G$341, 1 ), INDEX( InpS!BL$94:BL$115, $G$341, 1 ), BK341 * ( 1 + BL$6 ) ) * $G$331</f>
        <v>33116.165436830684</v>
      </c>
      <c r="BM341" s="19">
        <f xml:space="preserve"> IF( INDEX( InpS!BM$94:BM$115, $G$341, 1 ), INDEX( InpS!BM$94:BM$115, $G$341, 1 ), BL341 * ( 1 + BM$6 ) ) * $G$331</f>
        <v>33778.38294365647</v>
      </c>
      <c r="BN341" s="19">
        <f xml:space="preserve"> IF( INDEX( InpS!BN$94:BN$115, $G$341, 1 ), INDEX( InpS!BN$94:BN$115, $G$341, 1 ), BM341 * ( 1 + BN$6 ) ) * $G$331</f>
        <v>34453.842684918578</v>
      </c>
      <c r="BO341" s="19">
        <f xml:space="preserve"> IF( INDEX( InpS!BO$94:BO$115, $G$341, 1 ), INDEX( InpS!BO$94:BO$115, $G$341, 1 ), BN341 * ( 1 + BO$6 ) ) * $G$331</f>
        <v>35142.809462998492</v>
      </c>
      <c r="BP341" s="19">
        <f xml:space="preserve"> IF( INDEX( InpS!BP$94:BP$115, $G$341, 1 ), INDEX( InpS!BP$94:BP$115, $G$341, 1 ), BO341 * ( 1 + BP$6 ) ) * $G$331</f>
        <v>35845.553375479314</v>
      </c>
      <c r="BQ341" s="19">
        <f xml:space="preserve"> IF( INDEX( InpS!BQ$94:BQ$115, $G$341, 1 ), INDEX( InpS!BQ$94:BQ$115, $G$341, 1 ), BP341 * ( 1 + BQ$6 ) ) * $G$331</f>
        <v>36562.349921032874</v>
      </c>
      <c r="BR341" s="19">
        <f xml:space="preserve"> IF( INDEX( InpS!BR$94:BR$115, $G$341, 1 ), INDEX( InpS!BR$94:BR$115, $G$341, 1 ), BQ341 * ( 1 + BR$6 ) ) * $G$331</f>
        <v>37293.480107424271</v>
      </c>
      <c r="BS341" s="19">
        <f xml:space="preserve"> IF( INDEX( InpS!BS$94:BS$115, $G$341, 1 ), INDEX( InpS!BS$94:BS$115, $G$341, 1 ), BR341 * ( 1 + BS$6 ) ) * $G$331</f>
        <v>38039.230561676108</v>
      </c>
      <c r="BT341" s="19">
        <f xml:space="preserve"> IF( INDEX( InpS!BT$94:BT$115, $G$341, 1 ), INDEX( InpS!BT$94:BT$115, $G$341, 1 ), BS341 * ( 1 + BT$6 ) ) * $G$331</f>
        <v>38799.893642435716</v>
      </c>
      <c r="BU341" s="19">
        <f xml:space="preserve"> IF( INDEX( InpS!BU$94:BU$115, $G$341, 1 ), INDEX( InpS!BU$94:BU$115, $G$341, 1 ), BT341 * ( 1 + BU$6 ) ) * $G$331</f>
        <v>39575.767554589307</v>
      </c>
      <c r="BV341" s="19">
        <f xml:space="preserve"> IF( INDEX( InpS!BV$94:BV$115, $G$341, 1 ), INDEX( InpS!BV$94:BV$115, $G$341, 1 ), BU341 * ( 1 + BV$6 ) ) * $G$331</f>
        <v>40367.156466168111</v>
      </c>
      <c r="BW341" s="19">
        <f xml:space="preserve"> IF( INDEX( InpS!BW$94:BW$115, $G$341, 1 ), INDEX( InpS!BW$94:BW$115, $G$341, 1 ), BV341 * ( 1 + BW$6 ) ) * $G$331</f>
        <v>41174.370627592187</v>
      </c>
      <c r="BX341" s="19">
        <f xml:space="preserve"> IF( INDEX( InpS!BX$94:BX$115, $G$341, 1 ), INDEX( InpS!BX$94:BX$115, $G$341, 1 ), BW341 * ( 1 + BX$6 ) ) * $G$331</f>
        <v>41997.726493298796</v>
      </c>
      <c r="BY341" s="19">
        <f xml:space="preserve"> IF( INDEX( InpS!BY$94:BY$115, $G$341, 1 ), INDEX( InpS!BY$94:BY$115, $G$341, 1 ), BX341 * ( 1 + BY$6 ) ) * $G$331</f>
        <v>42837.546845802906</v>
      </c>
      <c r="BZ341" s="19">
        <f xml:space="preserve"> IF( INDEX( InpS!BZ$94:BZ$115, $G$341, 1 ), INDEX( InpS!BZ$94:BZ$115, $G$341, 1 ), BY341 * ( 1 + BZ$6 ) ) * $G$331</f>
        <v>43694.160922238538</v>
      </c>
      <c r="CA341" s="19">
        <f xml:space="preserve"> IF( INDEX( InpS!CA$94:CA$115, $G$341, 1 ), INDEX( InpS!CA$94:CA$115, $G$341, 1 ), BZ341 * ( 1 + CA$6 ) ) * $G$331</f>
        <v>44567.90454343053</v>
      </c>
      <c r="CB341" s="19">
        <f xml:space="preserve"> IF( INDEX( InpS!CB$94:CB$115, $G$341, 1 ), INDEX( InpS!CB$94:CB$115, $G$341, 1 ), CA341 * ( 1 + CB$6 ) ) * $G$331</f>
        <v>45459.120245547303</v>
      </c>
      <c r="CC341" s="19">
        <f xml:space="preserve"> IF( INDEX( InpS!CC$94:CC$115, $G$341, 1 ), INDEX( InpS!CC$94:CC$115, $G$341, 1 ), CB341 * ( 1 + CC$6 ) ) * $G$331</f>
        <v>46368.157414386282</v>
      </c>
      <c r="CD341" s="19">
        <f xml:space="preserve"> IF( INDEX( InpS!CD$94:CD$115, $G$341, 1 ), INDEX( InpS!CD$94:CD$115, $G$341, 1 ), CC341 * ( 1 + CD$6 ) ) * $G$331</f>
        <v>47295.372422344612</v>
      </c>
      <c r="CE341" s="19">
        <f xml:space="preserve"> IF( INDEX( InpS!CE$94:CE$115, $G$341, 1 ), INDEX( InpS!CE$94:CE$115, $G$341, 1 ), CD341 * ( 1 + CE$6 ) ) * $G$331</f>
        <v>48241.128768128816</v>
      </c>
      <c r="CF341" s="19">
        <f xml:space="preserve"> IF( INDEX( InpS!CF$94:CF$115, $G$341, 1 ), INDEX( InpS!CF$94:CF$115, $G$341, 1 ), CE341 * ( 1 + CF$6 ) ) * $G$331</f>
        <v>49205.797219258202</v>
      </c>
      <c r="CG341" s="19">
        <f xml:space="preserve"> IF( INDEX( InpS!CG$94:CG$115, $G$341, 1 ), INDEX( InpS!CG$94:CG$115, $G$341, 1 ), CF341 * ( 1 + CG$6 ) ) * $G$331</f>
        <v>50189.755957417918</v>
      </c>
      <c r="CH341" s="19">
        <f xml:space="preserve"> IF( INDEX( InpS!CH$94:CH$115, $G$341, 1 ), INDEX( InpS!CH$94:CH$115, $G$341, 1 ), CG341 * ( 1 + CH$6 ) ) * $G$331</f>
        <v>51193.390726718571</v>
      </c>
      <c r="CI341" s="19">
        <f xml:space="preserve"> IF( INDEX( InpS!CI$94:CI$115, $G$341, 1 ), INDEX( InpS!CI$94:CI$115, $G$341, 1 ), CH341 * ( 1 + CI$6 ) ) * $G$331</f>
        <v>52217.094984920586</v>
      </c>
      <c r="CJ341" s="19">
        <f xml:space="preserve"> IF( INDEX( InpS!CJ$94:CJ$115, $G$341, 1 ), INDEX( InpS!CJ$94:CJ$115, $G$341, 1 ), CI341 * ( 1 + CJ$6 ) ) * $G$331</f>
        <v>53261.27005768253</v>
      </c>
      <c r="CK341" s="19">
        <f xml:space="preserve"> IF( INDEX( InpS!CK$94:CK$115, $G$341, 1 ), INDEX( InpS!CK$94:CK$115, $G$341, 1 ), CJ341 * ( 1 + CK$6 ) ) * $G$331</f>
        <v>54326.325295893977</v>
      </c>
      <c r="CL341" s="19">
        <f xml:space="preserve"> IF( INDEX( InpS!CL$94:CL$115, $G$341, 1 ), INDEX( InpS!CL$94:CL$115, $G$341, 1 ), CK341 * ( 1 + CL$6 ) ) * $G$331</f>
        <v>55412.678236154461</v>
      </c>
      <c r="CM341" s="19">
        <f xml:space="preserve"> IF( INDEX( InpS!CM$94:CM$115, $G$341, 1 ), INDEX( InpS!CM$94:CM$115, $G$341, 1 ), CL341 * ( 1 + CM$6 ) ) * $G$331</f>
        <v>56520.754764461526</v>
      </c>
      <c r="CN341" s="19">
        <f xml:space="preserve"> IF( INDEX( InpS!CN$94:CN$115, $G$341, 1 ), INDEX( InpS!CN$94:CN$115, $G$341, 1 ), CM341 * ( 1 + CN$6 ) ) * $G$331</f>
        <v>57650.989283172021</v>
      </c>
      <c r="CO341" s="19">
        <f xml:space="preserve"> IF( INDEX( InpS!CO$94:CO$115, $G$341, 1 ), INDEX( InpS!CO$94:CO$115, $G$341, 1 ), CN341 * ( 1 + CO$6 ) ) * $G$331</f>
        <v>58803.824881302069</v>
      </c>
    </row>
    <row r="342" spans="1:93" outlineLevel="1" x14ac:dyDescent="0.2">
      <c r="B342" s="59"/>
      <c r="D342" s="39"/>
      <c r="I342" s="75"/>
    </row>
    <row r="343" spans="1:93" outlineLevel="1" x14ac:dyDescent="0.2">
      <c r="B343" s="59"/>
      <c r="D343" s="39"/>
      <c r="E343" t="s">
        <v>472</v>
      </c>
      <c r="G343" s="103">
        <f xml:space="preserve"> IF( L299 = 0, 0, 1- L341 / L299 )</f>
        <v>-0.18658110998536537</v>
      </c>
      <c r="H343" s="152" t="s">
        <v>59</v>
      </c>
      <c r="I343" s="75"/>
      <c r="K343" s="103">
        <f t="shared" ref="K343:AP343" si="527" xml:space="preserve"> IF( K299 = 0, 0, 1- K341 / K299 )</f>
        <v>-2.718643783072487</v>
      </c>
      <c r="L343" s="103">
        <f t="shared" si="527"/>
        <v>-0.18658110998536537</v>
      </c>
      <c r="M343" s="103">
        <f t="shared" si="527"/>
        <v>-0.18570925790480741</v>
      </c>
      <c r="N343" s="103">
        <f t="shared" si="527"/>
        <v>-0.18578647200271536</v>
      </c>
      <c r="O343" s="103">
        <f t="shared" si="527"/>
        <v>-0.18594185497276428</v>
      </c>
      <c r="P343" s="103">
        <f t="shared" si="527"/>
        <v>-0.18583693051647843</v>
      </c>
      <c r="Q343" s="103">
        <f t="shared" si="527"/>
        <v>-0.18593538319404068</v>
      </c>
      <c r="R343" s="103">
        <f t="shared" si="527"/>
        <v>-0.18598735895576168</v>
      </c>
      <c r="S343" s="103">
        <f t="shared" si="527"/>
        <v>-0.1861334850534484</v>
      </c>
      <c r="T343" s="103">
        <f t="shared" si="527"/>
        <v>-0.1861334850534484</v>
      </c>
      <c r="U343" s="103">
        <f t="shared" si="527"/>
        <v>-0.1861334850534484</v>
      </c>
      <c r="V343" s="103">
        <f t="shared" si="527"/>
        <v>-0.18613348505344862</v>
      </c>
      <c r="W343" s="103">
        <f t="shared" si="527"/>
        <v>-0.18613348505344862</v>
      </c>
      <c r="X343" s="103">
        <f t="shared" si="527"/>
        <v>-0.18613348505344862</v>
      </c>
      <c r="Y343" s="103">
        <f t="shared" si="527"/>
        <v>-0.1861334850534484</v>
      </c>
      <c r="Z343" s="103">
        <f t="shared" si="527"/>
        <v>-0.18613348505344862</v>
      </c>
      <c r="AA343" s="103">
        <f t="shared" si="527"/>
        <v>-0.18613348505344862</v>
      </c>
      <c r="AB343" s="103">
        <f t="shared" si="527"/>
        <v>-0.18613348505344862</v>
      </c>
      <c r="AC343" s="103">
        <f t="shared" si="527"/>
        <v>-0.18613348505344862</v>
      </c>
      <c r="AD343" s="103">
        <f t="shared" si="527"/>
        <v>-0.18613348505344862</v>
      </c>
      <c r="AE343" s="103">
        <f t="shared" si="527"/>
        <v>-0.18613348505344862</v>
      </c>
      <c r="AF343" s="103">
        <f t="shared" si="527"/>
        <v>-0.18613348505344862</v>
      </c>
      <c r="AG343" s="103">
        <f t="shared" si="527"/>
        <v>-0.1861334850534484</v>
      </c>
      <c r="AH343" s="103">
        <f t="shared" si="527"/>
        <v>-0.18613348505344862</v>
      </c>
      <c r="AI343" s="103">
        <f t="shared" si="527"/>
        <v>-0.1861334850534484</v>
      </c>
      <c r="AJ343" s="103">
        <f t="shared" si="527"/>
        <v>-0.1861334850534484</v>
      </c>
      <c r="AK343" s="103">
        <f t="shared" si="527"/>
        <v>-0.18613348505344862</v>
      </c>
      <c r="AL343" s="103">
        <f t="shared" si="527"/>
        <v>-0.18613348505344862</v>
      </c>
      <c r="AM343" s="103">
        <f t="shared" si="527"/>
        <v>-0.18613348505344862</v>
      </c>
      <c r="AN343" s="103">
        <f t="shared" si="527"/>
        <v>-0.18613348505344884</v>
      </c>
      <c r="AO343" s="103">
        <f t="shared" si="527"/>
        <v>-0.18613348505344884</v>
      </c>
      <c r="AP343" s="103">
        <f t="shared" si="527"/>
        <v>-0.18613348505344862</v>
      </c>
      <c r="AQ343" s="103">
        <f t="shared" ref="AQ343:BW343" si="528" xml:space="preserve"> IF( AQ299 = 0, 0, 1- AQ341 / AQ299 )</f>
        <v>-0.18613348505344862</v>
      </c>
      <c r="AR343" s="103">
        <f t="shared" si="528"/>
        <v>-0.18613348505344862</v>
      </c>
      <c r="AS343" s="103">
        <f t="shared" si="528"/>
        <v>-0.18613348505344862</v>
      </c>
      <c r="AT343" s="103">
        <f t="shared" si="528"/>
        <v>-0.18613348505344884</v>
      </c>
      <c r="AU343" s="103">
        <f t="shared" si="528"/>
        <v>-0.18613348505344862</v>
      </c>
      <c r="AV343" s="103">
        <f t="shared" si="528"/>
        <v>-0.18613348505344862</v>
      </c>
      <c r="AW343" s="103">
        <f t="shared" si="528"/>
        <v>-0.18613348505344862</v>
      </c>
      <c r="AX343" s="103">
        <f t="shared" si="528"/>
        <v>-0.18613348505344862</v>
      </c>
      <c r="AY343" s="103">
        <f t="shared" si="528"/>
        <v>-0.1861334850534484</v>
      </c>
      <c r="AZ343" s="103">
        <f t="shared" si="528"/>
        <v>-0.18613348505344862</v>
      </c>
      <c r="BA343" s="103">
        <f t="shared" si="528"/>
        <v>-0.18613348505344862</v>
      </c>
      <c r="BB343" s="103">
        <f t="shared" si="528"/>
        <v>-0.1861334850534484</v>
      </c>
      <c r="BC343" s="103">
        <f t="shared" si="528"/>
        <v>-0.18613348505344862</v>
      </c>
      <c r="BD343" s="103">
        <f t="shared" si="528"/>
        <v>-0.18613348505344862</v>
      </c>
      <c r="BE343" s="103">
        <f t="shared" si="528"/>
        <v>-0.18613348505344884</v>
      </c>
      <c r="BF343" s="103">
        <f t="shared" si="528"/>
        <v>-0.18613348505344862</v>
      </c>
      <c r="BG343" s="103">
        <f t="shared" si="528"/>
        <v>-0.18613348505344884</v>
      </c>
      <c r="BH343" s="103">
        <f t="shared" si="528"/>
        <v>-0.18613348505344862</v>
      </c>
      <c r="BI343" s="103">
        <f t="shared" si="528"/>
        <v>-0.18613348505344884</v>
      </c>
      <c r="BJ343" s="103">
        <f t="shared" si="528"/>
        <v>-0.18613348505344862</v>
      </c>
      <c r="BK343" s="103">
        <f t="shared" si="528"/>
        <v>-0.18613348505344862</v>
      </c>
      <c r="BL343" s="103">
        <f t="shared" si="528"/>
        <v>-0.1861334850534484</v>
      </c>
      <c r="BM343" s="103">
        <f t="shared" si="528"/>
        <v>-0.18613348505344862</v>
      </c>
      <c r="BN343" s="103">
        <f t="shared" si="528"/>
        <v>-0.18613348505344862</v>
      </c>
      <c r="BO343" s="103">
        <f t="shared" si="528"/>
        <v>-0.18613348505344862</v>
      </c>
      <c r="BP343" s="103">
        <f t="shared" si="528"/>
        <v>-0.1861334850534484</v>
      </c>
      <c r="BQ343" s="103">
        <f t="shared" si="528"/>
        <v>-0.1861334850534484</v>
      </c>
      <c r="BR343" s="103">
        <f t="shared" si="528"/>
        <v>-0.18613348505344862</v>
      </c>
      <c r="BS343" s="103">
        <f t="shared" si="528"/>
        <v>-0.18613348505344862</v>
      </c>
      <c r="BT343" s="103">
        <f t="shared" si="528"/>
        <v>-0.18613348505344862</v>
      </c>
      <c r="BU343" s="103">
        <f t="shared" si="528"/>
        <v>-0.18613348505344884</v>
      </c>
      <c r="BV343" s="103">
        <f t="shared" si="528"/>
        <v>-0.18613348505344862</v>
      </c>
      <c r="BW343" s="103">
        <f t="shared" si="528"/>
        <v>-0.18613348505344862</v>
      </c>
      <c r="BX343" s="103">
        <f t="shared" ref="BX343:CO343" si="529" xml:space="preserve"> IF( BX299 = 0, 0, 1- BX341 / BX299 )</f>
        <v>-0.18613348505344884</v>
      </c>
      <c r="BY343" s="103">
        <f t="shared" si="529"/>
        <v>-0.18613348505344862</v>
      </c>
      <c r="BZ343" s="103">
        <f t="shared" si="529"/>
        <v>-0.18613348505344862</v>
      </c>
      <c r="CA343" s="103">
        <f t="shared" si="529"/>
        <v>-0.18613348505344884</v>
      </c>
      <c r="CB343" s="103">
        <f t="shared" si="529"/>
        <v>-0.18613348505344884</v>
      </c>
      <c r="CC343" s="103">
        <f t="shared" si="529"/>
        <v>-0.18613348505344862</v>
      </c>
      <c r="CD343" s="103">
        <f t="shared" si="529"/>
        <v>-0.18613348505344862</v>
      </c>
      <c r="CE343" s="103">
        <f t="shared" si="529"/>
        <v>-0.18613348505344862</v>
      </c>
      <c r="CF343" s="103">
        <f t="shared" si="529"/>
        <v>-0.1861334850534484</v>
      </c>
      <c r="CG343" s="103">
        <f t="shared" si="529"/>
        <v>-0.18613348505344884</v>
      </c>
      <c r="CH343" s="103">
        <f t="shared" si="529"/>
        <v>-0.18613348505344862</v>
      </c>
      <c r="CI343" s="103">
        <f t="shared" si="529"/>
        <v>-0.18613348505344862</v>
      </c>
      <c r="CJ343" s="103">
        <f t="shared" si="529"/>
        <v>-0.18613348505344884</v>
      </c>
      <c r="CK343" s="103">
        <f t="shared" si="529"/>
        <v>-0.18613348505344884</v>
      </c>
      <c r="CL343" s="103">
        <f t="shared" si="529"/>
        <v>-0.18613348505344862</v>
      </c>
      <c r="CM343" s="103">
        <f t="shared" si="529"/>
        <v>-0.18613348505344862</v>
      </c>
      <c r="CN343" s="103">
        <f t="shared" si="529"/>
        <v>-0.18613348505344884</v>
      </c>
      <c r="CO343" s="103">
        <f t="shared" si="529"/>
        <v>-0.18613348505344862</v>
      </c>
    </row>
    <row r="344" spans="1:93" s="79" customFormat="1" outlineLevel="1" x14ac:dyDescent="0.2">
      <c r="B344" s="98"/>
      <c r="C344" s="44"/>
      <c r="D344" s="44"/>
      <c r="H344" s="250"/>
      <c r="I344" s="86"/>
    </row>
    <row r="345" spans="1:93" ht="13.5" thickBot="1" x14ac:dyDescent="0.25">
      <c r="A345" s="56" t="s">
        <v>142</v>
      </c>
      <c r="B345" s="9"/>
      <c r="C345" s="180"/>
      <c r="D345" s="69"/>
      <c r="E345" s="11"/>
      <c r="F345" s="12"/>
      <c r="G345" s="12"/>
      <c r="H345" s="146"/>
      <c r="I345" s="12"/>
      <c r="J345" s="13"/>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row>
    <row r="346" spans="1:93" ht="3" customHeight="1" thickTop="1" x14ac:dyDescent="0.2">
      <c r="A346" s="14"/>
      <c r="B346" s="14"/>
      <c r="C346" s="181"/>
      <c r="D346" s="70"/>
      <c r="E346" s="16"/>
      <c r="F346" s="17"/>
      <c r="G346" s="16"/>
      <c r="H346" s="148"/>
      <c r="I346" s="73"/>
      <c r="J346" s="13"/>
      <c r="K346" s="16"/>
    </row>
  </sheetData>
  <conditionalFormatting sqref="K1:CO1">
    <cfRule type="cellIs" dxfId="200" priority="25" operator="equal">
      <formula>OverallError</formula>
    </cfRule>
  </conditionalFormatting>
  <conditionalFormatting sqref="H1">
    <cfRule type="cellIs" dxfId="199" priority="26" operator="equal">
      <formula>OverallError</formula>
    </cfRule>
  </conditionalFormatting>
  <conditionalFormatting sqref="H3 D3:F3">
    <cfRule type="cellIs" dxfId="198" priority="22" operator="lessThan">
      <formula>0</formula>
    </cfRule>
  </conditionalFormatting>
  <conditionalFormatting sqref="K3">
    <cfRule type="cellIs" dxfId="197" priority="21" operator="lessThan">
      <formula>0</formula>
    </cfRule>
  </conditionalFormatting>
  <conditionalFormatting sqref="H7 D7:F7">
    <cfRule type="cellIs" dxfId="196" priority="24" operator="lessThan">
      <formula>0</formula>
    </cfRule>
  </conditionalFormatting>
  <conditionalFormatting sqref="K7">
    <cfRule type="cellIs" dxfId="195" priority="23" operator="lessThan">
      <formula>0</formula>
    </cfRule>
  </conditionalFormatting>
  <conditionalFormatting sqref="I1">
    <cfRule type="cellIs" dxfId="194" priority="20" operator="equal">
      <formula>OverallError</formula>
    </cfRule>
  </conditionalFormatting>
  <conditionalFormatting sqref="I3">
    <cfRule type="cellIs" dxfId="193" priority="18" operator="lessThan">
      <formula>0</formula>
    </cfRule>
  </conditionalFormatting>
  <conditionalFormatting sqref="I7">
    <cfRule type="cellIs" dxfId="192" priority="19" operator="lessThan">
      <formula>0</formula>
    </cfRule>
  </conditionalFormatting>
  <conditionalFormatting sqref="H9 D9:F9">
    <cfRule type="cellIs" dxfId="191" priority="17" operator="lessThan">
      <formula>0</formula>
    </cfRule>
  </conditionalFormatting>
  <conditionalFormatting sqref="K9">
    <cfRule type="cellIs" dxfId="190" priority="16" operator="lessThan">
      <formula>0</formula>
    </cfRule>
  </conditionalFormatting>
  <conditionalFormatting sqref="I9">
    <cfRule type="cellIs" dxfId="189" priority="15" operator="lessThan">
      <formula>0</formula>
    </cfRule>
  </conditionalFormatting>
  <conditionalFormatting sqref="D275:F275 H273:H275">
    <cfRule type="cellIs" dxfId="188" priority="14" operator="lessThan">
      <formula>0</formula>
    </cfRule>
  </conditionalFormatting>
  <conditionalFormatting sqref="K275:CO275">
    <cfRule type="cellIs" dxfId="187" priority="13" operator="lessThan">
      <formula>0</formula>
    </cfRule>
  </conditionalFormatting>
  <conditionalFormatting sqref="H187 D187:F187">
    <cfRule type="cellIs" dxfId="186" priority="11" operator="lessThan">
      <formula>0</formula>
    </cfRule>
  </conditionalFormatting>
  <conditionalFormatting sqref="K187">
    <cfRule type="cellIs" dxfId="185" priority="10" operator="lessThan">
      <formula>0</formula>
    </cfRule>
  </conditionalFormatting>
  <conditionalFormatting sqref="I187">
    <cfRule type="cellIs" dxfId="184" priority="9" operator="lessThan">
      <formula>0</formula>
    </cfRule>
  </conditionalFormatting>
  <conditionalFormatting sqref="H346 D346:F346">
    <cfRule type="cellIs" dxfId="183" priority="8" operator="lessThan">
      <formula>0</formula>
    </cfRule>
  </conditionalFormatting>
  <conditionalFormatting sqref="K346">
    <cfRule type="cellIs" dxfId="182" priority="7" operator="lessThan">
      <formula>0</formula>
    </cfRule>
  </conditionalFormatting>
  <conditionalFormatting sqref="I346">
    <cfRule type="cellIs" dxfId="181" priority="6" operator="lessThan">
      <formula>0</formula>
    </cfRule>
  </conditionalFormatting>
  <pageMargins left="0.7" right="0.7" top="0.75" bottom="0.75" header="0.3" footer="0.3"/>
  <pageSetup paperSize="9" orientation="portrait" r:id="rId1"/>
  <headerFooter>
    <oddHeader>&amp;L&amp;"Calibri"&amp;10&amp;K000000ST Classification: OFFICIAL COMMERCIAL&amp;1#</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3"/>
    <outlinePr summaryBelow="0" summaryRight="0"/>
  </sheetPr>
  <dimension ref="A1:CO130"/>
  <sheetViews>
    <sheetView showGridLines="0" workbookViewId="0">
      <pane xSplit="10" ySplit="8" topLeftCell="K37" activePane="bottomRight" state="frozen"/>
      <selection activeCell="G9" sqref="G9:G87"/>
      <selection pane="topRight" activeCell="G9" sqref="G9:G87"/>
      <selection pane="bottomLeft" activeCell="G9" sqref="G9:G87"/>
      <selection pane="bottomRight" activeCell="G9" sqref="G9:G87"/>
    </sheetView>
  </sheetViews>
  <sheetFormatPr defaultColWidth="0" defaultRowHeight="12.75" outlineLevelRow="1" x14ac:dyDescent="0.2"/>
  <cols>
    <col min="1" max="1" width="1.6640625" customWidth="1"/>
    <col min="2" max="2" width="1.6640625" style="59" customWidth="1"/>
    <col min="3" max="3" width="1.6640625" customWidth="1"/>
    <col min="4" max="4" width="1.6640625" style="39" customWidth="1"/>
    <col min="5" max="5" width="37.1640625" customWidth="1"/>
    <col min="6" max="6" width="1.83203125" customWidth="1"/>
    <col min="7" max="7" width="15.83203125" customWidth="1"/>
    <col min="8" max="8" width="15.33203125" style="111" customWidth="1"/>
    <col min="9" max="9" width="10.83203125" style="75" bestFit="1" customWidth="1"/>
    <col min="10" max="10" width="1" customWidth="1"/>
    <col min="11" max="11" width="8.33203125" customWidth="1"/>
    <col min="12" max="93" width="9.33203125" customWidth="1"/>
    <col min="94" max="16384" width="9.33203125" hidden="1"/>
  </cols>
  <sheetData>
    <row r="1" spans="1:93" ht="18" x14ac:dyDescent="0.25">
      <c r="A1" s="55" t="s">
        <v>473</v>
      </c>
      <c r="B1" s="2"/>
      <c r="C1" s="3"/>
      <c r="D1" s="68"/>
      <c r="E1" s="5"/>
      <c r="F1" s="5"/>
      <c r="G1" s="3"/>
      <c r="H1" s="6"/>
      <c r="I1" s="6"/>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row>
    <row r="2" spans="1:93" ht="13.5" thickBot="1" x14ac:dyDescent="0.25">
      <c r="A2" s="56"/>
      <c r="B2" s="9"/>
      <c r="C2" s="8"/>
      <c r="D2" s="69"/>
      <c r="E2" s="11" t="s">
        <v>44</v>
      </c>
      <c r="F2" s="12"/>
      <c r="G2" s="12" t="s">
        <v>257</v>
      </c>
      <c r="H2" s="12" t="s">
        <v>46</v>
      </c>
      <c r="I2" s="12" t="s">
        <v>258</v>
      </c>
      <c r="J2" s="13"/>
      <c r="K2" s="21" t="str">
        <f xml:space="preserve"> InpS!K2</f>
        <v>2021-22</v>
      </c>
      <c r="L2" s="21" t="str">
        <f xml:space="preserve"> InpS!L2</f>
        <v>2022-23</v>
      </c>
      <c r="M2" s="21" t="str">
        <f xml:space="preserve"> InpS!M2</f>
        <v>2023-24</v>
      </c>
      <c r="N2" s="21" t="str">
        <f xml:space="preserve"> InpS!N2</f>
        <v>2024-25</v>
      </c>
      <c r="O2" s="21" t="str">
        <f xml:space="preserve"> InpS!O2</f>
        <v>2025-26</v>
      </c>
      <c r="P2" s="21" t="str">
        <f xml:space="preserve"> InpS!P2</f>
        <v>2026-27</v>
      </c>
      <c r="Q2" s="21" t="str">
        <f xml:space="preserve"> InpS!Q2</f>
        <v>2027-28</v>
      </c>
      <c r="R2" s="21" t="str">
        <f xml:space="preserve"> InpS!R2</f>
        <v>2028-29</v>
      </c>
      <c r="S2" s="21" t="str">
        <f xml:space="preserve"> InpS!S2</f>
        <v>2029-30</v>
      </c>
      <c r="T2" s="21" t="str">
        <f xml:space="preserve"> InpS!T2</f>
        <v>2030-31</v>
      </c>
      <c r="U2" s="21" t="str">
        <f xml:space="preserve"> InpS!U2</f>
        <v>2031-32</v>
      </c>
      <c r="V2" s="21" t="str">
        <f xml:space="preserve"> InpS!V2</f>
        <v>2032-33</v>
      </c>
      <c r="W2" s="21" t="str">
        <f xml:space="preserve"> InpS!W2</f>
        <v>2033-34</v>
      </c>
      <c r="X2" s="21" t="str">
        <f xml:space="preserve"> InpS!X2</f>
        <v>2034-35</v>
      </c>
      <c r="Y2" s="21" t="str">
        <f xml:space="preserve"> InpS!Y2</f>
        <v>2035-36</v>
      </c>
      <c r="Z2" s="21" t="str">
        <f xml:space="preserve"> InpS!Z2</f>
        <v>2036-37</v>
      </c>
      <c r="AA2" s="21" t="str">
        <f xml:space="preserve"> InpS!AA2</f>
        <v>2037-38</v>
      </c>
      <c r="AB2" s="21" t="str">
        <f xml:space="preserve"> InpS!AB2</f>
        <v>2038-39</v>
      </c>
      <c r="AC2" s="21" t="str">
        <f xml:space="preserve"> InpS!AC2</f>
        <v>2039-40</v>
      </c>
      <c r="AD2" s="21" t="str">
        <f xml:space="preserve"> InpS!AD2</f>
        <v>2040-41</v>
      </c>
      <c r="AE2" s="21" t="str">
        <f xml:space="preserve"> InpS!AE2</f>
        <v>2041-42</v>
      </c>
      <c r="AF2" s="21" t="str">
        <f xml:space="preserve"> InpS!AF2</f>
        <v>2042-43</v>
      </c>
      <c r="AG2" s="21" t="str">
        <f xml:space="preserve"> InpS!AG2</f>
        <v>2043-44</v>
      </c>
      <c r="AH2" s="21" t="str">
        <f xml:space="preserve"> InpS!AH2</f>
        <v>2044-45</v>
      </c>
      <c r="AI2" s="21" t="str">
        <f xml:space="preserve"> InpS!AI2</f>
        <v>2045-46</v>
      </c>
      <c r="AJ2" s="21" t="str">
        <f xml:space="preserve"> InpS!AJ2</f>
        <v>2046-47</v>
      </c>
      <c r="AK2" s="21" t="str">
        <f xml:space="preserve"> InpS!AK2</f>
        <v>2047-48</v>
      </c>
      <c r="AL2" s="21" t="str">
        <f xml:space="preserve"> InpS!AL2</f>
        <v>2048-49</v>
      </c>
      <c r="AM2" s="21" t="str">
        <f xml:space="preserve"> InpS!AM2</f>
        <v>2049-50</v>
      </c>
      <c r="AN2" s="21" t="str">
        <f xml:space="preserve"> InpS!AN2</f>
        <v>2050-51</v>
      </c>
      <c r="AO2" s="21" t="str">
        <f xml:space="preserve"> InpS!AO2</f>
        <v>2051-52</v>
      </c>
      <c r="AP2" s="21" t="str">
        <f xml:space="preserve"> InpS!AP2</f>
        <v>2052-53</v>
      </c>
      <c r="AQ2" s="21" t="str">
        <f xml:space="preserve"> InpS!AQ2</f>
        <v>2053-54</v>
      </c>
      <c r="AR2" s="21" t="str">
        <f xml:space="preserve"> InpS!AR2</f>
        <v>2054-55</v>
      </c>
      <c r="AS2" s="21" t="str">
        <f xml:space="preserve"> InpS!AS2</f>
        <v>2055-56</v>
      </c>
      <c r="AT2" s="21" t="str">
        <f xml:space="preserve"> InpS!AT2</f>
        <v>2056-57</v>
      </c>
      <c r="AU2" s="21" t="str">
        <f xml:space="preserve"> InpS!AU2</f>
        <v>2057-58</v>
      </c>
      <c r="AV2" s="21" t="str">
        <f xml:space="preserve"> InpS!AV2</f>
        <v>2058-59</v>
      </c>
      <c r="AW2" s="21" t="str">
        <f xml:space="preserve"> InpS!AW2</f>
        <v>2059-60</v>
      </c>
      <c r="AX2" s="21" t="str">
        <f xml:space="preserve"> InpS!AX2</f>
        <v>2060-61</v>
      </c>
      <c r="AY2" s="21" t="str">
        <f xml:space="preserve"> InpS!AY2</f>
        <v>2061-62</v>
      </c>
      <c r="AZ2" s="21" t="str">
        <f xml:space="preserve"> InpS!AZ2</f>
        <v>2062-63</v>
      </c>
      <c r="BA2" s="21" t="str">
        <f xml:space="preserve"> InpS!BA2</f>
        <v>2063-64</v>
      </c>
      <c r="BB2" s="21" t="str">
        <f xml:space="preserve"> InpS!BB2</f>
        <v>2064-65</v>
      </c>
      <c r="BC2" s="21" t="str">
        <f xml:space="preserve"> InpS!BC2</f>
        <v>2065-66</v>
      </c>
      <c r="BD2" s="21" t="str">
        <f xml:space="preserve"> InpS!BD2</f>
        <v>2066-67</v>
      </c>
      <c r="BE2" s="21" t="str">
        <f xml:space="preserve"> InpS!BE2</f>
        <v>2067-68</v>
      </c>
      <c r="BF2" s="21" t="str">
        <f xml:space="preserve"> InpS!BF2</f>
        <v>2068-69</v>
      </c>
      <c r="BG2" s="21" t="str">
        <f xml:space="preserve"> InpS!BG2</f>
        <v>2069-70</v>
      </c>
      <c r="BH2" s="21" t="str">
        <f xml:space="preserve"> InpS!BH2</f>
        <v>2070-71</v>
      </c>
      <c r="BI2" s="21" t="str">
        <f xml:space="preserve"> InpS!BI2</f>
        <v>2071-72</v>
      </c>
      <c r="BJ2" s="21" t="str">
        <f xml:space="preserve"> InpS!BJ2</f>
        <v>2072-73</v>
      </c>
      <c r="BK2" s="21" t="str">
        <f xml:space="preserve"> InpS!BK2</f>
        <v>2073-74</v>
      </c>
      <c r="BL2" s="21" t="str">
        <f xml:space="preserve"> InpS!BL2</f>
        <v>2074-75</v>
      </c>
      <c r="BM2" s="21" t="str">
        <f xml:space="preserve"> InpS!BM2</f>
        <v>2075-76</v>
      </c>
      <c r="BN2" s="21" t="str">
        <f xml:space="preserve"> InpS!BN2</f>
        <v>2076-77</v>
      </c>
      <c r="BO2" s="21" t="str">
        <f xml:space="preserve"> InpS!BO2</f>
        <v>2077-78</v>
      </c>
      <c r="BP2" s="21" t="str">
        <f xml:space="preserve"> InpS!BP2</f>
        <v>2078-79</v>
      </c>
      <c r="BQ2" s="21" t="str">
        <f xml:space="preserve"> InpS!BQ2</f>
        <v>2079-80</v>
      </c>
      <c r="BR2" s="21" t="str">
        <f xml:space="preserve"> InpS!BR2</f>
        <v>2080-81</v>
      </c>
      <c r="BS2" s="21" t="str">
        <f xml:space="preserve"> InpS!BS2</f>
        <v>2081-82</v>
      </c>
      <c r="BT2" s="21" t="str">
        <f xml:space="preserve"> InpS!BT2</f>
        <v>2082-83</v>
      </c>
      <c r="BU2" s="21" t="str">
        <f xml:space="preserve"> InpS!BU2</f>
        <v>2083-84</v>
      </c>
      <c r="BV2" s="21" t="str">
        <f xml:space="preserve"> InpS!BV2</f>
        <v>2084-85</v>
      </c>
      <c r="BW2" s="21" t="str">
        <f xml:space="preserve"> InpS!BW2</f>
        <v>2085-86</v>
      </c>
      <c r="BX2" s="21" t="str">
        <f xml:space="preserve"> InpS!BX2</f>
        <v>2086-87</v>
      </c>
      <c r="BY2" s="21" t="str">
        <f xml:space="preserve"> InpS!BY2</f>
        <v>2087-88</v>
      </c>
      <c r="BZ2" s="21" t="str">
        <f xml:space="preserve"> InpS!BZ2</f>
        <v>2088-89</v>
      </c>
      <c r="CA2" s="21" t="str">
        <f xml:space="preserve"> InpS!CA2</f>
        <v>2089-90</v>
      </c>
      <c r="CB2" s="21" t="str">
        <f xml:space="preserve"> InpS!CB2</f>
        <v>2090-91</v>
      </c>
      <c r="CC2" s="21" t="str">
        <f xml:space="preserve"> InpS!CC2</f>
        <v>2091-92</v>
      </c>
      <c r="CD2" s="21" t="str">
        <f xml:space="preserve"> InpS!CD2</f>
        <v>2092-93</v>
      </c>
      <c r="CE2" s="21" t="str">
        <f xml:space="preserve"> InpS!CE2</f>
        <v>2093-94</v>
      </c>
      <c r="CF2" s="21" t="str">
        <f xml:space="preserve"> InpS!CF2</f>
        <v>2094-95</v>
      </c>
      <c r="CG2" s="21" t="str">
        <f xml:space="preserve"> InpS!CG2</f>
        <v>2095-96</v>
      </c>
      <c r="CH2" s="21" t="str">
        <f xml:space="preserve"> InpS!CH2</f>
        <v>2096-97</v>
      </c>
      <c r="CI2" s="21" t="str">
        <f xml:space="preserve"> InpS!CI2</f>
        <v>2097-98</v>
      </c>
      <c r="CJ2" s="21" t="str">
        <f xml:space="preserve"> InpS!CJ2</f>
        <v>2098-99</v>
      </c>
      <c r="CK2" s="21" t="str">
        <f xml:space="preserve"> InpS!CK2</f>
        <v>2099-00</v>
      </c>
      <c r="CL2" s="21" t="str">
        <f xml:space="preserve"> InpS!CL2</f>
        <v>2100-01</v>
      </c>
      <c r="CM2" s="21" t="str">
        <f xml:space="preserve"> InpS!CM2</f>
        <v>2101-02</v>
      </c>
      <c r="CN2" s="21" t="str">
        <f xml:space="preserve"> InpS!CN2</f>
        <v>2102-03</v>
      </c>
      <c r="CO2" s="21" t="str">
        <f xml:space="preserve"> InpS!CO2</f>
        <v>2103-04</v>
      </c>
    </row>
    <row r="3" spans="1:93" ht="3" customHeight="1" thickTop="1" x14ac:dyDescent="0.2">
      <c r="A3" s="14"/>
      <c r="B3" s="14"/>
      <c r="C3" s="7"/>
      <c r="D3" s="70"/>
      <c r="E3" s="16"/>
      <c r="F3" s="17"/>
      <c r="G3" s="16"/>
      <c r="H3" s="107"/>
      <c r="I3" s="73"/>
      <c r="J3" s="13"/>
      <c r="K3" s="16"/>
    </row>
    <row r="4" spans="1:93" x14ac:dyDescent="0.2">
      <c r="E4" s="18" t="str">
        <f xml:space="preserve"> InpS!E4</f>
        <v>Year end</v>
      </c>
      <c r="G4" s="24">
        <f xml:space="preserve"> InpS!G4</f>
        <v>2022</v>
      </c>
      <c r="H4" s="108"/>
      <c r="I4" s="74"/>
      <c r="J4" s="25"/>
      <c r="K4" s="24">
        <f xml:space="preserve"> InpS!K4</f>
        <v>2022</v>
      </c>
      <c r="L4" s="24">
        <f xml:space="preserve"> InpS!L4</f>
        <v>2023</v>
      </c>
      <c r="M4" s="24">
        <f xml:space="preserve"> InpS!M4</f>
        <v>2024</v>
      </c>
      <c r="N4" s="24">
        <f xml:space="preserve"> InpS!N4</f>
        <v>2025</v>
      </c>
      <c r="O4" s="24">
        <f xml:space="preserve"> InpS!O4</f>
        <v>2026</v>
      </c>
      <c r="P4" s="24">
        <f xml:space="preserve"> InpS!P4</f>
        <v>2027</v>
      </c>
      <c r="Q4" s="24">
        <f xml:space="preserve"> InpS!Q4</f>
        <v>2028</v>
      </c>
      <c r="R4" s="24">
        <f xml:space="preserve"> InpS!R4</f>
        <v>2029</v>
      </c>
      <c r="S4" s="24">
        <f xml:space="preserve"> InpS!S4</f>
        <v>2030</v>
      </c>
      <c r="T4" s="24">
        <f xml:space="preserve"> InpS!T4</f>
        <v>2031</v>
      </c>
      <c r="U4" s="24">
        <f xml:space="preserve"> InpS!U4</f>
        <v>2032</v>
      </c>
      <c r="V4" s="24">
        <f xml:space="preserve"> InpS!V4</f>
        <v>2033</v>
      </c>
      <c r="W4" s="24">
        <f xml:space="preserve"> InpS!W4</f>
        <v>2034</v>
      </c>
      <c r="X4" s="24">
        <f xml:space="preserve"> InpS!X4</f>
        <v>2035</v>
      </c>
      <c r="Y4" s="24">
        <f xml:space="preserve"> InpS!Y4</f>
        <v>2036</v>
      </c>
      <c r="Z4" s="24">
        <f xml:space="preserve"> InpS!Z4</f>
        <v>2037</v>
      </c>
      <c r="AA4" s="24">
        <f xml:space="preserve"> InpS!AA4</f>
        <v>2038</v>
      </c>
      <c r="AB4" s="24">
        <f xml:space="preserve"> InpS!AB4</f>
        <v>2039</v>
      </c>
      <c r="AC4" s="24">
        <f xml:space="preserve"> InpS!AC4</f>
        <v>2040</v>
      </c>
      <c r="AD4" s="24">
        <f xml:space="preserve"> InpS!AD4</f>
        <v>2041</v>
      </c>
      <c r="AE4" s="24">
        <f xml:space="preserve"> InpS!AE4</f>
        <v>2042</v>
      </c>
      <c r="AF4" s="24">
        <f xml:space="preserve"> InpS!AF4</f>
        <v>2043</v>
      </c>
      <c r="AG4" s="24">
        <f xml:space="preserve"> InpS!AG4</f>
        <v>2044</v>
      </c>
      <c r="AH4" s="24">
        <f xml:space="preserve"> InpS!AH4</f>
        <v>2045</v>
      </c>
      <c r="AI4" s="24">
        <f xml:space="preserve"> InpS!AI4</f>
        <v>2046</v>
      </c>
      <c r="AJ4" s="24">
        <f xml:space="preserve"> InpS!AJ4</f>
        <v>2047</v>
      </c>
      <c r="AK4" s="24">
        <f xml:space="preserve"> InpS!AK4</f>
        <v>2048</v>
      </c>
      <c r="AL4" s="24">
        <f xml:space="preserve"> InpS!AL4</f>
        <v>2049</v>
      </c>
      <c r="AM4" s="24">
        <f xml:space="preserve"> InpS!AM4</f>
        <v>2050</v>
      </c>
      <c r="AN4" s="24">
        <f xml:space="preserve"> InpS!AN4</f>
        <v>2051</v>
      </c>
      <c r="AO4" s="24">
        <f xml:space="preserve"> InpS!AO4</f>
        <v>2052</v>
      </c>
      <c r="AP4" s="24">
        <f xml:space="preserve"> InpS!AP4</f>
        <v>2053</v>
      </c>
      <c r="AQ4" s="24">
        <f xml:space="preserve"> InpS!AQ4</f>
        <v>2054</v>
      </c>
      <c r="AR4" s="24">
        <f xml:space="preserve"> InpS!AR4</f>
        <v>2055</v>
      </c>
      <c r="AS4" s="24">
        <f xml:space="preserve"> InpS!AS4</f>
        <v>2056</v>
      </c>
      <c r="AT4" s="24">
        <f xml:space="preserve"> InpS!AT4</f>
        <v>2057</v>
      </c>
      <c r="AU4" s="24">
        <f xml:space="preserve"> InpS!AU4</f>
        <v>2058</v>
      </c>
      <c r="AV4" s="24">
        <f xml:space="preserve"> InpS!AV4</f>
        <v>2059</v>
      </c>
      <c r="AW4" s="24">
        <f xml:space="preserve"> InpS!AW4</f>
        <v>2060</v>
      </c>
      <c r="AX4" s="24">
        <f xml:space="preserve"> InpS!AX4</f>
        <v>2061</v>
      </c>
      <c r="AY4" s="24">
        <f xml:space="preserve"> InpS!AY4</f>
        <v>2062</v>
      </c>
      <c r="AZ4" s="24">
        <f xml:space="preserve"> InpS!AZ4</f>
        <v>2063</v>
      </c>
      <c r="BA4" s="24">
        <f xml:space="preserve"> InpS!BA4</f>
        <v>2064</v>
      </c>
      <c r="BB4" s="24">
        <f xml:space="preserve"> InpS!BB4</f>
        <v>2065</v>
      </c>
      <c r="BC4" s="24">
        <f xml:space="preserve"> InpS!BC4</f>
        <v>2066</v>
      </c>
      <c r="BD4" s="24">
        <f xml:space="preserve"> InpS!BD4</f>
        <v>2067</v>
      </c>
      <c r="BE4" s="24">
        <f xml:space="preserve"> InpS!BE4</f>
        <v>2068</v>
      </c>
      <c r="BF4" s="24">
        <f xml:space="preserve"> InpS!BF4</f>
        <v>2069</v>
      </c>
      <c r="BG4" s="24">
        <f xml:space="preserve"> InpS!BG4</f>
        <v>2070</v>
      </c>
      <c r="BH4" s="24">
        <f xml:space="preserve"> InpS!BH4</f>
        <v>2071</v>
      </c>
      <c r="BI4" s="24">
        <f xml:space="preserve"> InpS!BI4</f>
        <v>2072</v>
      </c>
      <c r="BJ4" s="24">
        <f xml:space="preserve"> InpS!BJ4</f>
        <v>2073</v>
      </c>
      <c r="BK4" s="24">
        <f xml:space="preserve"> InpS!BK4</f>
        <v>2074</v>
      </c>
      <c r="BL4" s="24">
        <f xml:space="preserve"> InpS!BL4</f>
        <v>2075</v>
      </c>
      <c r="BM4" s="24">
        <f xml:space="preserve"> InpS!BM4</f>
        <v>2076</v>
      </c>
      <c r="BN4" s="24">
        <f xml:space="preserve"> InpS!BN4</f>
        <v>2077</v>
      </c>
      <c r="BO4" s="24">
        <f xml:space="preserve"> InpS!BO4</f>
        <v>2078</v>
      </c>
      <c r="BP4" s="24">
        <f xml:space="preserve"> InpS!BP4</f>
        <v>2079</v>
      </c>
      <c r="BQ4" s="24">
        <f xml:space="preserve"> InpS!BQ4</f>
        <v>2080</v>
      </c>
      <c r="BR4" s="24">
        <f xml:space="preserve"> InpS!BR4</f>
        <v>2081</v>
      </c>
      <c r="BS4" s="24">
        <f xml:space="preserve"> InpS!BS4</f>
        <v>2082</v>
      </c>
      <c r="BT4" s="24">
        <f xml:space="preserve"> InpS!BT4</f>
        <v>2083</v>
      </c>
      <c r="BU4" s="24">
        <f xml:space="preserve"> InpS!BU4</f>
        <v>2084</v>
      </c>
      <c r="BV4" s="24">
        <f xml:space="preserve"> InpS!BV4</f>
        <v>2085</v>
      </c>
      <c r="BW4" s="24">
        <f xml:space="preserve"> InpS!BW4</f>
        <v>2086</v>
      </c>
      <c r="BX4" s="24">
        <f xml:space="preserve"> InpS!BX4</f>
        <v>2087</v>
      </c>
      <c r="BY4" s="24">
        <f xml:space="preserve"> InpS!BY4</f>
        <v>2088</v>
      </c>
      <c r="BZ4" s="24">
        <f xml:space="preserve"> InpS!BZ4</f>
        <v>2089</v>
      </c>
      <c r="CA4" s="24">
        <f xml:space="preserve"> InpS!CA4</f>
        <v>2090</v>
      </c>
      <c r="CB4" s="24">
        <f xml:space="preserve"> InpS!CB4</f>
        <v>2091</v>
      </c>
      <c r="CC4" s="24">
        <f xml:space="preserve"> InpS!CC4</f>
        <v>2092</v>
      </c>
      <c r="CD4" s="24">
        <f xml:space="preserve"> InpS!CD4</f>
        <v>2093</v>
      </c>
      <c r="CE4" s="24">
        <f xml:space="preserve"> InpS!CE4</f>
        <v>2094</v>
      </c>
      <c r="CF4" s="24">
        <f xml:space="preserve"> InpS!CF4</f>
        <v>2095</v>
      </c>
      <c r="CG4" s="24">
        <f xml:space="preserve"> InpS!CG4</f>
        <v>2096</v>
      </c>
      <c r="CH4" s="24">
        <f xml:space="preserve"> InpS!CH4</f>
        <v>2097</v>
      </c>
      <c r="CI4" s="24">
        <f xml:space="preserve"> InpS!CI4</f>
        <v>2098</v>
      </c>
      <c r="CJ4" s="24">
        <f xml:space="preserve"> InpS!CJ4</f>
        <v>2099</v>
      </c>
      <c r="CK4" s="24">
        <f xml:space="preserve"> InpS!CK4</f>
        <v>2100</v>
      </c>
      <c r="CL4" s="24">
        <f xml:space="preserve"> InpS!CL4</f>
        <v>2101</v>
      </c>
      <c r="CM4" s="24">
        <f xml:space="preserve"> InpS!CM4</f>
        <v>2102</v>
      </c>
      <c r="CN4" s="24">
        <f xml:space="preserve"> InpS!CN4</f>
        <v>2103</v>
      </c>
      <c r="CO4" s="24">
        <f xml:space="preserve"> InpS!CO4</f>
        <v>2104</v>
      </c>
    </row>
    <row r="5" spans="1:93" s="20" customFormat="1" x14ac:dyDescent="0.2">
      <c r="B5" s="34"/>
      <c r="D5" s="84"/>
      <c r="E5" s="20" t="s">
        <v>474</v>
      </c>
      <c r="G5" s="87">
        <f xml:space="preserve"> DATE( G4 - 1, 4, 1 )</f>
        <v>44287</v>
      </c>
      <c r="H5" s="109"/>
      <c r="I5" s="88"/>
      <c r="J5" s="89"/>
      <c r="K5" s="87">
        <f t="shared" ref="K5:AP5" si="0" xml:space="preserve"> DATE( K4 - 1, 4, 1 )</f>
        <v>44287</v>
      </c>
      <c r="L5" s="87">
        <f t="shared" si="0"/>
        <v>44652</v>
      </c>
      <c r="M5" s="87">
        <f t="shared" si="0"/>
        <v>45017</v>
      </c>
      <c r="N5" s="87">
        <f t="shared" si="0"/>
        <v>45383</v>
      </c>
      <c r="O5" s="87">
        <f t="shared" si="0"/>
        <v>45748</v>
      </c>
      <c r="P5" s="87">
        <f t="shared" si="0"/>
        <v>46113</v>
      </c>
      <c r="Q5" s="87">
        <f t="shared" si="0"/>
        <v>46478</v>
      </c>
      <c r="R5" s="87">
        <f t="shared" si="0"/>
        <v>46844</v>
      </c>
      <c r="S5" s="87">
        <f t="shared" si="0"/>
        <v>47209</v>
      </c>
      <c r="T5" s="87">
        <f t="shared" si="0"/>
        <v>47574</v>
      </c>
      <c r="U5" s="87">
        <f t="shared" si="0"/>
        <v>47939</v>
      </c>
      <c r="V5" s="87">
        <f t="shared" si="0"/>
        <v>48305</v>
      </c>
      <c r="W5" s="87">
        <f t="shared" si="0"/>
        <v>48670</v>
      </c>
      <c r="X5" s="87">
        <f t="shared" si="0"/>
        <v>49035</v>
      </c>
      <c r="Y5" s="87">
        <f t="shared" si="0"/>
        <v>49400</v>
      </c>
      <c r="Z5" s="87">
        <f t="shared" si="0"/>
        <v>49766</v>
      </c>
      <c r="AA5" s="87">
        <f t="shared" si="0"/>
        <v>50131</v>
      </c>
      <c r="AB5" s="87">
        <f t="shared" si="0"/>
        <v>50496</v>
      </c>
      <c r="AC5" s="87">
        <f t="shared" si="0"/>
        <v>50861</v>
      </c>
      <c r="AD5" s="87">
        <f t="shared" si="0"/>
        <v>51227</v>
      </c>
      <c r="AE5" s="87">
        <f t="shared" si="0"/>
        <v>51592</v>
      </c>
      <c r="AF5" s="87">
        <f t="shared" si="0"/>
        <v>51957</v>
      </c>
      <c r="AG5" s="87">
        <f t="shared" si="0"/>
        <v>52322</v>
      </c>
      <c r="AH5" s="87">
        <f t="shared" si="0"/>
        <v>52688</v>
      </c>
      <c r="AI5" s="87">
        <f t="shared" si="0"/>
        <v>53053</v>
      </c>
      <c r="AJ5" s="87">
        <f t="shared" si="0"/>
        <v>53418</v>
      </c>
      <c r="AK5" s="87">
        <f t="shared" si="0"/>
        <v>53783</v>
      </c>
      <c r="AL5" s="87">
        <f t="shared" si="0"/>
        <v>54149</v>
      </c>
      <c r="AM5" s="87">
        <f t="shared" si="0"/>
        <v>54514</v>
      </c>
      <c r="AN5" s="87">
        <f t="shared" si="0"/>
        <v>54879</v>
      </c>
      <c r="AO5" s="87">
        <f t="shared" si="0"/>
        <v>55244</v>
      </c>
      <c r="AP5" s="87">
        <f t="shared" si="0"/>
        <v>55610</v>
      </c>
      <c r="AQ5" s="87">
        <f t="shared" ref="AQ5:BV5" si="1" xml:space="preserve"> DATE( AQ4 - 1, 4, 1 )</f>
        <v>55975</v>
      </c>
      <c r="AR5" s="87">
        <f t="shared" si="1"/>
        <v>56340</v>
      </c>
      <c r="AS5" s="87">
        <f t="shared" si="1"/>
        <v>56705</v>
      </c>
      <c r="AT5" s="87">
        <f t="shared" si="1"/>
        <v>57071</v>
      </c>
      <c r="AU5" s="87">
        <f t="shared" si="1"/>
        <v>57436</v>
      </c>
      <c r="AV5" s="87">
        <f t="shared" si="1"/>
        <v>57801</v>
      </c>
      <c r="AW5" s="87">
        <f t="shared" si="1"/>
        <v>58166</v>
      </c>
      <c r="AX5" s="87">
        <f t="shared" si="1"/>
        <v>58532</v>
      </c>
      <c r="AY5" s="87">
        <f t="shared" si="1"/>
        <v>58897</v>
      </c>
      <c r="AZ5" s="87">
        <f t="shared" si="1"/>
        <v>59262</v>
      </c>
      <c r="BA5" s="87">
        <f t="shared" si="1"/>
        <v>59627</v>
      </c>
      <c r="BB5" s="87">
        <f t="shared" si="1"/>
        <v>59993</v>
      </c>
      <c r="BC5" s="87">
        <f t="shared" si="1"/>
        <v>60358</v>
      </c>
      <c r="BD5" s="87">
        <f t="shared" si="1"/>
        <v>60723</v>
      </c>
      <c r="BE5" s="87">
        <f t="shared" si="1"/>
        <v>61088</v>
      </c>
      <c r="BF5" s="87">
        <f t="shared" si="1"/>
        <v>61454</v>
      </c>
      <c r="BG5" s="87">
        <f t="shared" si="1"/>
        <v>61819</v>
      </c>
      <c r="BH5" s="87">
        <f t="shared" si="1"/>
        <v>62184</v>
      </c>
      <c r="BI5" s="87">
        <f t="shared" si="1"/>
        <v>62549</v>
      </c>
      <c r="BJ5" s="87">
        <f t="shared" si="1"/>
        <v>62915</v>
      </c>
      <c r="BK5" s="87">
        <f t="shared" si="1"/>
        <v>63280</v>
      </c>
      <c r="BL5" s="87">
        <f t="shared" si="1"/>
        <v>63645</v>
      </c>
      <c r="BM5" s="87">
        <f t="shared" si="1"/>
        <v>64010</v>
      </c>
      <c r="BN5" s="87">
        <f t="shared" si="1"/>
        <v>64376</v>
      </c>
      <c r="BO5" s="87">
        <f t="shared" si="1"/>
        <v>64741</v>
      </c>
      <c r="BP5" s="87">
        <f t="shared" si="1"/>
        <v>65106</v>
      </c>
      <c r="BQ5" s="87">
        <f t="shared" si="1"/>
        <v>65471</v>
      </c>
      <c r="BR5" s="87">
        <f t="shared" si="1"/>
        <v>65837</v>
      </c>
      <c r="BS5" s="87">
        <f t="shared" si="1"/>
        <v>66202</v>
      </c>
      <c r="BT5" s="87">
        <f t="shared" si="1"/>
        <v>66567</v>
      </c>
      <c r="BU5" s="87">
        <f t="shared" si="1"/>
        <v>66932</v>
      </c>
      <c r="BV5" s="87">
        <f t="shared" si="1"/>
        <v>67298</v>
      </c>
      <c r="BW5" s="87">
        <f t="shared" ref="BW5:CO5" si="2" xml:space="preserve"> DATE( BW4 - 1, 4, 1 )</f>
        <v>67663</v>
      </c>
      <c r="BX5" s="87">
        <f t="shared" si="2"/>
        <v>68028</v>
      </c>
      <c r="BY5" s="87">
        <f t="shared" si="2"/>
        <v>68393</v>
      </c>
      <c r="BZ5" s="87">
        <f t="shared" si="2"/>
        <v>68759</v>
      </c>
      <c r="CA5" s="87">
        <f t="shared" si="2"/>
        <v>69124</v>
      </c>
      <c r="CB5" s="87">
        <f t="shared" si="2"/>
        <v>69489</v>
      </c>
      <c r="CC5" s="87">
        <f t="shared" si="2"/>
        <v>69854</v>
      </c>
      <c r="CD5" s="87">
        <f t="shared" si="2"/>
        <v>70220</v>
      </c>
      <c r="CE5" s="87">
        <f t="shared" si="2"/>
        <v>70585</v>
      </c>
      <c r="CF5" s="87">
        <f t="shared" si="2"/>
        <v>70950</v>
      </c>
      <c r="CG5" s="87">
        <f t="shared" si="2"/>
        <v>71315</v>
      </c>
      <c r="CH5" s="87">
        <f t="shared" si="2"/>
        <v>71681</v>
      </c>
      <c r="CI5" s="87">
        <f t="shared" si="2"/>
        <v>72046</v>
      </c>
      <c r="CJ5" s="87">
        <f t="shared" si="2"/>
        <v>72411</v>
      </c>
      <c r="CK5" s="87">
        <f t="shared" si="2"/>
        <v>72776</v>
      </c>
      <c r="CL5" s="87">
        <f t="shared" si="2"/>
        <v>73141</v>
      </c>
      <c r="CM5" s="87">
        <f t="shared" si="2"/>
        <v>73506</v>
      </c>
      <c r="CN5" s="87">
        <f t="shared" si="2"/>
        <v>73871</v>
      </c>
      <c r="CO5" s="87">
        <f t="shared" si="2"/>
        <v>74236</v>
      </c>
    </row>
    <row r="6" spans="1:93" s="20" customFormat="1" x14ac:dyDescent="0.2">
      <c r="B6" s="34"/>
      <c r="D6" s="84"/>
      <c r="E6" s="20" t="s">
        <v>475</v>
      </c>
      <c r="G6" s="87">
        <f xml:space="preserve"> DATE( G4, 3, 31 )</f>
        <v>44651</v>
      </c>
      <c r="H6" s="109"/>
      <c r="I6" s="88"/>
      <c r="J6" s="89"/>
      <c r="K6" s="87">
        <f t="shared" ref="K6:AP6" si="3" xml:space="preserve"> DATE( K4, 3, 31 )</f>
        <v>44651</v>
      </c>
      <c r="L6" s="87">
        <f t="shared" si="3"/>
        <v>45016</v>
      </c>
      <c r="M6" s="87">
        <f t="shared" si="3"/>
        <v>45382</v>
      </c>
      <c r="N6" s="87">
        <f t="shared" si="3"/>
        <v>45747</v>
      </c>
      <c r="O6" s="87">
        <f t="shared" si="3"/>
        <v>46112</v>
      </c>
      <c r="P6" s="87">
        <f t="shared" si="3"/>
        <v>46477</v>
      </c>
      <c r="Q6" s="87">
        <f t="shared" si="3"/>
        <v>46843</v>
      </c>
      <c r="R6" s="87">
        <f t="shared" si="3"/>
        <v>47208</v>
      </c>
      <c r="S6" s="87">
        <f t="shared" si="3"/>
        <v>47573</v>
      </c>
      <c r="T6" s="87">
        <f t="shared" si="3"/>
        <v>47938</v>
      </c>
      <c r="U6" s="87">
        <f t="shared" si="3"/>
        <v>48304</v>
      </c>
      <c r="V6" s="87">
        <f t="shared" si="3"/>
        <v>48669</v>
      </c>
      <c r="W6" s="87">
        <f t="shared" si="3"/>
        <v>49034</v>
      </c>
      <c r="X6" s="87">
        <f t="shared" si="3"/>
        <v>49399</v>
      </c>
      <c r="Y6" s="87">
        <f t="shared" si="3"/>
        <v>49765</v>
      </c>
      <c r="Z6" s="87">
        <f t="shared" si="3"/>
        <v>50130</v>
      </c>
      <c r="AA6" s="87">
        <f t="shared" si="3"/>
        <v>50495</v>
      </c>
      <c r="AB6" s="87">
        <f t="shared" si="3"/>
        <v>50860</v>
      </c>
      <c r="AC6" s="87">
        <f t="shared" si="3"/>
        <v>51226</v>
      </c>
      <c r="AD6" s="87">
        <f t="shared" si="3"/>
        <v>51591</v>
      </c>
      <c r="AE6" s="87">
        <f t="shared" si="3"/>
        <v>51956</v>
      </c>
      <c r="AF6" s="87">
        <f t="shared" si="3"/>
        <v>52321</v>
      </c>
      <c r="AG6" s="87">
        <f t="shared" si="3"/>
        <v>52687</v>
      </c>
      <c r="AH6" s="87">
        <f t="shared" si="3"/>
        <v>53052</v>
      </c>
      <c r="AI6" s="87">
        <f t="shared" si="3"/>
        <v>53417</v>
      </c>
      <c r="AJ6" s="87">
        <f t="shared" si="3"/>
        <v>53782</v>
      </c>
      <c r="AK6" s="87">
        <f t="shared" si="3"/>
        <v>54148</v>
      </c>
      <c r="AL6" s="87">
        <f t="shared" si="3"/>
        <v>54513</v>
      </c>
      <c r="AM6" s="87">
        <f t="shared" si="3"/>
        <v>54878</v>
      </c>
      <c r="AN6" s="87">
        <f t="shared" si="3"/>
        <v>55243</v>
      </c>
      <c r="AO6" s="87">
        <f t="shared" si="3"/>
        <v>55609</v>
      </c>
      <c r="AP6" s="87">
        <f t="shared" si="3"/>
        <v>55974</v>
      </c>
      <c r="AQ6" s="87">
        <f t="shared" ref="AQ6:BV6" si="4" xml:space="preserve"> DATE( AQ4, 3, 31 )</f>
        <v>56339</v>
      </c>
      <c r="AR6" s="87">
        <f t="shared" si="4"/>
        <v>56704</v>
      </c>
      <c r="AS6" s="87">
        <f t="shared" si="4"/>
        <v>57070</v>
      </c>
      <c r="AT6" s="87">
        <f t="shared" si="4"/>
        <v>57435</v>
      </c>
      <c r="AU6" s="87">
        <f t="shared" si="4"/>
        <v>57800</v>
      </c>
      <c r="AV6" s="87">
        <f t="shared" si="4"/>
        <v>58165</v>
      </c>
      <c r="AW6" s="87">
        <f t="shared" si="4"/>
        <v>58531</v>
      </c>
      <c r="AX6" s="87">
        <f t="shared" si="4"/>
        <v>58896</v>
      </c>
      <c r="AY6" s="87">
        <f t="shared" si="4"/>
        <v>59261</v>
      </c>
      <c r="AZ6" s="87">
        <f t="shared" si="4"/>
        <v>59626</v>
      </c>
      <c r="BA6" s="87">
        <f t="shared" si="4"/>
        <v>59992</v>
      </c>
      <c r="BB6" s="87">
        <f t="shared" si="4"/>
        <v>60357</v>
      </c>
      <c r="BC6" s="87">
        <f t="shared" si="4"/>
        <v>60722</v>
      </c>
      <c r="BD6" s="87">
        <f t="shared" si="4"/>
        <v>61087</v>
      </c>
      <c r="BE6" s="87">
        <f t="shared" si="4"/>
        <v>61453</v>
      </c>
      <c r="BF6" s="87">
        <f t="shared" si="4"/>
        <v>61818</v>
      </c>
      <c r="BG6" s="87">
        <f t="shared" si="4"/>
        <v>62183</v>
      </c>
      <c r="BH6" s="87">
        <f t="shared" si="4"/>
        <v>62548</v>
      </c>
      <c r="BI6" s="87">
        <f t="shared" si="4"/>
        <v>62914</v>
      </c>
      <c r="BJ6" s="87">
        <f t="shared" si="4"/>
        <v>63279</v>
      </c>
      <c r="BK6" s="87">
        <f t="shared" si="4"/>
        <v>63644</v>
      </c>
      <c r="BL6" s="87">
        <f t="shared" si="4"/>
        <v>64009</v>
      </c>
      <c r="BM6" s="87">
        <f t="shared" si="4"/>
        <v>64375</v>
      </c>
      <c r="BN6" s="87">
        <f t="shared" si="4"/>
        <v>64740</v>
      </c>
      <c r="BO6" s="87">
        <f t="shared" si="4"/>
        <v>65105</v>
      </c>
      <c r="BP6" s="87">
        <f t="shared" si="4"/>
        <v>65470</v>
      </c>
      <c r="BQ6" s="87">
        <f t="shared" si="4"/>
        <v>65836</v>
      </c>
      <c r="BR6" s="87">
        <f t="shared" si="4"/>
        <v>66201</v>
      </c>
      <c r="BS6" s="87">
        <f t="shared" si="4"/>
        <v>66566</v>
      </c>
      <c r="BT6" s="87">
        <f t="shared" si="4"/>
        <v>66931</v>
      </c>
      <c r="BU6" s="87">
        <f t="shared" si="4"/>
        <v>67297</v>
      </c>
      <c r="BV6" s="87">
        <f t="shared" si="4"/>
        <v>67662</v>
      </c>
      <c r="BW6" s="87">
        <f t="shared" ref="BW6:CO6" si="5" xml:space="preserve"> DATE( BW4, 3, 31 )</f>
        <v>68027</v>
      </c>
      <c r="BX6" s="87">
        <f t="shared" si="5"/>
        <v>68392</v>
      </c>
      <c r="BY6" s="87">
        <f t="shared" si="5"/>
        <v>68758</v>
      </c>
      <c r="BZ6" s="87">
        <f t="shared" si="5"/>
        <v>69123</v>
      </c>
      <c r="CA6" s="87">
        <f t="shared" si="5"/>
        <v>69488</v>
      </c>
      <c r="CB6" s="87">
        <f t="shared" si="5"/>
        <v>69853</v>
      </c>
      <c r="CC6" s="87">
        <f t="shared" si="5"/>
        <v>70219</v>
      </c>
      <c r="CD6" s="87">
        <f t="shared" si="5"/>
        <v>70584</v>
      </c>
      <c r="CE6" s="87">
        <f t="shared" si="5"/>
        <v>70949</v>
      </c>
      <c r="CF6" s="87">
        <f t="shared" si="5"/>
        <v>71314</v>
      </c>
      <c r="CG6" s="87">
        <f t="shared" si="5"/>
        <v>71680</v>
      </c>
      <c r="CH6" s="87">
        <f t="shared" si="5"/>
        <v>72045</v>
      </c>
      <c r="CI6" s="87">
        <f t="shared" si="5"/>
        <v>72410</v>
      </c>
      <c r="CJ6" s="87">
        <f t="shared" si="5"/>
        <v>72775</v>
      </c>
      <c r="CK6" s="87">
        <f t="shared" si="5"/>
        <v>73140</v>
      </c>
      <c r="CL6" s="87">
        <f t="shared" si="5"/>
        <v>73505</v>
      </c>
      <c r="CM6" s="87">
        <f t="shared" si="5"/>
        <v>73870</v>
      </c>
      <c r="CN6" s="87">
        <f t="shared" si="5"/>
        <v>74235</v>
      </c>
      <c r="CO6" s="87">
        <f t="shared" si="5"/>
        <v>74601</v>
      </c>
    </row>
    <row r="7" spans="1:93" x14ac:dyDescent="0.2">
      <c r="E7" t="s">
        <v>476</v>
      </c>
      <c r="H7" s="110" t="s">
        <v>477</v>
      </c>
      <c r="I7" s="86"/>
      <c r="J7" s="79"/>
      <c r="K7" s="54">
        <f t="shared" ref="K7:AP7" si="6" xml:space="preserve"> K6 - K5 + 1</f>
        <v>365</v>
      </c>
      <c r="L7" s="54">
        <f t="shared" si="6"/>
        <v>365</v>
      </c>
      <c r="M7" s="54">
        <f t="shared" si="6"/>
        <v>366</v>
      </c>
      <c r="N7" s="54">
        <f t="shared" si="6"/>
        <v>365</v>
      </c>
      <c r="O7" s="54">
        <f t="shared" si="6"/>
        <v>365</v>
      </c>
      <c r="P7" s="54">
        <f t="shared" si="6"/>
        <v>365</v>
      </c>
      <c r="Q7" s="54">
        <f t="shared" si="6"/>
        <v>366</v>
      </c>
      <c r="R7" s="54">
        <f t="shared" si="6"/>
        <v>365</v>
      </c>
      <c r="S7" s="54">
        <f t="shared" si="6"/>
        <v>365</v>
      </c>
      <c r="T7" s="54">
        <f t="shared" si="6"/>
        <v>365</v>
      </c>
      <c r="U7" s="54">
        <f t="shared" si="6"/>
        <v>366</v>
      </c>
      <c r="V7" s="54">
        <f t="shared" si="6"/>
        <v>365</v>
      </c>
      <c r="W7" s="54">
        <f t="shared" si="6"/>
        <v>365</v>
      </c>
      <c r="X7" s="54">
        <f t="shared" si="6"/>
        <v>365</v>
      </c>
      <c r="Y7" s="54">
        <f t="shared" si="6"/>
        <v>366</v>
      </c>
      <c r="Z7" s="54">
        <f t="shared" si="6"/>
        <v>365</v>
      </c>
      <c r="AA7" s="54">
        <f t="shared" si="6"/>
        <v>365</v>
      </c>
      <c r="AB7" s="54">
        <f t="shared" si="6"/>
        <v>365</v>
      </c>
      <c r="AC7" s="54">
        <f t="shared" si="6"/>
        <v>366</v>
      </c>
      <c r="AD7" s="54">
        <f t="shared" si="6"/>
        <v>365</v>
      </c>
      <c r="AE7" s="54">
        <f t="shared" si="6"/>
        <v>365</v>
      </c>
      <c r="AF7" s="54">
        <f t="shared" si="6"/>
        <v>365</v>
      </c>
      <c r="AG7" s="54">
        <f t="shared" si="6"/>
        <v>366</v>
      </c>
      <c r="AH7" s="54">
        <f t="shared" si="6"/>
        <v>365</v>
      </c>
      <c r="AI7" s="54">
        <f t="shared" si="6"/>
        <v>365</v>
      </c>
      <c r="AJ7" s="54">
        <f t="shared" si="6"/>
        <v>365</v>
      </c>
      <c r="AK7" s="54">
        <f t="shared" si="6"/>
        <v>366</v>
      </c>
      <c r="AL7" s="54">
        <f t="shared" si="6"/>
        <v>365</v>
      </c>
      <c r="AM7" s="54">
        <f t="shared" si="6"/>
        <v>365</v>
      </c>
      <c r="AN7" s="54">
        <f t="shared" si="6"/>
        <v>365</v>
      </c>
      <c r="AO7" s="54">
        <f t="shared" si="6"/>
        <v>366</v>
      </c>
      <c r="AP7" s="54">
        <f t="shared" si="6"/>
        <v>365</v>
      </c>
      <c r="AQ7" s="54">
        <f t="shared" ref="AQ7:BV7" si="7" xml:space="preserve"> AQ6 - AQ5 + 1</f>
        <v>365</v>
      </c>
      <c r="AR7" s="54">
        <f t="shared" si="7"/>
        <v>365</v>
      </c>
      <c r="AS7" s="54">
        <f t="shared" si="7"/>
        <v>366</v>
      </c>
      <c r="AT7" s="54">
        <f t="shared" si="7"/>
        <v>365</v>
      </c>
      <c r="AU7" s="54">
        <f t="shared" si="7"/>
        <v>365</v>
      </c>
      <c r="AV7" s="54">
        <f t="shared" si="7"/>
        <v>365</v>
      </c>
      <c r="AW7" s="54">
        <f t="shared" si="7"/>
        <v>366</v>
      </c>
      <c r="AX7" s="54">
        <f t="shared" si="7"/>
        <v>365</v>
      </c>
      <c r="AY7" s="54">
        <f t="shared" si="7"/>
        <v>365</v>
      </c>
      <c r="AZ7" s="54">
        <f t="shared" si="7"/>
        <v>365</v>
      </c>
      <c r="BA7" s="54">
        <f t="shared" si="7"/>
        <v>366</v>
      </c>
      <c r="BB7" s="54">
        <f t="shared" si="7"/>
        <v>365</v>
      </c>
      <c r="BC7" s="54">
        <f t="shared" si="7"/>
        <v>365</v>
      </c>
      <c r="BD7" s="54">
        <f t="shared" si="7"/>
        <v>365</v>
      </c>
      <c r="BE7" s="54">
        <f t="shared" si="7"/>
        <v>366</v>
      </c>
      <c r="BF7" s="54">
        <f t="shared" si="7"/>
        <v>365</v>
      </c>
      <c r="BG7" s="54">
        <f t="shared" si="7"/>
        <v>365</v>
      </c>
      <c r="BH7" s="54">
        <f t="shared" si="7"/>
        <v>365</v>
      </c>
      <c r="BI7" s="54">
        <f t="shared" si="7"/>
        <v>366</v>
      </c>
      <c r="BJ7" s="54">
        <f t="shared" si="7"/>
        <v>365</v>
      </c>
      <c r="BK7" s="54">
        <f t="shared" si="7"/>
        <v>365</v>
      </c>
      <c r="BL7" s="54">
        <f t="shared" si="7"/>
        <v>365</v>
      </c>
      <c r="BM7" s="54">
        <f t="shared" si="7"/>
        <v>366</v>
      </c>
      <c r="BN7" s="54">
        <f t="shared" si="7"/>
        <v>365</v>
      </c>
      <c r="BO7" s="54">
        <f t="shared" si="7"/>
        <v>365</v>
      </c>
      <c r="BP7" s="54">
        <f t="shared" si="7"/>
        <v>365</v>
      </c>
      <c r="BQ7" s="54">
        <f t="shared" si="7"/>
        <v>366</v>
      </c>
      <c r="BR7" s="54">
        <f t="shared" si="7"/>
        <v>365</v>
      </c>
      <c r="BS7" s="54">
        <f t="shared" si="7"/>
        <v>365</v>
      </c>
      <c r="BT7" s="54">
        <f t="shared" si="7"/>
        <v>365</v>
      </c>
      <c r="BU7" s="54">
        <f t="shared" si="7"/>
        <v>366</v>
      </c>
      <c r="BV7" s="54">
        <f t="shared" si="7"/>
        <v>365</v>
      </c>
      <c r="BW7" s="54">
        <f t="shared" ref="BW7:CO7" si="8" xml:space="preserve"> BW6 - BW5 + 1</f>
        <v>365</v>
      </c>
      <c r="BX7" s="54">
        <f t="shared" si="8"/>
        <v>365</v>
      </c>
      <c r="BY7" s="54">
        <f t="shared" si="8"/>
        <v>366</v>
      </c>
      <c r="BZ7" s="54">
        <f t="shared" si="8"/>
        <v>365</v>
      </c>
      <c r="CA7" s="54">
        <f t="shared" si="8"/>
        <v>365</v>
      </c>
      <c r="CB7" s="54">
        <f t="shared" si="8"/>
        <v>365</v>
      </c>
      <c r="CC7" s="54">
        <f t="shared" si="8"/>
        <v>366</v>
      </c>
      <c r="CD7" s="54">
        <f t="shared" si="8"/>
        <v>365</v>
      </c>
      <c r="CE7" s="54">
        <f t="shared" si="8"/>
        <v>365</v>
      </c>
      <c r="CF7" s="54">
        <f t="shared" si="8"/>
        <v>365</v>
      </c>
      <c r="CG7" s="54">
        <f t="shared" si="8"/>
        <v>366</v>
      </c>
      <c r="CH7" s="54">
        <f t="shared" si="8"/>
        <v>365</v>
      </c>
      <c r="CI7" s="54">
        <f t="shared" si="8"/>
        <v>365</v>
      </c>
      <c r="CJ7" s="54">
        <f t="shared" si="8"/>
        <v>365</v>
      </c>
      <c r="CK7" s="54">
        <f t="shared" si="8"/>
        <v>365</v>
      </c>
      <c r="CL7" s="54">
        <f t="shared" si="8"/>
        <v>365</v>
      </c>
      <c r="CM7" s="54">
        <f t="shared" si="8"/>
        <v>365</v>
      </c>
      <c r="CN7" s="54">
        <f t="shared" si="8"/>
        <v>365</v>
      </c>
      <c r="CO7" s="54">
        <f t="shared" si="8"/>
        <v>366</v>
      </c>
    </row>
    <row r="8" spans="1:93" ht="3" customHeight="1" x14ac:dyDescent="0.2">
      <c r="A8" s="14"/>
      <c r="B8" s="14"/>
      <c r="C8" s="7"/>
      <c r="D8" s="70"/>
      <c r="E8" s="16"/>
      <c r="F8" s="17"/>
      <c r="G8" s="16"/>
      <c r="H8" s="107"/>
      <c r="I8" s="73"/>
      <c r="J8" s="7"/>
      <c r="K8" s="16"/>
    </row>
    <row r="9" spans="1:93" ht="13.5" thickBot="1" x14ac:dyDescent="0.25">
      <c r="A9" s="56" t="s">
        <v>478</v>
      </c>
      <c r="B9" s="9"/>
      <c r="C9" s="8"/>
      <c r="D9" s="69"/>
      <c r="E9" s="11"/>
      <c r="F9" s="12"/>
      <c r="G9" s="12"/>
      <c r="H9" s="12"/>
      <c r="I9" s="12"/>
      <c r="J9" s="13"/>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row>
    <row r="10" spans="1:93" ht="3" customHeight="1" outlineLevel="1" thickTop="1" x14ac:dyDescent="0.2">
      <c r="A10" s="14"/>
      <c r="B10" s="14"/>
      <c r="C10" s="7"/>
      <c r="D10" s="70"/>
      <c r="E10" s="16"/>
      <c r="F10" s="17"/>
      <c r="G10" s="16"/>
      <c r="H10" s="107"/>
      <c r="I10" s="73"/>
      <c r="J10" s="13"/>
      <c r="K10" s="16"/>
    </row>
    <row r="11" spans="1:93" outlineLevel="1" x14ac:dyDescent="0.2">
      <c r="B11" s="59" t="s">
        <v>479</v>
      </c>
    </row>
    <row r="12" spans="1:93" outlineLevel="1" x14ac:dyDescent="0.2">
      <c r="C12" s="34"/>
      <c r="D12" s="39" t="s">
        <v>480</v>
      </c>
    </row>
    <row r="13" spans="1:93" outlineLevel="1" x14ac:dyDescent="0.2">
      <c r="E13" s="18" t="str">
        <f xml:space="preserve"> InpC!E9 &amp; " - " &amp; LOWER( D$12 )</f>
        <v>Flat - occupants - occupancy</v>
      </c>
      <c r="G13" s="63">
        <f xml:space="preserve"> InpC!G9</f>
        <v>2.04</v>
      </c>
      <c r="H13" s="112" t="str">
        <f xml:space="preserve"> InpC!H9</f>
        <v>People</v>
      </c>
      <c r="I13" s="76"/>
    </row>
    <row r="14" spans="1:93" outlineLevel="1" x14ac:dyDescent="0.2">
      <c r="E14" s="18" t="str">
        <f xml:space="preserve"> InpC!E10 &amp; " - " &amp; LOWER( D$12 )</f>
        <v>Terrace - occupants - occupancy</v>
      </c>
      <c r="G14" s="63">
        <f xml:space="preserve"> InpC!G10</f>
        <v>2.4</v>
      </c>
      <c r="H14" s="112" t="str">
        <f xml:space="preserve"> InpC!H10</f>
        <v>People</v>
      </c>
      <c r="I14" s="76"/>
    </row>
    <row r="15" spans="1:93" outlineLevel="1" x14ac:dyDescent="0.2">
      <c r="E15" s="18" t="str">
        <f xml:space="preserve"> InpC!E11 &amp; " - " &amp; LOWER( D$12 )</f>
        <v>Semi - occupants - occupancy</v>
      </c>
      <c r="G15" s="63">
        <f xml:space="preserve"> InpC!G11</f>
        <v>2.4300000000000002</v>
      </c>
      <c r="H15" s="112" t="str">
        <f xml:space="preserve"> InpC!H11</f>
        <v>People</v>
      </c>
      <c r="I15" s="76"/>
    </row>
    <row r="16" spans="1:93" outlineLevel="1" x14ac:dyDescent="0.2">
      <c r="E16" s="18" t="str">
        <f xml:space="preserve"> InpC!E12 &amp; " - " &amp; LOWER( D$12 )</f>
        <v>Detached - occupants - occupancy</v>
      </c>
      <c r="G16" s="63">
        <f xml:space="preserve"> InpC!G12</f>
        <v>2.64</v>
      </c>
      <c r="H16" s="112" t="str">
        <f xml:space="preserve"> InpC!H12</f>
        <v>People</v>
      </c>
      <c r="I16" s="76"/>
    </row>
    <row r="17" spans="2:93" outlineLevel="1" x14ac:dyDescent="0.2">
      <c r="C17" s="34"/>
      <c r="E17" s="18" t="str">
        <f xml:space="preserve"> InpC!E13</f>
        <v>Per Capita Consumption</v>
      </c>
      <c r="G17" s="19">
        <f xml:space="preserve"> InpC!G13</f>
        <v>115.52000000000001</v>
      </c>
      <c r="H17" s="112" t="str">
        <f xml:space="preserve"> InpC!H13</f>
        <v>l/p/day</v>
      </c>
      <c r="I17" s="76"/>
    </row>
    <row r="18" spans="2:93" outlineLevel="1" x14ac:dyDescent="0.2">
      <c r="D18" s="39" t="s">
        <v>481</v>
      </c>
    </row>
    <row r="19" spans="2:93" outlineLevel="1" x14ac:dyDescent="0.2">
      <c r="E19" s="20" t="str">
        <f xml:space="preserve"> InpC!E9 &amp; " - " &amp; LOWER( $D$18 )</f>
        <v>Flat - occupants - consumption per property</v>
      </c>
      <c r="G19" s="64">
        <f xml:space="preserve"> G$17 * G13 / 1000</f>
        <v>0.23566080000000003</v>
      </c>
      <c r="H19" s="111" t="s">
        <v>482</v>
      </c>
    </row>
    <row r="20" spans="2:93" outlineLevel="1" x14ac:dyDescent="0.2">
      <c r="E20" s="20" t="str">
        <f xml:space="preserve"> InpC!E10 &amp; " - " &amp; LOWER( $D$18 )</f>
        <v>Terrace - occupants - consumption per property</v>
      </c>
      <c r="G20" s="64">
        <f xml:space="preserve"> G$17 * G14 / 1000</f>
        <v>0.27724799999999999</v>
      </c>
      <c r="H20" s="111" t="s">
        <v>482</v>
      </c>
    </row>
    <row r="21" spans="2:93" outlineLevel="1" x14ac:dyDescent="0.2">
      <c r="E21" s="20" t="str">
        <f xml:space="preserve"> InpC!E11 &amp; " - " &amp; LOWER( $D$18 )</f>
        <v>Semi - occupants - consumption per property</v>
      </c>
      <c r="G21" s="64">
        <f xml:space="preserve"> G$17 * G15 / 1000</f>
        <v>0.28071360000000006</v>
      </c>
      <c r="H21" s="111" t="s">
        <v>482</v>
      </c>
    </row>
    <row r="22" spans="2:93" outlineLevel="1" x14ac:dyDescent="0.2">
      <c r="E22" s="20" t="str">
        <f xml:space="preserve"> InpC!E12 &amp; " - " &amp; LOWER( $D$18 )</f>
        <v>Detached - occupants - consumption per property</v>
      </c>
      <c r="G22" s="64">
        <f xml:space="preserve"> G$17 * G16 / 1000</f>
        <v>0.30497280000000004</v>
      </c>
      <c r="H22" s="111" t="s">
        <v>482</v>
      </c>
    </row>
    <row r="23" spans="2:93" ht="7.5" customHeight="1" outlineLevel="1" x14ac:dyDescent="0.2"/>
    <row r="24" spans="2:93" outlineLevel="1" x14ac:dyDescent="0.2">
      <c r="E24" t="s">
        <v>483</v>
      </c>
      <c r="G24" s="441">
        <f xml:space="preserve"> SUMPRODUCT( $G19:$G22, $G$42:$G$45 )</f>
        <v>138.41259840000004</v>
      </c>
      <c r="H24" s="111" t="s">
        <v>385</v>
      </c>
      <c r="K24" s="85">
        <f xml:space="preserve"> SUMPRODUCT( $G19:$G22, $G$42:$G$45 ) * K$7</f>
        <v>50520.598416000015</v>
      </c>
      <c r="L24" s="54">
        <f t="shared" ref="L24:BW24" si="9" xml:space="preserve"> SUMPRODUCT( $G19:$G22, $G$42:$G$45 ) * L$7</f>
        <v>50520.598416000015</v>
      </c>
      <c r="M24" s="54">
        <f t="shared" si="9"/>
        <v>50659.011014400014</v>
      </c>
      <c r="N24" s="54">
        <f t="shared" si="9"/>
        <v>50520.598416000015</v>
      </c>
      <c r="O24" s="54">
        <f t="shared" si="9"/>
        <v>50520.598416000015</v>
      </c>
      <c r="P24" s="54">
        <f t="shared" si="9"/>
        <v>50520.598416000015</v>
      </c>
      <c r="Q24" s="54">
        <f t="shared" si="9"/>
        <v>50659.011014400014</v>
      </c>
      <c r="R24" s="54">
        <f t="shared" si="9"/>
        <v>50520.598416000015</v>
      </c>
      <c r="S24" s="54">
        <f t="shared" si="9"/>
        <v>50520.598416000015</v>
      </c>
      <c r="T24" s="54">
        <f t="shared" si="9"/>
        <v>50520.598416000015</v>
      </c>
      <c r="U24" s="54">
        <f t="shared" si="9"/>
        <v>50659.011014400014</v>
      </c>
      <c r="V24" s="54">
        <f t="shared" si="9"/>
        <v>50520.598416000015</v>
      </c>
      <c r="W24" s="54">
        <f t="shared" si="9"/>
        <v>50520.598416000015</v>
      </c>
      <c r="X24" s="54">
        <f t="shared" si="9"/>
        <v>50520.598416000015</v>
      </c>
      <c r="Y24" s="54">
        <f t="shared" si="9"/>
        <v>50659.011014400014</v>
      </c>
      <c r="Z24" s="54">
        <f t="shared" si="9"/>
        <v>50520.598416000015</v>
      </c>
      <c r="AA24" s="54">
        <f t="shared" si="9"/>
        <v>50520.598416000015</v>
      </c>
      <c r="AB24" s="54">
        <f t="shared" si="9"/>
        <v>50520.598416000015</v>
      </c>
      <c r="AC24" s="54">
        <f t="shared" si="9"/>
        <v>50659.011014400014</v>
      </c>
      <c r="AD24" s="54">
        <f t="shared" si="9"/>
        <v>50520.598416000015</v>
      </c>
      <c r="AE24" s="54">
        <f t="shared" si="9"/>
        <v>50520.598416000015</v>
      </c>
      <c r="AF24" s="54">
        <f t="shared" si="9"/>
        <v>50520.598416000015</v>
      </c>
      <c r="AG24" s="54">
        <f t="shared" si="9"/>
        <v>50659.011014400014</v>
      </c>
      <c r="AH24" s="54">
        <f t="shared" si="9"/>
        <v>50520.598416000015</v>
      </c>
      <c r="AI24" s="54">
        <f t="shared" si="9"/>
        <v>50520.598416000015</v>
      </c>
      <c r="AJ24" s="54">
        <f t="shared" si="9"/>
        <v>50520.598416000015</v>
      </c>
      <c r="AK24" s="54">
        <f t="shared" si="9"/>
        <v>50659.011014400014</v>
      </c>
      <c r="AL24" s="54">
        <f t="shared" si="9"/>
        <v>50520.598416000015</v>
      </c>
      <c r="AM24" s="54">
        <f t="shared" si="9"/>
        <v>50520.598416000015</v>
      </c>
      <c r="AN24" s="54">
        <f t="shared" si="9"/>
        <v>50520.598416000015</v>
      </c>
      <c r="AO24" s="54">
        <f t="shared" si="9"/>
        <v>50659.011014400014</v>
      </c>
      <c r="AP24" s="54">
        <f t="shared" si="9"/>
        <v>50520.598416000015</v>
      </c>
      <c r="AQ24" s="54">
        <f t="shared" si="9"/>
        <v>50520.598416000015</v>
      </c>
      <c r="AR24" s="54">
        <f t="shared" si="9"/>
        <v>50520.598416000015</v>
      </c>
      <c r="AS24" s="54">
        <f t="shared" si="9"/>
        <v>50659.011014400014</v>
      </c>
      <c r="AT24" s="54">
        <f t="shared" si="9"/>
        <v>50520.598416000015</v>
      </c>
      <c r="AU24" s="54">
        <f t="shared" si="9"/>
        <v>50520.598416000015</v>
      </c>
      <c r="AV24" s="54">
        <f t="shared" si="9"/>
        <v>50520.598416000015</v>
      </c>
      <c r="AW24" s="54">
        <f t="shared" si="9"/>
        <v>50659.011014400014</v>
      </c>
      <c r="AX24" s="54">
        <f t="shared" si="9"/>
        <v>50520.598416000015</v>
      </c>
      <c r="AY24" s="54">
        <f t="shared" si="9"/>
        <v>50520.598416000015</v>
      </c>
      <c r="AZ24" s="54">
        <f t="shared" si="9"/>
        <v>50520.598416000015</v>
      </c>
      <c r="BA24" s="54">
        <f t="shared" si="9"/>
        <v>50659.011014400014</v>
      </c>
      <c r="BB24" s="54">
        <f t="shared" si="9"/>
        <v>50520.598416000015</v>
      </c>
      <c r="BC24" s="54">
        <f t="shared" si="9"/>
        <v>50520.598416000015</v>
      </c>
      <c r="BD24" s="54">
        <f t="shared" si="9"/>
        <v>50520.598416000015</v>
      </c>
      <c r="BE24" s="54">
        <f t="shared" si="9"/>
        <v>50659.011014400014</v>
      </c>
      <c r="BF24" s="54">
        <f t="shared" si="9"/>
        <v>50520.598416000015</v>
      </c>
      <c r="BG24" s="54">
        <f t="shared" si="9"/>
        <v>50520.598416000015</v>
      </c>
      <c r="BH24" s="54">
        <f t="shared" si="9"/>
        <v>50520.598416000015</v>
      </c>
      <c r="BI24" s="54">
        <f t="shared" si="9"/>
        <v>50659.011014400014</v>
      </c>
      <c r="BJ24" s="54">
        <f t="shared" si="9"/>
        <v>50520.598416000015</v>
      </c>
      <c r="BK24" s="54">
        <f t="shared" si="9"/>
        <v>50520.598416000015</v>
      </c>
      <c r="BL24" s="54">
        <f t="shared" si="9"/>
        <v>50520.598416000015</v>
      </c>
      <c r="BM24" s="54">
        <f t="shared" si="9"/>
        <v>50659.011014400014</v>
      </c>
      <c r="BN24" s="54">
        <f t="shared" si="9"/>
        <v>50520.598416000015</v>
      </c>
      <c r="BO24" s="54">
        <f t="shared" si="9"/>
        <v>50520.598416000015</v>
      </c>
      <c r="BP24" s="54">
        <f t="shared" si="9"/>
        <v>50520.598416000015</v>
      </c>
      <c r="BQ24" s="54">
        <f t="shared" si="9"/>
        <v>50659.011014400014</v>
      </c>
      <c r="BR24" s="54">
        <f t="shared" si="9"/>
        <v>50520.598416000015</v>
      </c>
      <c r="BS24" s="54">
        <f t="shared" si="9"/>
        <v>50520.598416000015</v>
      </c>
      <c r="BT24" s="54">
        <f t="shared" si="9"/>
        <v>50520.598416000015</v>
      </c>
      <c r="BU24" s="54">
        <f t="shared" si="9"/>
        <v>50659.011014400014</v>
      </c>
      <c r="BV24" s="54">
        <f t="shared" si="9"/>
        <v>50520.598416000015</v>
      </c>
      <c r="BW24" s="54">
        <f t="shared" si="9"/>
        <v>50520.598416000015</v>
      </c>
      <c r="BX24" s="54">
        <f t="shared" ref="BX24:CO24" si="10" xml:space="preserve"> SUMPRODUCT( $G19:$G22, $G$42:$G$45 ) * BX$7</f>
        <v>50520.598416000015</v>
      </c>
      <c r="BY24" s="54">
        <f t="shared" si="10"/>
        <v>50659.011014400014</v>
      </c>
      <c r="BZ24" s="54">
        <f t="shared" si="10"/>
        <v>50520.598416000015</v>
      </c>
      <c r="CA24" s="54">
        <f t="shared" si="10"/>
        <v>50520.598416000015</v>
      </c>
      <c r="CB24" s="54">
        <f t="shared" si="10"/>
        <v>50520.598416000015</v>
      </c>
      <c r="CC24" s="54">
        <f t="shared" si="10"/>
        <v>50659.011014400014</v>
      </c>
      <c r="CD24" s="54">
        <f t="shared" si="10"/>
        <v>50520.598416000015</v>
      </c>
      <c r="CE24" s="54">
        <f t="shared" si="10"/>
        <v>50520.598416000015</v>
      </c>
      <c r="CF24" s="54">
        <f t="shared" si="10"/>
        <v>50520.598416000015</v>
      </c>
      <c r="CG24" s="54">
        <f t="shared" si="10"/>
        <v>50659.011014400014</v>
      </c>
      <c r="CH24" s="54">
        <f t="shared" si="10"/>
        <v>50520.598416000015</v>
      </c>
      <c r="CI24" s="54">
        <f t="shared" si="10"/>
        <v>50520.598416000015</v>
      </c>
      <c r="CJ24" s="54">
        <f t="shared" si="10"/>
        <v>50520.598416000015</v>
      </c>
      <c r="CK24" s="54">
        <f t="shared" si="10"/>
        <v>50520.598416000015</v>
      </c>
      <c r="CL24" s="54">
        <f t="shared" si="10"/>
        <v>50520.598416000015</v>
      </c>
      <c r="CM24" s="54">
        <f t="shared" si="10"/>
        <v>50520.598416000015</v>
      </c>
      <c r="CN24" s="54">
        <f t="shared" si="10"/>
        <v>50520.598416000015</v>
      </c>
      <c r="CO24" s="54">
        <f t="shared" si="10"/>
        <v>50659.011014400014</v>
      </c>
    </row>
    <row r="25" spans="2:93" outlineLevel="1" x14ac:dyDescent="0.2">
      <c r="E25" t="s">
        <v>484</v>
      </c>
      <c r="G25" s="442">
        <f xml:space="preserve"> K25</f>
        <v>101.04119683200003</v>
      </c>
      <c r="H25" s="111" t="s">
        <v>485</v>
      </c>
      <c r="K25" s="54">
        <f xml:space="preserve"> K24 / $G$49</f>
        <v>101.04119683200003</v>
      </c>
      <c r="L25" s="54">
        <f t="shared" ref="L25:BW25" si="11" xml:space="preserve"> L24 / $G$49</f>
        <v>101.04119683200003</v>
      </c>
      <c r="M25" s="54">
        <f t="shared" si="11"/>
        <v>101.31802202880003</v>
      </c>
      <c r="N25" s="54">
        <f t="shared" si="11"/>
        <v>101.04119683200003</v>
      </c>
      <c r="O25" s="54">
        <f t="shared" si="11"/>
        <v>101.04119683200003</v>
      </c>
      <c r="P25" s="54">
        <f t="shared" si="11"/>
        <v>101.04119683200003</v>
      </c>
      <c r="Q25" s="54">
        <f t="shared" si="11"/>
        <v>101.31802202880003</v>
      </c>
      <c r="R25" s="54">
        <f t="shared" si="11"/>
        <v>101.04119683200003</v>
      </c>
      <c r="S25" s="54">
        <f t="shared" si="11"/>
        <v>101.04119683200003</v>
      </c>
      <c r="T25" s="54">
        <f t="shared" si="11"/>
        <v>101.04119683200003</v>
      </c>
      <c r="U25" s="54">
        <f t="shared" si="11"/>
        <v>101.31802202880003</v>
      </c>
      <c r="V25" s="54">
        <f t="shared" si="11"/>
        <v>101.04119683200003</v>
      </c>
      <c r="W25" s="54">
        <f t="shared" si="11"/>
        <v>101.04119683200003</v>
      </c>
      <c r="X25" s="54">
        <f t="shared" si="11"/>
        <v>101.04119683200003</v>
      </c>
      <c r="Y25" s="54">
        <f t="shared" si="11"/>
        <v>101.31802202880003</v>
      </c>
      <c r="Z25" s="54">
        <f t="shared" si="11"/>
        <v>101.04119683200003</v>
      </c>
      <c r="AA25" s="54">
        <f t="shared" si="11"/>
        <v>101.04119683200003</v>
      </c>
      <c r="AB25" s="54">
        <f t="shared" si="11"/>
        <v>101.04119683200003</v>
      </c>
      <c r="AC25" s="54">
        <f t="shared" si="11"/>
        <v>101.31802202880003</v>
      </c>
      <c r="AD25" s="54">
        <f t="shared" si="11"/>
        <v>101.04119683200003</v>
      </c>
      <c r="AE25" s="54">
        <f t="shared" si="11"/>
        <v>101.04119683200003</v>
      </c>
      <c r="AF25" s="54">
        <f t="shared" si="11"/>
        <v>101.04119683200003</v>
      </c>
      <c r="AG25" s="54">
        <f t="shared" si="11"/>
        <v>101.31802202880003</v>
      </c>
      <c r="AH25" s="54">
        <f t="shared" si="11"/>
        <v>101.04119683200003</v>
      </c>
      <c r="AI25" s="54">
        <f t="shared" si="11"/>
        <v>101.04119683200003</v>
      </c>
      <c r="AJ25" s="54">
        <f t="shared" si="11"/>
        <v>101.04119683200003</v>
      </c>
      <c r="AK25" s="54">
        <f t="shared" si="11"/>
        <v>101.31802202880003</v>
      </c>
      <c r="AL25" s="54">
        <f t="shared" si="11"/>
        <v>101.04119683200003</v>
      </c>
      <c r="AM25" s="54">
        <f t="shared" si="11"/>
        <v>101.04119683200003</v>
      </c>
      <c r="AN25" s="54">
        <f t="shared" si="11"/>
        <v>101.04119683200003</v>
      </c>
      <c r="AO25" s="54">
        <f t="shared" si="11"/>
        <v>101.31802202880003</v>
      </c>
      <c r="AP25" s="54">
        <f t="shared" si="11"/>
        <v>101.04119683200003</v>
      </c>
      <c r="AQ25" s="54">
        <f t="shared" si="11"/>
        <v>101.04119683200003</v>
      </c>
      <c r="AR25" s="54">
        <f t="shared" si="11"/>
        <v>101.04119683200003</v>
      </c>
      <c r="AS25" s="54">
        <f t="shared" si="11"/>
        <v>101.31802202880003</v>
      </c>
      <c r="AT25" s="54">
        <f t="shared" si="11"/>
        <v>101.04119683200003</v>
      </c>
      <c r="AU25" s="54">
        <f t="shared" si="11"/>
        <v>101.04119683200003</v>
      </c>
      <c r="AV25" s="54">
        <f t="shared" si="11"/>
        <v>101.04119683200003</v>
      </c>
      <c r="AW25" s="54">
        <f t="shared" si="11"/>
        <v>101.31802202880003</v>
      </c>
      <c r="AX25" s="54">
        <f t="shared" si="11"/>
        <v>101.04119683200003</v>
      </c>
      <c r="AY25" s="54">
        <f t="shared" si="11"/>
        <v>101.04119683200003</v>
      </c>
      <c r="AZ25" s="54">
        <f t="shared" si="11"/>
        <v>101.04119683200003</v>
      </c>
      <c r="BA25" s="54">
        <f t="shared" si="11"/>
        <v>101.31802202880003</v>
      </c>
      <c r="BB25" s="54">
        <f t="shared" si="11"/>
        <v>101.04119683200003</v>
      </c>
      <c r="BC25" s="54">
        <f t="shared" si="11"/>
        <v>101.04119683200003</v>
      </c>
      <c r="BD25" s="54">
        <f t="shared" si="11"/>
        <v>101.04119683200003</v>
      </c>
      <c r="BE25" s="54">
        <f t="shared" si="11"/>
        <v>101.31802202880003</v>
      </c>
      <c r="BF25" s="54">
        <f t="shared" si="11"/>
        <v>101.04119683200003</v>
      </c>
      <c r="BG25" s="54">
        <f t="shared" si="11"/>
        <v>101.04119683200003</v>
      </c>
      <c r="BH25" s="54">
        <f t="shared" si="11"/>
        <v>101.04119683200003</v>
      </c>
      <c r="BI25" s="54">
        <f t="shared" si="11"/>
        <v>101.31802202880003</v>
      </c>
      <c r="BJ25" s="54">
        <f t="shared" si="11"/>
        <v>101.04119683200003</v>
      </c>
      <c r="BK25" s="54">
        <f t="shared" si="11"/>
        <v>101.04119683200003</v>
      </c>
      <c r="BL25" s="54">
        <f t="shared" si="11"/>
        <v>101.04119683200003</v>
      </c>
      <c r="BM25" s="54">
        <f t="shared" si="11"/>
        <v>101.31802202880003</v>
      </c>
      <c r="BN25" s="54">
        <f t="shared" si="11"/>
        <v>101.04119683200003</v>
      </c>
      <c r="BO25" s="54">
        <f t="shared" si="11"/>
        <v>101.04119683200003</v>
      </c>
      <c r="BP25" s="54">
        <f t="shared" si="11"/>
        <v>101.04119683200003</v>
      </c>
      <c r="BQ25" s="54">
        <f t="shared" si="11"/>
        <v>101.31802202880003</v>
      </c>
      <c r="BR25" s="54">
        <f t="shared" si="11"/>
        <v>101.04119683200003</v>
      </c>
      <c r="BS25" s="54">
        <f t="shared" si="11"/>
        <v>101.04119683200003</v>
      </c>
      <c r="BT25" s="54">
        <f t="shared" si="11"/>
        <v>101.04119683200003</v>
      </c>
      <c r="BU25" s="54">
        <f t="shared" si="11"/>
        <v>101.31802202880003</v>
      </c>
      <c r="BV25" s="54">
        <f t="shared" si="11"/>
        <v>101.04119683200003</v>
      </c>
      <c r="BW25" s="54">
        <f t="shared" si="11"/>
        <v>101.04119683200003</v>
      </c>
      <c r="BX25" s="54">
        <f t="shared" ref="BX25:CO25" si="12" xml:space="preserve"> BX24 / $G$49</f>
        <v>101.04119683200003</v>
      </c>
      <c r="BY25" s="54">
        <f t="shared" si="12"/>
        <v>101.31802202880003</v>
      </c>
      <c r="BZ25" s="54">
        <f t="shared" si="12"/>
        <v>101.04119683200003</v>
      </c>
      <c r="CA25" s="54">
        <f t="shared" si="12"/>
        <v>101.04119683200003</v>
      </c>
      <c r="CB25" s="54">
        <f t="shared" si="12"/>
        <v>101.04119683200003</v>
      </c>
      <c r="CC25" s="54">
        <f t="shared" si="12"/>
        <v>101.31802202880003</v>
      </c>
      <c r="CD25" s="54">
        <f t="shared" si="12"/>
        <v>101.04119683200003</v>
      </c>
      <c r="CE25" s="54">
        <f t="shared" si="12"/>
        <v>101.04119683200003</v>
      </c>
      <c r="CF25" s="54">
        <f t="shared" si="12"/>
        <v>101.04119683200003</v>
      </c>
      <c r="CG25" s="54">
        <f t="shared" si="12"/>
        <v>101.31802202880003</v>
      </c>
      <c r="CH25" s="54">
        <f t="shared" si="12"/>
        <v>101.04119683200003</v>
      </c>
      <c r="CI25" s="54">
        <f t="shared" si="12"/>
        <v>101.04119683200003</v>
      </c>
      <c r="CJ25" s="54">
        <f t="shared" si="12"/>
        <v>101.04119683200003</v>
      </c>
      <c r="CK25" s="54">
        <f t="shared" si="12"/>
        <v>101.04119683200003</v>
      </c>
      <c r="CL25" s="54">
        <f t="shared" si="12"/>
        <v>101.04119683200003</v>
      </c>
      <c r="CM25" s="54">
        <f t="shared" si="12"/>
        <v>101.04119683200003</v>
      </c>
      <c r="CN25" s="54">
        <f t="shared" si="12"/>
        <v>101.04119683200003</v>
      </c>
      <c r="CO25" s="54">
        <f t="shared" si="12"/>
        <v>101.31802202880003</v>
      </c>
    </row>
    <row r="26" spans="2:93" ht="6.75" customHeight="1" outlineLevel="1" x14ac:dyDescent="0.2"/>
    <row r="27" spans="2:93" outlineLevel="1" x14ac:dyDescent="0.2">
      <c r="B27" s="59" t="s">
        <v>486</v>
      </c>
    </row>
    <row r="28" spans="2:93" outlineLevel="1" x14ac:dyDescent="0.2">
      <c r="E28" s="18" t="str">
        <f xml:space="preserve"> InpS!E6</f>
        <v>CPIH (November, lagged)</v>
      </c>
      <c r="F28" s="18">
        <f xml:space="preserve"> InpS!F6</f>
        <v>0</v>
      </c>
      <c r="G28" s="18">
        <f xml:space="preserve"> InpS!G6</f>
        <v>0</v>
      </c>
      <c r="H28" s="113" t="str">
        <f xml:space="preserve"> InpS!H6</f>
        <v>%</v>
      </c>
      <c r="I28" s="77"/>
      <c r="K28" s="58">
        <f xml:space="preserve"> InpS!K6</f>
        <v>5.5299539170505785E-3</v>
      </c>
      <c r="L28" s="58">
        <f xml:space="preserve"> InpS!L6</f>
        <v>4.5829514207149424E-2</v>
      </c>
      <c r="M28" s="58">
        <f xml:space="preserve"> InpS!M6</f>
        <v>2.3324619000020475E-2</v>
      </c>
      <c r="N28" s="58">
        <f xml:space="preserve"> InpS!N6</f>
        <v>1.8236440366698137E-2</v>
      </c>
      <c r="O28" s="58">
        <f xml:space="preserve"> InpS!O6</f>
        <v>1.9638048411515951E-2</v>
      </c>
      <c r="P28" s="58">
        <f xml:space="preserve"> InpS!P6</f>
        <v>1.9420448944002855E-2</v>
      </c>
      <c r="Q28" s="58">
        <f xml:space="preserve"> InpS!Q6</f>
        <v>1.9489249178521018E-2</v>
      </c>
      <c r="R28" s="58">
        <f xml:space="preserve"> InpS!R6</f>
        <v>1.9583160409674338E-2</v>
      </c>
      <c r="S28" s="58">
        <f xml:space="preserve"> InpS!S6</f>
        <v>1.9996805127965978E-2</v>
      </c>
      <c r="T28" s="58">
        <f xml:space="preserve"> InpS!T6</f>
        <v>1.9996805127965978E-2</v>
      </c>
      <c r="U28" s="58">
        <f xml:space="preserve"> InpS!U6</f>
        <v>1.9996805127965978E-2</v>
      </c>
      <c r="V28" s="58">
        <f xml:space="preserve"> InpS!V6</f>
        <v>1.9996805127965978E-2</v>
      </c>
      <c r="W28" s="58">
        <f xml:space="preserve"> InpS!W6</f>
        <v>1.9996805127965978E-2</v>
      </c>
      <c r="X28" s="58">
        <f xml:space="preserve"> InpS!X6</f>
        <v>1.9996805127965978E-2</v>
      </c>
      <c r="Y28" s="58">
        <f xml:space="preserve"> InpS!Y6</f>
        <v>1.9996805127965978E-2</v>
      </c>
      <c r="Z28" s="58">
        <f xml:space="preserve"> InpS!Z6</f>
        <v>1.9996805127965978E-2</v>
      </c>
      <c r="AA28" s="58">
        <f xml:space="preserve"> InpS!AA6</f>
        <v>1.9996805127965978E-2</v>
      </c>
      <c r="AB28" s="58">
        <f xml:space="preserve"> InpS!AB6</f>
        <v>1.9996805127965978E-2</v>
      </c>
      <c r="AC28" s="58">
        <f xml:space="preserve"> InpS!AC6</f>
        <v>1.9996805127965978E-2</v>
      </c>
      <c r="AD28" s="58">
        <f xml:space="preserve"> InpS!AD6</f>
        <v>1.9996805127965978E-2</v>
      </c>
      <c r="AE28" s="58">
        <f xml:space="preserve"> InpS!AE6</f>
        <v>1.9996805127965978E-2</v>
      </c>
      <c r="AF28" s="58">
        <f xml:space="preserve"> InpS!AF6</f>
        <v>1.9996805127965978E-2</v>
      </c>
      <c r="AG28" s="58">
        <f xml:space="preserve"> InpS!AG6</f>
        <v>1.9996805127965978E-2</v>
      </c>
      <c r="AH28" s="58">
        <f xml:space="preserve"> InpS!AH6</f>
        <v>1.9996805127965978E-2</v>
      </c>
      <c r="AI28" s="58">
        <f xml:space="preserve"> InpS!AI6</f>
        <v>1.9996805127965978E-2</v>
      </c>
      <c r="AJ28" s="58">
        <f xml:space="preserve"> InpS!AJ6</f>
        <v>1.9996805127965978E-2</v>
      </c>
      <c r="AK28" s="58">
        <f xml:space="preserve"> InpS!AK6</f>
        <v>1.9996805127965978E-2</v>
      </c>
      <c r="AL28" s="58">
        <f xml:space="preserve"> InpS!AL6</f>
        <v>1.9996805127965978E-2</v>
      </c>
      <c r="AM28" s="58">
        <f xml:space="preserve"> InpS!AM6</f>
        <v>1.9996805127965978E-2</v>
      </c>
      <c r="AN28" s="58">
        <f xml:space="preserve"> InpS!AN6</f>
        <v>1.9996805127965978E-2</v>
      </c>
      <c r="AO28" s="58">
        <f xml:space="preserve"> InpS!AO6</f>
        <v>1.9996805127965978E-2</v>
      </c>
      <c r="AP28" s="58">
        <f xml:space="preserve"> InpS!AP6</f>
        <v>1.9996805127965978E-2</v>
      </c>
      <c r="AQ28" s="58">
        <f xml:space="preserve"> InpS!AQ6</f>
        <v>1.9996805127965978E-2</v>
      </c>
      <c r="AR28" s="58">
        <f xml:space="preserve"> InpS!AR6</f>
        <v>1.9996805127965978E-2</v>
      </c>
      <c r="AS28" s="58">
        <f xml:space="preserve"> InpS!AS6</f>
        <v>1.9996805127965978E-2</v>
      </c>
      <c r="AT28" s="58">
        <f xml:space="preserve"> InpS!AT6</f>
        <v>1.9996805127965978E-2</v>
      </c>
      <c r="AU28" s="58">
        <f xml:space="preserve"> InpS!AU6</f>
        <v>1.9996805127965978E-2</v>
      </c>
      <c r="AV28" s="58">
        <f xml:space="preserve"> InpS!AV6</f>
        <v>1.9996805127965978E-2</v>
      </c>
      <c r="AW28" s="58">
        <f xml:space="preserve"> InpS!AW6</f>
        <v>1.9996805127965978E-2</v>
      </c>
      <c r="AX28" s="58">
        <f xml:space="preserve"> InpS!AX6</f>
        <v>1.9996805127965978E-2</v>
      </c>
      <c r="AY28" s="58">
        <f xml:space="preserve"> InpS!AY6</f>
        <v>1.9996805127965978E-2</v>
      </c>
      <c r="AZ28" s="58">
        <f xml:space="preserve"> InpS!AZ6</f>
        <v>1.9996805127965978E-2</v>
      </c>
      <c r="BA28" s="58">
        <f xml:space="preserve"> InpS!BA6</f>
        <v>1.9996805127965978E-2</v>
      </c>
      <c r="BB28" s="58">
        <f xml:space="preserve"> InpS!BB6</f>
        <v>1.9996805127965978E-2</v>
      </c>
      <c r="BC28" s="58">
        <f xml:space="preserve"> InpS!BC6</f>
        <v>1.9996805127965978E-2</v>
      </c>
      <c r="BD28" s="58">
        <f xml:space="preserve"> InpS!BD6</f>
        <v>1.9996805127965978E-2</v>
      </c>
      <c r="BE28" s="58">
        <f xml:space="preserve"> InpS!BE6</f>
        <v>1.9996805127965978E-2</v>
      </c>
      <c r="BF28" s="58">
        <f xml:space="preserve"> InpS!BF6</f>
        <v>1.9996805127965978E-2</v>
      </c>
      <c r="BG28" s="58">
        <f xml:space="preserve"> InpS!BG6</f>
        <v>1.9996805127965978E-2</v>
      </c>
      <c r="BH28" s="58">
        <f xml:space="preserve"> InpS!BH6</f>
        <v>1.9996805127965978E-2</v>
      </c>
      <c r="BI28" s="58">
        <f xml:space="preserve"> InpS!BI6</f>
        <v>1.9996805127965978E-2</v>
      </c>
      <c r="BJ28" s="58">
        <f xml:space="preserve"> InpS!BJ6</f>
        <v>1.9996805127965978E-2</v>
      </c>
      <c r="BK28" s="58">
        <f xml:space="preserve"> InpS!BK6</f>
        <v>1.9996805127965978E-2</v>
      </c>
      <c r="BL28" s="58">
        <f xml:space="preserve"> InpS!BL6</f>
        <v>1.9996805127965978E-2</v>
      </c>
      <c r="BM28" s="58">
        <f xml:space="preserve"> InpS!BM6</f>
        <v>1.9996805127965978E-2</v>
      </c>
      <c r="BN28" s="58">
        <f xml:space="preserve"> InpS!BN6</f>
        <v>1.9996805127965978E-2</v>
      </c>
      <c r="BO28" s="58">
        <f xml:space="preserve"> InpS!BO6</f>
        <v>1.9996805127965978E-2</v>
      </c>
      <c r="BP28" s="58">
        <f xml:space="preserve"> InpS!BP6</f>
        <v>1.9996805127965978E-2</v>
      </c>
      <c r="BQ28" s="58">
        <f xml:space="preserve"> InpS!BQ6</f>
        <v>1.9996805127965978E-2</v>
      </c>
      <c r="BR28" s="58">
        <f xml:space="preserve"> InpS!BR6</f>
        <v>1.9996805127965978E-2</v>
      </c>
      <c r="BS28" s="58">
        <f xml:space="preserve"> InpS!BS6</f>
        <v>1.9996805127965978E-2</v>
      </c>
      <c r="BT28" s="58">
        <f xml:space="preserve"> InpS!BT6</f>
        <v>1.9996805127965978E-2</v>
      </c>
      <c r="BU28" s="58">
        <f xml:space="preserve"> InpS!BU6</f>
        <v>1.9996805127965978E-2</v>
      </c>
      <c r="BV28" s="58">
        <f xml:space="preserve"> InpS!BV6</f>
        <v>1.9996805127965978E-2</v>
      </c>
      <c r="BW28" s="58">
        <f xml:space="preserve"> InpS!BW6</f>
        <v>1.9996805127965978E-2</v>
      </c>
      <c r="BX28" s="58">
        <f xml:space="preserve"> InpS!BX6</f>
        <v>1.9996805127965978E-2</v>
      </c>
      <c r="BY28" s="58">
        <f xml:space="preserve"> InpS!BY6</f>
        <v>1.9996805127965978E-2</v>
      </c>
      <c r="BZ28" s="58">
        <f xml:space="preserve"> InpS!BZ6</f>
        <v>1.9996805127965978E-2</v>
      </c>
      <c r="CA28" s="58">
        <f xml:space="preserve"> InpS!CA6</f>
        <v>1.9996805127965978E-2</v>
      </c>
      <c r="CB28" s="58">
        <f xml:space="preserve"> InpS!CB6</f>
        <v>1.9996805127965978E-2</v>
      </c>
      <c r="CC28" s="58">
        <f xml:space="preserve"> InpS!CC6</f>
        <v>1.9996805127965978E-2</v>
      </c>
      <c r="CD28" s="58">
        <f xml:space="preserve"> InpS!CD6</f>
        <v>1.9996805127965978E-2</v>
      </c>
      <c r="CE28" s="58">
        <f xml:space="preserve"> InpS!CE6</f>
        <v>1.9996805127965978E-2</v>
      </c>
      <c r="CF28" s="58">
        <f xml:space="preserve"> InpS!CF6</f>
        <v>1.9996805127965978E-2</v>
      </c>
      <c r="CG28" s="58">
        <f xml:space="preserve"> InpS!CG6</f>
        <v>1.9996805127965978E-2</v>
      </c>
      <c r="CH28" s="58">
        <f xml:space="preserve"> InpS!CH6</f>
        <v>1.9996805127965978E-2</v>
      </c>
      <c r="CI28" s="58">
        <f xml:space="preserve"> InpS!CI6</f>
        <v>1.9996805127965978E-2</v>
      </c>
      <c r="CJ28" s="58">
        <f xml:space="preserve"> InpS!CJ6</f>
        <v>1.9996805127965978E-2</v>
      </c>
      <c r="CK28" s="58">
        <f xml:space="preserve"> InpS!CK6</f>
        <v>1.9996805127965978E-2</v>
      </c>
      <c r="CL28" s="58">
        <f xml:space="preserve"> InpS!CL6</f>
        <v>1.9996805127965978E-2</v>
      </c>
      <c r="CM28" s="58">
        <f xml:space="preserve"> InpS!CM6</f>
        <v>1.9996805127965978E-2</v>
      </c>
      <c r="CN28" s="58">
        <f xml:space="preserve"> InpS!CN6</f>
        <v>1.9996805127965978E-2</v>
      </c>
      <c r="CO28" s="58">
        <f xml:space="preserve"> InpS!CO6</f>
        <v>1.9996805127965978E-2</v>
      </c>
    </row>
    <row r="29" spans="2:93" outlineLevel="1" x14ac:dyDescent="0.2">
      <c r="E29" s="18" t="str">
        <f xml:space="preserve"> InpS!E8</f>
        <v>K (Water)</v>
      </c>
      <c r="F29" s="18">
        <f xml:space="preserve"> InpS!F8</f>
        <v>0</v>
      </c>
      <c r="G29" s="18">
        <f xml:space="preserve"> InpS!G8</f>
        <v>0</v>
      </c>
      <c r="H29" s="113" t="str">
        <f xml:space="preserve"> InpS!H8</f>
        <v>%</v>
      </c>
      <c r="I29" s="77"/>
      <c r="K29" s="78">
        <f xml:space="preserve"> InpS!K8</f>
        <v>0</v>
      </c>
      <c r="L29" s="58">
        <f xml:space="preserve"> InpS!L8</f>
        <v>0</v>
      </c>
      <c r="M29" s="58">
        <f xml:space="preserve"> InpS!M8</f>
        <v>0</v>
      </c>
      <c r="N29" s="58">
        <f xml:space="preserve"> InpS!N8</f>
        <v>0</v>
      </c>
      <c r="O29" s="58">
        <f xml:space="preserve"> InpS!O8</f>
        <v>0</v>
      </c>
      <c r="P29" s="58">
        <f xml:space="preserve"> InpS!P8</f>
        <v>0</v>
      </c>
      <c r="Q29" s="58">
        <f xml:space="preserve"> InpS!Q8</f>
        <v>0</v>
      </c>
      <c r="R29" s="58">
        <f xml:space="preserve"> InpS!R8</f>
        <v>0</v>
      </c>
      <c r="S29" s="58">
        <f xml:space="preserve"> InpS!S8</f>
        <v>0</v>
      </c>
      <c r="T29" s="58">
        <f xml:space="preserve"> InpS!T8</f>
        <v>0</v>
      </c>
      <c r="U29" s="58">
        <f xml:space="preserve"> InpS!U8</f>
        <v>0</v>
      </c>
      <c r="V29" s="58">
        <f xml:space="preserve"> InpS!V8</f>
        <v>0</v>
      </c>
      <c r="W29" s="58">
        <f xml:space="preserve"> InpS!W8</f>
        <v>0</v>
      </c>
      <c r="X29" s="58">
        <f xml:space="preserve"> InpS!X8</f>
        <v>0</v>
      </c>
      <c r="Y29" s="58">
        <f xml:space="preserve"> InpS!Y8</f>
        <v>0</v>
      </c>
      <c r="Z29" s="58">
        <f xml:space="preserve"> InpS!Z8</f>
        <v>0</v>
      </c>
      <c r="AA29" s="58">
        <f xml:space="preserve"> InpS!AA8</f>
        <v>0</v>
      </c>
      <c r="AB29" s="58">
        <f xml:space="preserve"> InpS!AB8</f>
        <v>0</v>
      </c>
      <c r="AC29" s="58">
        <f xml:space="preserve"> InpS!AC8</f>
        <v>0</v>
      </c>
      <c r="AD29" s="58">
        <f xml:space="preserve"> InpS!AD8</f>
        <v>0</v>
      </c>
      <c r="AE29" s="58">
        <f xml:space="preserve"> InpS!AE8</f>
        <v>0</v>
      </c>
      <c r="AF29" s="58">
        <f xml:space="preserve"> InpS!AF8</f>
        <v>0</v>
      </c>
      <c r="AG29" s="58">
        <f xml:space="preserve"> InpS!AG8</f>
        <v>0</v>
      </c>
      <c r="AH29" s="58">
        <f xml:space="preserve"> InpS!AH8</f>
        <v>0</v>
      </c>
      <c r="AI29" s="58">
        <f xml:space="preserve"> InpS!AI8</f>
        <v>0</v>
      </c>
      <c r="AJ29" s="58">
        <f xml:space="preserve"> InpS!AJ8</f>
        <v>0</v>
      </c>
      <c r="AK29" s="58">
        <f xml:space="preserve"> InpS!AK8</f>
        <v>0</v>
      </c>
      <c r="AL29" s="58">
        <f xml:space="preserve"> InpS!AL8</f>
        <v>0</v>
      </c>
      <c r="AM29" s="58">
        <f xml:space="preserve"> InpS!AM8</f>
        <v>0</v>
      </c>
      <c r="AN29" s="58">
        <f xml:space="preserve"> InpS!AN8</f>
        <v>0</v>
      </c>
      <c r="AO29" s="58">
        <f xml:space="preserve"> InpS!AO8</f>
        <v>0</v>
      </c>
      <c r="AP29" s="58">
        <f xml:space="preserve"> InpS!AP8</f>
        <v>0</v>
      </c>
      <c r="AQ29" s="58">
        <f xml:space="preserve"> InpS!AQ8</f>
        <v>0</v>
      </c>
      <c r="AR29" s="58">
        <f xml:space="preserve"> InpS!AR8</f>
        <v>0</v>
      </c>
      <c r="AS29" s="58">
        <f xml:space="preserve"> InpS!AS8</f>
        <v>0</v>
      </c>
      <c r="AT29" s="58">
        <f xml:space="preserve"> InpS!AT8</f>
        <v>0</v>
      </c>
      <c r="AU29" s="58">
        <f xml:space="preserve"> InpS!AU8</f>
        <v>0</v>
      </c>
      <c r="AV29" s="58">
        <f xml:space="preserve"> InpS!AV8</f>
        <v>0</v>
      </c>
      <c r="AW29" s="58">
        <f xml:space="preserve"> InpS!AW8</f>
        <v>0</v>
      </c>
      <c r="AX29" s="58">
        <f xml:space="preserve"> InpS!AX8</f>
        <v>0</v>
      </c>
      <c r="AY29" s="58">
        <f xml:space="preserve"> InpS!AY8</f>
        <v>0</v>
      </c>
      <c r="AZ29" s="58">
        <f xml:space="preserve"> InpS!AZ8</f>
        <v>0</v>
      </c>
      <c r="BA29" s="58">
        <f xml:space="preserve"> InpS!BA8</f>
        <v>0</v>
      </c>
      <c r="BB29" s="58">
        <f xml:space="preserve"> InpS!BB8</f>
        <v>0</v>
      </c>
      <c r="BC29" s="58">
        <f xml:space="preserve"> InpS!BC8</f>
        <v>0</v>
      </c>
      <c r="BD29" s="58">
        <f xml:space="preserve"> InpS!BD8</f>
        <v>0</v>
      </c>
      <c r="BE29" s="58">
        <f xml:space="preserve"> InpS!BE8</f>
        <v>0</v>
      </c>
      <c r="BF29" s="58">
        <f xml:space="preserve"> InpS!BF8</f>
        <v>0</v>
      </c>
      <c r="BG29" s="58">
        <f xml:space="preserve"> InpS!BG8</f>
        <v>0</v>
      </c>
      <c r="BH29" s="58">
        <f xml:space="preserve"> InpS!BH8</f>
        <v>0</v>
      </c>
      <c r="BI29" s="58">
        <f xml:space="preserve"> InpS!BI8</f>
        <v>0</v>
      </c>
      <c r="BJ29" s="58">
        <f xml:space="preserve"> InpS!BJ8</f>
        <v>0</v>
      </c>
      <c r="BK29" s="58">
        <f xml:space="preserve"> InpS!BK8</f>
        <v>0</v>
      </c>
      <c r="BL29" s="58">
        <f xml:space="preserve"> InpS!BL8</f>
        <v>0</v>
      </c>
      <c r="BM29" s="58">
        <f xml:space="preserve"> InpS!BM8</f>
        <v>0</v>
      </c>
      <c r="BN29" s="58">
        <f xml:space="preserve"> InpS!BN8</f>
        <v>0</v>
      </c>
      <c r="BO29" s="58">
        <f xml:space="preserve"> InpS!BO8</f>
        <v>0</v>
      </c>
      <c r="BP29" s="58">
        <f xml:space="preserve"> InpS!BP8</f>
        <v>0</v>
      </c>
      <c r="BQ29" s="58">
        <f xml:space="preserve"> InpS!BQ8</f>
        <v>0</v>
      </c>
      <c r="BR29" s="58">
        <f xml:space="preserve"> InpS!BR8</f>
        <v>0</v>
      </c>
      <c r="BS29" s="58">
        <f xml:space="preserve"> InpS!BS8</f>
        <v>0</v>
      </c>
      <c r="BT29" s="58">
        <f xml:space="preserve"> InpS!BT8</f>
        <v>0</v>
      </c>
      <c r="BU29" s="58">
        <f xml:space="preserve"> InpS!BU8</f>
        <v>0</v>
      </c>
      <c r="BV29" s="58">
        <f xml:space="preserve"> InpS!BV8</f>
        <v>0</v>
      </c>
      <c r="BW29" s="58">
        <f xml:space="preserve"> InpS!BW8</f>
        <v>0</v>
      </c>
      <c r="BX29" s="58">
        <f xml:space="preserve"> InpS!BX8</f>
        <v>0</v>
      </c>
      <c r="BY29" s="58">
        <f xml:space="preserve"> InpS!BY8</f>
        <v>0</v>
      </c>
      <c r="BZ29" s="58">
        <f xml:space="preserve"> InpS!BZ8</f>
        <v>0</v>
      </c>
      <c r="CA29" s="58">
        <f xml:space="preserve"> InpS!CA8</f>
        <v>0</v>
      </c>
      <c r="CB29" s="58">
        <f xml:space="preserve"> InpS!CB8</f>
        <v>0</v>
      </c>
      <c r="CC29" s="58">
        <f xml:space="preserve"> InpS!CC8</f>
        <v>0</v>
      </c>
      <c r="CD29" s="58">
        <f xml:space="preserve"> InpS!CD8</f>
        <v>0</v>
      </c>
      <c r="CE29" s="58">
        <f xml:space="preserve"> InpS!CE8</f>
        <v>0</v>
      </c>
      <c r="CF29" s="58">
        <f xml:space="preserve"> InpS!CF8</f>
        <v>0</v>
      </c>
      <c r="CG29" s="58">
        <f xml:space="preserve"> InpS!CG8</f>
        <v>0</v>
      </c>
      <c r="CH29" s="58">
        <f xml:space="preserve"> InpS!CH8</f>
        <v>0</v>
      </c>
      <c r="CI29" s="58">
        <f xml:space="preserve"> InpS!CI8</f>
        <v>0</v>
      </c>
      <c r="CJ29" s="58">
        <f xml:space="preserve"> InpS!CJ8</f>
        <v>0</v>
      </c>
      <c r="CK29" s="58">
        <f xml:space="preserve"> InpS!CK8</f>
        <v>0</v>
      </c>
      <c r="CL29" s="58">
        <f xml:space="preserve"> InpS!CL8</f>
        <v>0</v>
      </c>
      <c r="CM29" s="58">
        <f xml:space="preserve"> InpS!CM8</f>
        <v>0</v>
      </c>
      <c r="CN29" s="58">
        <f xml:space="preserve"> InpS!CN8</f>
        <v>0</v>
      </c>
      <c r="CO29" s="58">
        <f xml:space="preserve"> InpS!CO8</f>
        <v>0</v>
      </c>
    </row>
    <row r="30" spans="2:93" s="20" customFormat="1" outlineLevel="1" x14ac:dyDescent="0.2">
      <c r="B30" s="34"/>
      <c r="D30" s="84"/>
      <c r="E30" s="20" t="s">
        <v>487</v>
      </c>
      <c r="H30" s="114" t="str">
        <f xml:space="preserve"> InpS!H9</f>
        <v>%</v>
      </c>
      <c r="I30" s="94"/>
      <c r="K30" s="95">
        <f t="shared" ref="K30:AP30" si="13" xml:space="preserve"> IF( K$5 = $G$5, 0, K28 + K29 )</f>
        <v>0</v>
      </c>
      <c r="L30" s="95">
        <f t="shared" si="13"/>
        <v>4.5829514207149424E-2</v>
      </c>
      <c r="M30" s="95">
        <f t="shared" si="13"/>
        <v>2.3324619000020475E-2</v>
      </c>
      <c r="N30" s="95">
        <f t="shared" si="13"/>
        <v>1.8236440366698137E-2</v>
      </c>
      <c r="O30" s="95">
        <f t="shared" si="13"/>
        <v>1.9638048411515951E-2</v>
      </c>
      <c r="P30" s="95">
        <f t="shared" si="13"/>
        <v>1.9420448944002855E-2</v>
      </c>
      <c r="Q30" s="95">
        <f t="shared" si="13"/>
        <v>1.9489249178521018E-2</v>
      </c>
      <c r="R30" s="95">
        <f t="shared" si="13"/>
        <v>1.9583160409674338E-2</v>
      </c>
      <c r="S30" s="95">
        <f t="shared" si="13"/>
        <v>1.9996805127965978E-2</v>
      </c>
      <c r="T30" s="95">
        <f t="shared" si="13"/>
        <v>1.9996805127965978E-2</v>
      </c>
      <c r="U30" s="95">
        <f t="shared" si="13"/>
        <v>1.9996805127965978E-2</v>
      </c>
      <c r="V30" s="95">
        <f t="shared" si="13"/>
        <v>1.9996805127965978E-2</v>
      </c>
      <c r="W30" s="95">
        <f t="shared" si="13"/>
        <v>1.9996805127965978E-2</v>
      </c>
      <c r="X30" s="95">
        <f t="shared" si="13"/>
        <v>1.9996805127965978E-2</v>
      </c>
      <c r="Y30" s="95">
        <f t="shared" si="13"/>
        <v>1.9996805127965978E-2</v>
      </c>
      <c r="Z30" s="95">
        <f t="shared" si="13"/>
        <v>1.9996805127965978E-2</v>
      </c>
      <c r="AA30" s="95">
        <f t="shared" si="13"/>
        <v>1.9996805127965978E-2</v>
      </c>
      <c r="AB30" s="95">
        <f t="shared" si="13"/>
        <v>1.9996805127965978E-2</v>
      </c>
      <c r="AC30" s="95">
        <f t="shared" si="13"/>
        <v>1.9996805127965978E-2</v>
      </c>
      <c r="AD30" s="95">
        <f t="shared" si="13"/>
        <v>1.9996805127965978E-2</v>
      </c>
      <c r="AE30" s="95">
        <f t="shared" si="13"/>
        <v>1.9996805127965978E-2</v>
      </c>
      <c r="AF30" s="95">
        <f t="shared" si="13"/>
        <v>1.9996805127965978E-2</v>
      </c>
      <c r="AG30" s="95">
        <f t="shared" si="13"/>
        <v>1.9996805127965978E-2</v>
      </c>
      <c r="AH30" s="95">
        <f t="shared" si="13"/>
        <v>1.9996805127965978E-2</v>
      </c>
      <c r="AI30" s="95">
        <f t="shared" si="13"/>
        <v>1.9996805127965978E-2</v>
      </c>
      <c r="AJ30" s="95">
        <f t="shared" si="13"/>
        <v>1.9996805127965978E-2</v>
      </c>
      <c r="AK30" s="95">
        <f t="shared" si="13"/>
        <v>1.9996805127965978E-2</v>
      </c>
      <c r="AL30" s="95">
        <f t="shared" si="13"/>
        <v>1.9996805127965978E-2</v>
      </c>
      <c r="AM30" s="95">
        <f t="shared" si="13"/>
        <v>1.9996805127965978E-2</v>
      </c>
      <c r="AN30" s="95">
        <f t="shared" si="13"/>
        <v>1.9996805127965978E-2</v>
      </c>
      <c r="AO30" s="95">
        <f t="shared" si="13"/>
        <v>1.9996805127965978E-2</v>
      </c>
      <c r="AP30" s="95">
        <f t="shared" si="13"/>
        <v>1.9996805127965978E-2</v>
      </c>
      <c r="AQ30" s="95">
        <f t="shared" ref="AQ30:BV30" si="14" xml:space="preserve"> IF( AQ$5 = $G$5, 0, AQ28 + AQ29 )</f>
        <v>1.9996805127965978E-2</v>
      </c>
      <c r="AR30" s="95">
        <f t="shared" si="14"/>
        <v>1.9996805127965978E-2</v>
      </c>
      <c r="AS30" s="95">
        <f t="shared" si="14"/>
        <v>1.9996805127965978E-2</v>
      </c>
      <c r="AT30" s="95">
        <f t="shared" si="14"/>
        <v>1.9996805127965978E-2</v>
      </c>
      <c r="AU30" s="95">
        <f t="shared" si="14"/>
        <v>1.9996805127965978E-2</v>
      </c>
      <c r="AV30" s="95">
        <f t="shared" si="14"/>
        <v>1.9996805127965978E-2</v>
      </c>
      <c r="AW30" s="95">
        <f t="shared" si="14"/>
        <v>1.9996805127965978E-2</v>
      </c>
      <c r="AX30" s="95">
        <f t="shared" si="14"/>
        <v>1.9996805127965978E-2</v>
      </c>
      <c r="AY30" s="95">
        <f t="shared" si="14"/>
        <v>1.9996805127965978E-2</v>
      </c>
      <c r="AZ30" s="95">
        <f t="shared" si="14"/>
        <v>1.9996805127965978E-2</v>
      </c>
      <c r="BA30" s="95">
        <f t="shared" si="14"/>
        <v>1.9996805127965978E-2</v>
      </c>
      <c r="BB30" s="95">
        <f t="shared" si="14"/>
        <v>1.9996805127965978E-2</v>
      </c>
      <c r="BC30" s="95">
        <f t="shared" si="14"/>
        <v>1.9996805127965978E-2</v>
      </c>
      <c r="BD30" s="95">
        <f t="shared" si="14"/>
        <v>1.9996805127965978E-2</v>
      </c>
      <c r="BE30" s="95">
        <f t="shared" si="14"/>
        <v>1.9996805127965978E-2</v>
      </c>
      <c r="BF30" s="95">
        <f t="shared" si="14"/>
        <v>1.9996805127965978E-2</v>
      </c>
      <c r="BG30" s="95">
        <f t="shared" si="14"/>
        <v>1.9996805127965978E-2</v>
      </c>
      <c r="BH30" s="95">
        <f t="shared" si="14"/>
        <v>1.9996805127965978E-2</v>
      </c>
      <c r="BI30" s="95">
        <f t="shared" si="14"/>
        <v>1.9996805127965978E-2</v>
      </c>
      <c r="BJ30" s="95">
        <f t="shared" si="14"/>
        <v>1.9996805127965978E-2</v>
      </c>
      <c r="BK30" s="95">
        <f t="shared" si="14"/>
        <v>1.9996805127965978E-2</v>
      </c>
      <c r="BL30" s="95">
        <f t="shared" si="14"/>
        <v>1.9996805127965978E-2</v>
      </c>
      <c r="BM30" s="95">
        <f t="shared" si="14"/>
        <v>1.9996805127965978E-2</v>
      </c>
      <c r="BN30" s="95">
        <f t="shared" si="14"/>
        <v>1.9996805127965978E-2</v>
      </c>
      <c r="BO30" s="95">
        <f t="shared" si="14"/>
        <v>1.9996805127965978E-2</v>
      </c>
      <c r="BP30" s="95">
        <f t="shared" si="14"/>
        <v>1.9996805127965978E-2</v>
      </c>
      <c r="BQ30" s="95">
        <f t="shared" si="14"/>
        <v>1.9996805127965978E-2</v>
      </c>
      <c r="BR30" s="95">
        <f t="shared" si="14"/>
        <v>1.9996805127965978E-2</v>
      </c>
      <c r="BS30" s="95">
        <f t="shared" si="14"/>
        <v>1.9996805127965978E-2</v>
      </c>
      <c r="BT30" s="95">
        <f t="shared" si="14"/>
        <v>1.9996805127965978E-2</v>
      </c>
      <c r="BU30" s="95">
        <f t="shared" si="14"/>
        <v>1.9996805127965978E-2</v>
      </c>
      <c r="BV30" s="95">
        <f t="shared" si="14"/>
        <v>1.9996805127965978E-2</v>
      </c>
      <c r="BW30" s="95">
        <f t="shared" ref="BW30:CO30" si="15" xml:space="preserve"> IF( BW$5 = $G$5, 0, BW28 + BW29 )</f>
        <v>1.9996805127965978E-2</v>
      </c>
      <c r="BX30" s="95">
        <f t="shared" si="15"/>
        <v>1.9996805127965978E-2</v>
      </c>
      <c r="BY30" s="95">
        <f t="shared" si="15"/>
        <v>1.9996805127965978E-2</v>
      </c>
      <c r="BZ30" s="95">
        <f t="shared" si="15"/>
        <v>1.9996805127965978E-2</v>
      </c>
      <c r="CA30" s="95">
        <f t="shared" si="15"/>
        <v>1.9996805127965978E-2</v>
      </c>
      <c r="CB30" s="95">
        <f t="shared" si="15"/>
        <v>1.9996805127965978E-2</v>
      </c>
      <c r="CC30" s="95">
        <f t="shared" si="15"/>
        <v>1.9996805127965978E-2</v>
      </c>
      <c r="CD30" s="95">
        <f t="shared" si="15"/>
        <v>1.9996805127965978E-2</v>
      </c>
      <c r="CE30" s="95">
        <f t="shared" si="15"/>
        <v>1.9996805127965978E-2</v>
      </c>
      <c r="CF30" s="95">
        <f t="shared" si="15"/>
        <v>1.9996805127965978E-2</v>
      </c>
      <c r="CG30" s="95">
        <f t="shared" si="15"/>
        <v>1.9996805127965978E-2</v>
      </c>
      <c r="CH30" s="95">
        <f t="shared" si="15"/>
        <v>1.9996805127965978E-2</v>
      </c>
      <c r="CI30" s="95">
        <f t="shared" si="15"/>
        <v>1.9996805127965978E-2</v>
      </c>
      <c r="CJ30" s="95">
        <f t="shared" si="15"/>
        <v>1.9996805127965978E-2</v>
      </c>
      <c r="CK30" s="95">
        <f t="shared" si="15"/>
        <v>1.9996805127965978E-2</v>
      </c>
      <c r="CL30" s="95">
        <f t="shared" si="15"/>
        <v>1.9996805127965978E-2</v>
      </c>
      <c r="CM30" s="95">
        <f t="shared" si="15"/>
        <v>1.9996805127965978E-2</v>
      </c>
      <c r="CN30" s="95">
        <f t="shared" si="15"/>
        <v>1.9996805127965978E-2</v>
      </c>
      <c r="CO30" s="95">
        <f t="shared" si="15"/>
        <v>1.9996805127965978E-2</v>
      </c>
    </row>
    <row r="31" spans="2:93" outlineLevel="1" x14ac:dyDescent="0.2">
      <c r="E31" s="18"/>
      <c r="G31" s="71"/>
      <c r="H31" s="113"/>
      <c r="I31" s="77"/>
    </row>
    <row r="32" spans="2:93" outlineLevel="1" x14ac:dyDescent="0.2">
      <c r="E32" s="18" t="str">
        <f xml:space="preserve"> InpS!E20</f>
        <v>Water: Household Standing charge</v>
      </c>
      <c r="G32" s="82">
        <f xml:space="preserve"> InpS!K20</f>
        <v>40.64</v>
      </c>
      <c r="H32" s="113" t="str">
        <f xml:space="preserve"> InpS!H20</f>
        <v>£</v>
      </c>
      <c r="I32" s="77"/>
      <c r="K32" s="96">
        <f xml:space="preserve"> IF( J32 = "", $G32, J32 ) * ( 1 + K$30 )</f>
        <v>40.64</v>
      </c>
      <c r="L32" s="96">
        <f t="shared" ref="L32:BW32" si="16" xml:space="preserve"> IF( K32 = "", $G32, K32 ) * ( 1 + L$30 )</f>
        <v>42.502511457378553</v>
      </c>
      <c r="M32" s="96">
        <f t="shared" si="16"/>
        <v>43.493866343665914</v>
      </c>
      <c r="N32" s="96">
        <f t="shared" si="16"/>
        <v>44.287039643559318</v>
      </c>
      <c r="O32" s="96">
        <f t="shared" si="16"/>
        <v>45.156750672082261</v>
      </c>
      <c r="P32" s="96">
        <f t="shared" si="16"/>
        <v>46.033715042986501</v>
      </c>
      <c r="Q32" s="96">
        <f t="shared" si="16"/>
        <v>46.930877586072299</v>
      </c>
      <c r="R32" s="96">
        <f t="shared" si="16"/>
        <v>47.849932490007141</v>
      </c>
      <c r="S32" s="96">
        <f t="shared" si="16"/>
        <v>48.80677826539614</v>
      </c>
      <c r="T32" s="96">
        <f t="shared" si="16"/>
        <v>49.782757899293109</v>
      </c>
      <c r="U32" s="96">
        <f t="shared" si="16"/>
        <v>50.778254007737985</v>
      </c>
      <c r="V32" s="96">
        <f t="shared" si="16"/>
        <v>51.793656857869081</v>
      </c>
      <c r="W32" s="96">
        <f t="shared" si="16"/>
        <v>52.829364520920628</v>
      </c>
      <c r="X32" s="96">
        <f t="shared" si="16"/>
        <v>53.885783028279754</v>
      </c>
      <c r="Y32" s="96">
        <f t="shared" si="16"/>
        <v>54.963326530664119</v>
      </c>
      <c r="Z32" s="96">
        <f t="shared" si="16"/>
        <v>56.062417460482571</v>
      </c>
      <c r="AA32" s="96">
        <f t="shared" si="16"/>
        <v>57.183486697442518</v>
      </c>
      <c r="AB32" s="96">
        <f t="shared" si="16"/>
        <v>58.326973737468911</v>
      </c>
      <c r="AC32" s="96">
        <f t="shared" si="16"/>
        <v>59.493326865001066</v>
      </c>
      <c r="AD32" s="96">
        <f t="shared" si="16"/>
        <v>60.683003328734877</v>
      </c>
      <c r="AE32" s="96">
        <f t="shared" si="16"/>
        <v>61.8964695208793</v>
      </c>
      <c r="AF32" s="96">
        <f t="shared" si="16"/>
        <v>63.13420115999741</v>
      </c>
      <c r="AG32" s="96">
        <f t="shared" si="16"/>
        <v>64.396683477503686</v>
      </c>
      <c r="AH32" s="96">
        <f t="shared" si="16"/>
        <v>65.684411407890636</v>
      </c>
      <c r="AI32" s="96">
        <f t="shared" si="16"/>
        <v>66.997889782759373</v>
      </c>
      <c r="AJ32" s="96">
        <f t="shared" si="16"/>
        <v>68.337633528730152</v>
      </c>
      <c r="AK32" s="96">
        <f t="shared" si="16"/>
        <v>69.704167869310524</v>
      </c>
      <c r="AL32" s="96">
        <f t="shared" si="16"/>
        <v>71.09802853080015</v>
      </c>
      <c r="AM32" s="96">
        <f t="shared" si="16"/>
        <v>72.519761952313132</v>
      </c>
      <c r="AN32" s="96">
        <f t="shared" si="16"/>
        <v>73.969925500000016</v>
      </c>
      <c r="AO32" s="96">
        <f t="shared" si="16"/>
        <v>75.449087685553678</v>
      </c>
      <c r="AP32" s="96">
        <f t="shared" si="16"/>
        <v>76.957828389084511</v>
      </c>
      <c r="AQ32" s="96">
        <f t="shared" si="16"/>
        <v>78.496739086452479</v>
      </c>
      <c r="AR32" s="96">
        <f t="shared" si="16"/>
        <v>80.066423081145061</v>
      </c>
      <c r="AS32" s="96">
        <f t="shared" si="16"/>
        <v>81.667495740791992</v>
      </c>
      <c r="AT32" s="96">
        <f t="shared" si="16"/>
        <v>83.300584738409597</v>
      </c>
      <c r="AU32" s="96">
        <f t="shared" si="16"/>
        <v>84.966330298469188</v>
      </c>
      <c r="AV32" s="96">
        <f t="shared" si="16"/>
        <v>86.665385447886067</v>
      </c>
      <c r="AW32" s="96">
        <f t="shared" si="16"/>
        <v>88.398416272027504</v>
      </c>
      <c r="AX32" s="96">
        <f t="shared" si="16"/>
        <v>90.166102175840052</v>
      </c>
      <c r="AY32" s="96">
        <f t="shared" si="16"/>
        <v>91.969136150198594</v>
      </c>
      <c r="AZ32" s="96">
        <f t="shared" si="16"/>
        <v>93.808225043581487</v>
      </c>
      <c r="BA32" s="96">
        <f t="shared" si="16"/>
        <v>95.68408983917837</v>
      </c>
      <c r="BB32" s="96">
        <f t="shared" si="16"/>
        <v>97.597465937539212</v>
      </c>
      <c r="BC32" s="96">
        <f t="shared" si="16"/>
        <v>99.549103444875485</v>
      </c>
      <c r="BD32" s="96">
        <f t="shared" si="16"/>
        <v>101.53976746712638</v>
      </c>
      <c r="BE32" s="96">
        <f t="shared" si="16"/>
        <v>103.57023840990549</v>
      </c>
      <c r="BF32" s="96">
        <f t="shared" si="16"/>
        <v>105.64131228444535</v>
      </c>
      <c r="BG32" s="96">
        <f t="shared" si="16"/>
        <v>107.75380101966</v>
      </c>
      <c r="BH32" s="96">
        <f t="shared" si="16"/>
        <v>109.90853278044777</v>
      </c>
      <c r="BI32" s="96">
        <f t="shared" si="16"/>
        <v>112.10635229235905</v>
      </c>
      <c r="BJ32" s="96">
        <f t="shared" si="16"/>
        <v>114.34812117275645</v>
      </c>
      <c r="BK32" s="96">
        <f t="shared" si="16"/>
        <v>116.6347182685971</v>
      </c>
      <c r="BL32" s="96">
        <f t="shared" si="16"/>
        <v>118.96704000096945</v>
      </c>
      <c r="BM32" s="96">
        <f t="shared" si="16"/>
        <v>121.34600071651977</v>
      </c>
      <c r="BN32" s="96">
        <f t="shared" si="16"/>
        <v>123.77253304590603</v>
      </c>
      <c r="BO32" s="96">
        <f t="shared" si="16"/>
        <v>126.24758826941974</v>
      </c>
      <c r="BP32" s="96">
        <f t="shared" si="16"/>
        <v>128.77213668991899</v>
      </c>
      <c r="BQ32" s="96">
        <f t="shared" si="16"/>
        <v>131.34716801321909</v>
      </c>
      <c r="BR32" s="96">
        <f t="shared" si="16"/>
        <v>133.97369173608965</v>
      </c>
      <c r="BS32" s="96">
        <f t="shared" si="16"/>
        <v>136.65273754201041</v>
      </c>
      <c r="BT32" s="96">
        <f t="shared" si="16"/>
        <v>139.38535570484109</v>
      </c>
      <c r="BU32" s="96">
        <f t="shared" si="16"/>
        <v>142.17261750056301</v>
      </c>
      <c r="BV32" s="96">
        <f t="shared" si="16"/>
        <v>145.01561562725462</v>
      </c>
      <c r="BW32" s="96">
        <f t="shared" si="16"/>
        <v>147.91546463346484</v>
      </c>
      <c r="BX32" s="96">
        <f t="shared" ref="BX32:CO32" si="17" xml:space="preserve"> IF( BW32 = "", $G32, BW32 ) * ( 1 + BX$30 )</f>
        <v>150.87330135515276</v>
      </c>
      <c r="BY32" s="96">
        <f t="shared" si="17"/>
        <v>153.89028536136465</v>
      </c>
      <c r="BZ32" s="96">
        <f t="shared" si="17"/>
        <v>156.96759940882293</v>
      </c>
      <c r="CA32" s="96">
        <f t="shared" si="17"/>
        <v>160.10644990560579</v>
      </c>
      <c r="CB32" s="96">
        <f t="shared" si="17"/>
        <v>163.30806738409862</v>
      </c>
      <c r="CC32" s="96">
        <f t="shared" si="17"/>
        <v>166.57370698340318</v>
      </c>
      <c r="CD32" s="96">
        <f t="shared" si="17"/>
        <v>169.90464894139319</v>
      </c>
      <c r="CE32" s="96">
        <f t="shared" si="17"/>
        <v>173.30219909660971</v>
      </c>
      <c r="CF32" s="96">
        <f t="shared" si="17"/>
        <v>176.76768940019258</v>
      </c>
      <c r="CG32" s="96">
        <f t="shared" si="17"/>
        <v>180.30247843804904</v>
      </c>
      <c r="CH32" s="96">
        <f t="shared" si="17"/>
        <v>183.907951963464</v>
      </c>
      <c r="CI32" s="96">
        <f t="shared" si="17"/>
        <v>187.58552344036073</v>
      </c>
      <c r="CJ32" s="96">
        <f t="shared" si="17"/>
        <v>191.33663459742513</v>
      </c>
      <c r="CK32" s="96">
        <f t="shared" si="17"/>
        <v>195.16275599331067</v>
      </c>
      <c r="CL32" s="96">
        <f t="shared" si="17"/>
        <v>199.06538759314569</v>
      </c>
      <c r="CM32" s="96">
        <f t="shared" si="17"/>
        <v>203.04605935656883</v>
      </c>
      <c r="CN32" s="96">
        <f t="shared" si="17"/>
        <v>207.10633183752356</v>
      </c>
      <c r="CO32" s="96">
        <f t="shared" si="17"/>
        <v>211.24779679604637</v>
      </c>
    </row>
    <row r="33" spans="4:93" outlineLevel="1" x14ac:dyDescent="0.2">
      <c r="E33" s="18" t="str">
        <f xml:space="preserve"> InpS!E21</f>
        <v>Water: standard volumetric rate</v>
      </c>
      <c r="G33" s="97">
        <f xml:space="preserve"> InpS!K21</f>
        <v>1.5244</v>
      </c>
      <c r="H33" s="113" t="str">
        <f xml:space="preserve"> InpS!H21</f>
        <v>£/m3</v>
      </c>
      <c r="I33" s="77"/>
      <c r="K33" s="81">
        <f t="shared" ref="K33:BV33" si="18" xml:space="preserve"> IF( J33 = "", $G33, J33 ) * ( 1 + K$30 )</f>
        <v>1.5244</v>
      </c>
      <c r="L33" s="81">
        <f t="shared" si="18"/>
        <v>1.5942625114573785</v>
      </c>
      <c r="M33" s="81">
        <f t="shared" si="18"/>
        <v>1.6314480771231377</v>
      </c>
      <c r="N33" s="81">
        <f t="shared" si="18"/>
        <v>1.6611998826929582</v>
      </c>
      <c r="O33" s="81">
        <f t="shared" si="18"/>
        <v>1.6938226064104871</v>
      </c>
      <c r="P33" s="81">
        <f t="shared" si="18"/>
        <v>1.7267174018584799</v>
      </c>
      <c r="Q33" s="81">
        <f t="shared" si="18"/>
        <v>1.7603698275641881</v>
      </c>
      <c r="R33" s="81">
        <f t="shared" si="18"/>
        <v>1.7948434322777285</v>
      </c>
      <c r="S33" s="81">
        <f t="shared" si="18"/>
        <v>1.8307345666281958</v>
      </c>
      <c r="T33" s="81">
        <f t="shared" si="18"/>
        <v>1.8673434089980911</v>
      </c>
      <c r="U33" s="81">
        <f t="shared" si="18"/>
        <v>1.9046843112548177</v>
      </c>
      <c r="V33" s="81">
        <f t="shared" si="18"/>
        <v>1.9427719122572744</v>
      </c>
      <c r="W33" s="81">
        <f t="shared" si="18"/>
        <v>1.981621143594769</v>
      </c>
      <c r="X33" s="81">
        <f t="shared" si="18"/>
        <v>2.0212472354406907</v>
      </c>
      <c r="Y33" s="81">
        <f t="shared" si="18"/>
        <v>2.0616657225232382</v>
      </c>
      <c r="Z33" s="81">
        <f t="shared" si="18"/>
        <v>2.1028924502155424</v>
      </c>
      <c r="AA33" s="81">
        <f t="shared" si="18"/>
        <v>2.1449435807475736</v>
      </c>
      <c r="AB33" s="81">
        <f t="shared" si="18"/>
        <v>2.1878355995422645</v>
      </c>
      <c r="AC33" s="81">
        <f t="shared" si="18"/>
        <v>2.2315853216783377</v>
      </c>
      <c r="AD33" s="81">
        <f t="shared" si="18"/>
        <v>2.2762098984823687</v>
      </c>
      <c r="AE33" s="81">
        <f t="shared" si="18"/>
        <v>2.3217268242526679</v>
      </c>
      <c r="AF33" s="81">
        <f t="shared" si="18"/>
        <v>2.36815394311762</v>
      </c>
      <c r="AG33" s="81">
        <f t="shared" si="18"/>
        <v>2.4155094560311672</v>
      </c>
      <c r="AH33" s="81">
        <f t="shared" si="18"/>
        <v>2.4638119279081816</v>
      </c>
      <c r="AI33" s="81">
        <f t="shared" si="18"/>
        <v>2.5130802949025197</v>
      </c>
      <c r="AJ33" s="81">
        <f t="shared" si="18"/>
        <v>2.5633338718306167</v>
      </c>
      <c r="AK33" s="81">
        <f t="shared" si="18"/>
        <v>2.6145923597435279</v>
      </c>
      <c r="AL33" s="81">
        <f t="shared" si="18"/>
        <v>2.6668758536503878</v>
      </c>
      <c r="AM33" s="81">
        <f t="shared" si="18"/>
        <v>2.7202048503963123</v>
      </c>
      <c r="AN33" s="81">
        <f t="shared" si="18"/>
        <v>2.7746002566978354</v>
      </c>
      <c r="AO33" s="81">
        <f t="shared" si="18"/>
        <v>2.8300833973390263</v>
      </c>
      <c r="AP33" s="81">
        <f t="shared" si="18"/>
        <v>2.8866760235315065</v>
      </c>
      <c r="AQ33" s="81">
        <f t="shared" si="18"/>
        <v>2.9444003214416377</v>
      </c>
      <c r="AR33" s="81">
        <f t="shared" si="18"/>
        <v>3.0032789208882265</v>
      </c>
      <c r="AS33" s="81">
        <f t="shared" si="18"/>
        <v>3.0633349042141562</v>
      </c>
      <c r="AT33" s="81">
        <f t="shared" si="18"/>
        <v>3.1245918153354229</v>
      </c>
      <c r="AU33" s="81">
        <f t="shared" si="18"/>
        <v>3.1870736689711228</v>
      </c>
      <c r="AV33" s="81">
        <f t="shared" si="18"/>
        <v>3.25080496005801</v>
      </c>
      <c r="AW33" s="81">
        <f t="shared" si="18"/>
        <v>3.3158106733533153</v>
      </c>
      <c r="AX33" s="81">
        <f t="shared" si="18"/>
        <v>3.3821162932295912</v>
      </c>
      <c r="AY33" s="81">
        <f t="shared" si="18"/>
        <v>3.449747813665422</v>
      </c>
      <c r="AZ33" s="81">
        <f t="shared" si="18"/>
        <v>3.5187317484359162</v>
      </c>
      <c r="BA33" s="81">
        <f t="shared" si="18"/>
        <v>3.5890951415069763</v>
      </c>
      <c r="BB33" s="81">
        <f t="shared" si="18"/>
        <v>3.6608655776374208</v>
      </c>
      <c r="BC33" s="81">
        <f t="shared" si="18"/>
        <v>3.734071193193115</v>
      </c>
      <c r="BD33" s="81">
        <f t="shared" si="18"/>
        <v>3.808740687177349</v>
      </c>
      <c r="BE33" s="81">
        <f t="shared" si="18"/>
        <v>3.8849033324817897</v>
      </c>
      <c r="BF33" s="81">
        <f t="shared" si="18"/>
        <v>3.9625889873624138</v>
      </c>
      <c r="BG33" s="81">
        <f t="shared" si="18"/>
        <v>4.0418281071449238</v>
      </c>
      <c r="BH33" s="81">
        <f t="shared" si="18"/>
        <v>4.1226517561642364</v>
      </c>
      <c r="BI33" s="81">
        <f t="shared" si="18"/>
        <v>4.2050916199427197</v>
      </c>
      <c r="BJ33" s="81">
        <f t="shared" si="18"/>
        <v>4.2891800176119572</v>
      </c>
      <c r="BK33" s="81">
        <f t="shared" si="18"/>
        <v>4.3749499145829089</v>
      </c>
      <c r="BL33" s="81">
        <f t="shared" si="18"/>
        <v>4.4624349354694344</v>
      </c>
      <c r="BM33" s="81">
        <f t="shared" si="18"/>
        <v>4.5516693772702439</v>
      </c>
      <c r="BN33" s="81">
        <f t="shared" si="18"/>
        <v>4.6426882228144475</v>
      </c>
      <c r="BO33" s="81">
        <f t="shared" si="18"/>
        <v>4.7355271544759709</v>
      </c>
      <c r="BP33" s="81">
        <f t="shared" si="18"/>
        <v>4.8302225681622177</v>
      </c>
      <c r="BQ33" s="81">
        <f t="shared" si="18"/>
        <v>4.9268115875824607</v>
      </c>
      <c r="BR33" s="81">
        <f t="shared" si="18"/>
        <v>5.0253320788015516</v>
      </c>
      <c r="BS33" s="81">
        <f t="shared" si="18"/>
        <v>5.1258226650846623</v>
      </c>
      <c r="BT33" s="81">
        <f t="shared" si="18"/>
        <v>5.2283227420388716</v>
      </c>
      <c r="BU33" s="81">
        <f t="shared" si="18"/>
        <v>5.3328724930575353</v>
      </c>
      <c r="BV33" s="81">
        <f t="shared" si="18"/>
        <v>5.4395129050734967</v>
      </c>
      <c r="BW33" s="81">
        <f t="shared" ref="BW33:CO33" si="19" xml:space="preserve"> IF( BV33 = "", $G33, BV33 ) * ( 1 + BW$30 )</f>
        <v>5.5482857846273079</v>
      </c>
      <c r="BX33" s="81">
        <f t="shared" si="19"/>
        <v>5.659233774256764</v>
      </c>
      <c r="BY33" s="81">
        <f t="shared" si="19"/>
        <v>5.7724003692141803</v>
      </c>
      <c r="BZ33" s="81">
        <f t="shared" si="19"/>
        <v>5.8878299345179554</v>
      </c>
      <c r="CA33" s="81">
        <f t="shared" si="19"/>
        <v>6.0055677223451154</v>
      </c>
      <c r="CB33" s="81">
        <f t="shared" si="19"/>
        <v>6.1256598897716534</v>
      </c>
      <c r="CC33" s="81">
        <f t="shared" si="19"/>
        <v>6.2481535168676148</v>
      </c>
      <c r="CD33" s="81">
        <f t="shared" si="19"/>
        <v>6.373096625154032</v>
      </c>
      <c r="CE33" s="81">
        <f t="shared" si="19"/>
        <v>6.500538196428935</v>
      </c>
      <c r="CF33" s="81">
        <f t="shared" si="19"/>
        <v>6.630528191969824</v>
      </c>
      <c r="CG33" s="81">
        <f t="shared" si="19"/>
        <v>6.7631175721201293</v>
      </c>
      <c r="CH33" s="81">
        <f t="shared" si="19"/>
        <v>6.8983583162673376</v>
      </c>
      <c r="CI33" s="81">
        <f t="shared" si="19"/>
        <v>7.0363034432206195</v>
      </c>
      <c r="CJ33" s="81">
        <f t="shared" si="19"/>
        <v>7.177007031995938</v>
      </c>
      <c r="CK33" s="81">
        <f t="shared" si="19"/>
        <v>7.320524243016802</v>
      </c>
      <c r="CL33" s="81">
        <f t="shared" si="19"/>
        <v>7.4669113397389593</v>
      </c>
      <c r="CM33" s="81">
        <f t="shared" si="19"/>
        <v>7.6162257107075186</v>
      </c>
      <c r="CN33" s="81">
        <f t="shared" si="19"/>
        <v>7.7685258920551412</v>
      </c>
      <c r="CO33" s="81">
        <f t="shared" si="19"/>
        <v>7.9238715904501262</v>
      </c>
    </row>
    <row r="34" spans="4:93" outlineLevel="1" x14ac:dyDescent="0.2">
      <c r="E34" s="18"/>
      <c r="G34" s="71"/>
      <c r="H34" s="113"/>
      <c r="I34" s="77"/>
    </row>
    <row r="35" spans="4:93" outlineLevel="1" x14ac:dyDescent="0.2">
      <c r="D35" s="39" t="s">
        <v>488</v>
      </c>
      <c r="E35" s="18"/>
      <c r="G35" s="71"/>
      <c r="H35" s="113"/>
      <c r="I35" s="77"/>
    </row>
    <row r="36" spans="4:93" outlineLevel="1" x14ac:dyDescent="0.2">
      <c r="E36" t="str">
        <f xml:space="preserve"> InpC!E9 &amp; " - " &amp; LOWER( $B$27 )</f>
        <v>Flat - occupants - charge per property - water</v>
      </c>
      <c r="H36" s="111" t="s">
        <v>125</v>
      </c>
      <c r="I36" s="106">
        <f xml:space="preserve"> SUM( K36:CO36 )</f>
        <v>36728.906739527243</v>
      </c>
      <c r="K36" s="80">
        <f t="shared" ref="K36:AP36" si="20" xml:space="preserve"> K$32 + ROUND( $G19 * K$7, 0 ) * K$33</f>
        <v>171.73840000000001</v>
      </c>
      <c r="L36" s="80">
        <f t="shared" si="20"/>
        <v>179.6090874427131</v>
      </c>
      <c r="M36" s="80">
        <f t="shared" si="20"/>
        <v>183.79840097625578</v>
      </c>
      <c r="N36" s="80">
        <f t="shared" si="20"/>
        <v>187.15022955515371</v>
      </c>
      <c r="O36" s="80">
        <f t="shared" si="20"/>
        <v>190.82549482338416</v>
      </c>
      <c r="P36" s="80">
        <f t="shared" si="20"/>
        <v>194.53141160281578</v>
      </c>
      <c r="Q36" s="80">
        <f t="shared" si="20"/>
        <v>198.32268275659249</v>
      </c>
      <c r="R36" s="80">
        <f t="shared" si="20"/>
        <v>202.20646766589181</v>
      </c>
      <c r="S36" s="80">
        <f t="shared" si="20"/>
        <v>206.24995099542096</v>
      </c>
      <c r="T36" s="80">
        <f t="shared" si="20"/>
        <v>210.37429107312894</v>
      </c>
      <c r="U36" s="80">
        <f t="shared" si="20"/>
        <v>214.58110477565231</v>
      </c>
      <c r="V36" s="80">
        <f t="shared" si="20"/>
        <v>218.87204131199468</v>
      </c>
      <c r="W36" s="80">
        <f t="shared" si="20"/>
        <v>223.24878287007076</v>
      </c>
      <c r="X36" s="80">
        <f t="shared" si="20"/>
        <v>227.71304527617914</v>
      </c>
      <c r="Y36" s="80">
        <f t="shared" si="20"/>
        <v>232.2665786676626</v>
      </c>
      <c r="Z36" s="80">
        <f t="shared" si="20"/>
        <v>236.91116817901923</v>
      </c>
      <c r="AA36" s="80">
        <f t="shared" si="20"/>
        <v>241.64863464173385</v>
      </c>
      <c r="AB36" s="80">
        <f t="shared" si="20"/>
        <v>246.48083529810364</v>
      </c>
      <c r="AC36" s="80">
        <f t="shared" si="20"/>
        <v>251.4096645293381</v>
      </c>
      <c r="AD36" s="80">
        <f t="shared" si="20"/>
        <v>256.43705459821859</v>
      </c>
      <c r="AE36" s="80">
        <f t="shared" si="20"/>
        <v>261.56497640660876</v>
      </c>
      <c r="AF36" s="80">
        <f t="shared" si="20"/>
        <v>266.79544026811271</v>
      </c>
      <c r="AG36" s="80">
        <f t="shared" si="20"/>
        <v>272.13049669618408</v>
      </c>
      <c r="AH36" s="80">
        <f t="shared" si="20"/>
        <v>277.57223720799425</v>
      </c>
      <c r="AI36" s="80">
        <f t="shared" si="20"/>
        <v>283.12279514437608</v>
      </c>
      <c r="AJ36" s="80">
        <f t="shared" si="20"/>
        <v>288.78434650616316</v>
      </c>
      <c r="AK36" s="80">
        <f t="shared" si="20"/>
        <v>294.55911080725394</v>
      </c>
      <c r="AL36" s="80">
        <f t="shared" si="20"/>
        <v>300.44935194473351</v>
      </c>
      <c r="AM36" s="80">
        <f t="shared" si="20"/>
        <v>306.45737908639603</v>
      </c>
      <c r="AN36" s="80">
        <f t="shared" si="20"/>
        <v>312.58554757601382</v>
      </c>
      <c r="AO36" s="80">
        <f t="shared" si="20"/>
        <v>318.83625985670994</v>
      </c>
      <c r="AP36" s="80">
        <f t="shared" si="20"/>
        <v>325.21196641279408</v>
      </c>
      <c r="AQ36" s="80">
        <f t="shared" ref="AQ36:BV36" si="21" xml:space="preserve"> AQ$32 + ROUND( $G19 * AQ$7, 0 ) * AQ$33</f>
        <v>331.71516673043334</v>
      </c>
      <c r="AR36" s="80">
        <f t="shared" si="21"/>
        <v>338.34841027753254</v>
      </c>
      <c r="AS36" s="80">
        <f t="shared" si="21"/>
        <v>345.1142975032094</v>
      </c>
      <c r="AT36" s="80">
        <f t="shared" si="21"/>
        <v>352.01548085725597</v>
      </c>
      <c r="AU36" s="80">
        <f t="shared" si="21"/>
        <v>359.05466582998577</v>
      </c>
      <c r="AV36" s="80">
        <f t="shared" si="21"/>
        <v>366.23461201287495</v>
      </c>
      <c r="AW36" s="80">
        <f t="shared" si="21"/>
        <v>373.55813418041259</v>
      </c>
      <c r="AX36" s="80">
        <f t="shared" si="21"/>
        <v>381.02810339358484</v>
      </c>
      <c r="AY36" s="80">
        <f t="shared" si="21"/>
        <v>388.64744812542489</v>
      </c>
      <c r="AZ36" s="80">
        <f t="shared" si="21"/>
        <v>396.4191554090703</v>
      </c>
      <c r="BA36" s="80">
        <f t="shared" si="21"/>
        <v>404.34627200877833</v>
      </c>
      <c r="BB36" s="80">
        <f t="shared" si="21"/>
        <v>412.43190561435739</v>
      </c>
      <c r="BC36" s="80">
        <f t="shared" si="21"/>
        <v>420.67922605948337</v>
      </c>
      <c r="BD36" s="80">
        <f t="shared" si="21"/>
        <v>429.09146656437838</v>
      </c>
      <c r="BE36" s="80">
        <f t="shared" si="21"/>
        <v>437.67192500333937</v>
      </c>
      <c r="BF36" s="80">
        <f t="shared" si="21"/>
        <v>446.42396519761292</v>
      </c>
      <c r="BG36" s="80">
        <f t="shared" si="21"/>
        <v>455.35101823412344</v>
      </c>
      <c r="BH36" s="80">
        <f t="shared" si="21"/>
        <v>464.45658381057211</v>
      </c>
      <c r="BI36" s="80">
        <f t="shared" si="21"/>
        <v>473.74423160743299</v>
      </c>
      <c r="BJ36" s="80">
        <f t="shared" si="21"/>
        <v>483.21760268738478</v>
      </c>
      <c r="BK36" s="80">
        <f t="shared" si="21"/>
        <v>492.88041092272726</v>
      </c>
      <c r="BL36" s="80">
        <f t="shared" si="21"/>
        <v>502.73644445134084</v>
      </c>
      <c r="BM36" s="80">
        <f t="shared" si="21"/>
        <v>512.78956716176071</v>
      </c>
      <c r="BN36" s="80">
        <f t="shared" si="21"/>
        <v>523.04372020794858</v>
      </c>
      <c r="BO36" s="80">
        <f t="shared" si="21"/>
        <v>533.50292355435317</v>
      </c>
      <c r="BP36" s="80">
        <f t="shared" si="21"/>
        <v>544.17127755186971</v>
      </c>
      <c r="BQ36" s="80">
        <f t="shared" si="21"/>
        <v>555.05296454531072</v>
      </c>
      <c r="BR36" s="80">
        <f t="shared" si="21"/>
        <v>566.15225051302309</v>
      </c>
      <c r="BS36" s="80">
        <f t="shared" si="21"/>
        <v>577.47348673929139</v>
      </c>
      <c r="BT36" s="80">
        <f t="shared" si="21"/>
        <v>589.02111152018404</v>
      </c>
      <c r="BU36" s="80">
        <f t="shared" si="21"/>
        <v>600.79965190351106</v>
      </c>
      <c r="BV36" s="80">
        <f t="shared" si="21"/>
        <v>612.81372546357534</v>
      </c>
      <c r="BW36" s="80">
        <f t="shared" ref="BW36:CO36" si="22" xml:space="preserve"> BW$32 + ROUND( $G19 * BW$7, 0 ) * BW$33</f>
        <v>625.06804211141332</v>
      </c>
      <c r="BX36" s="80">
        <f t="shared" si="22"/>
        <v>637.56740594123448</v>
      </c>
      <c r="BY36" s="80">
        <f t="shared" si="22"/>
        <v>650.31671711378408</v>
      </c>
      <c r="BZ36" s="80">
        <f t="shared" si="22"/>
        <v>663.32097377736704</v>
      </c>
      <c r="CA36" s="80">
        <f t="shared" si="22"/>
        <v>676.58527402728578</v>
      </c>
      <c r="CB36" s="80">
        <f t="shared" si="22"/>
        <v>690.11481790446089</v>
      </c>
      <c r="CC36" s="80">
        <f t="shared" si="22"/>
        <v>703.91490943401811</v>
      </c>
      <c r="CD36" s="80">
        <f t="shared" si="22"/>
        <v>717.99095870463998</v>
      </c>
      <c r="CE36" s="80">
        <f t="shared" si="22"/>
        <v>732.34848398949805</v>
      </c>
      <c r="CF36" s="80">
        <f t="shared" si="22"/>
        <v>746.99311390959747</v>
      </c>
      <c r="CG36" s="80">
        <f t="shared" si="22"/>
        <v>761.93058964038005</v>
      </c>
      <c r="CH36" s="80">
        <f t="shared" si="22"/>
        <v>777.16676716245502</v>
      </c>
      <c r="CI36" s="80">
        <f t="shared" si="22"/>
        <v>792.70761955733394</v>
      </c>
      <c r="CJ36" s="80">
        <f t="shared" si="22"/>
        <v>808.55923934907582</v>
      </c>
      <c r="CK36" s="80">
        <f t="shared" si="22"/>
        <v>824.72784089275569</v>
      </c>
      <c r="CL36" s="80">
        <f t="shared" si="22"/>
        <v>841.21976281069624</v>
      </c>
      <c r="CM36" s="80">
        <f t="shared" si="22"/>
        <v>858.04147047741549</v>
      </c>
      <c r="CN36" s="80">
        <f t="shared" si="22"/>
        <v>875.19955855426565</v>
      </c>
      <c r="CO36" s="80">
        <f t="shared" si="22"/>
        <v>892.70075357475719</v>
      </c>
    </row>
    <row r="37" spans="4:93" outlineLevel="1" x14ac:dyDescent="0.2">
      <c r="E37" t="str">
        <f xml:space="preserve"> InpC!E10 &amp; " - " &amp; LOWER( $B$27 )</f>
        <v>Terrace - occupants - charge per property - water</v>
      </c>
      <c r="H37" s="111" t="s">
        <v>125</v>
      </c>
      <c r="I37" s="106">
        <f xml:space="preserve"> SUM( K37:CO37 )</f>
        <v>41619.153658713825</v>
      </c>
      <c r="K37" s="80">
        <f t="shared" ref="K37:AP37" si="23" xml:space="preserve"> K$32 + ROUND( $G20 * K$7, 0 ) * K$33</f>
        <v>194.6044</v>
      </c>
      <c r="L37" s="80">
        <f t="shared" si="23"/>
        <v>203.52302511457378</v>
      </c>
      <c r="M37" s="80">
        <f t="shared" si="23"/>
        <v>208.2701221331028</v>
      </c>
      <c r="N37" s="80">
        <f t="shared" si="23"/>
        <v>212.0682277955481</v>
      </c>
      <c r="O37" s="80">
        <f t="shared" si="23"/>
        <v>216.23283391954146</v>
      </c>
      <c r="P37" s="80">
        <f t="shared" si="23"/>
        <v>220.43217263069297</v>
      </c>
      <c r="Q37" s="80">
        <f t="shared" si="23"/>
        <v>224.72823017005533</v>
      </c>
      <c r="R37" s="80">
        <f t="shared" si="23"/>
        <v>229.12911915005773</v>
      </c>
      <c r="S37" s="80">
        <f t="shared" si="23"/>
        <v>233.71096949484391</v>
      </c>
      <c r="T37" s="80">
        <f t="shared" si="23"/>
        <v>238.3844422081003</v>
      </c>
      <c r="U37" s="80">
        <f t="shared" si="23"/>
        <v>243.15136944447457</v>
      </c>
      <c r="V37" s="80">
        <f t="shared" si="23"/>
        <v>248.01361999585379</v>
      </c>
      <c r="W37" s="80">
        <f t="shared" si="23"/>
        <v>252.97310002399229</v>
      </c>
      <c r="X37" s="80">
        <f t="shared" si="23"/>
        <v>258.03175380778953</v>
      </c>
      <c r="Y37" s="80">
        <f t="shared" si="23"/>
        <v>263.19156450551117</v>
      </c>
      <c r="Z37" s="80">
        <f t="shared" si="23"/>
        <v>268.45455493225234</v>
      </c>
      <c r="AA37" s="80">
        <f t="shared" si="23"/>
        <v>273.82278835294744</v>
      </c>
      <c r="AB37" s="80">
        <f t="shared" si="23"/>
        <v>279.29836929123763</v>
      </c>
      <c r="AC37" s="80">
        <f t="shared" si="23"/>
        <v>284.88344435451319</v>
      </c>
      <c r="AD37" s="80">
        <f t="shared" si="23"/>
        <v>290.58020307545411</v>
      </c>
      <c r="AE37" s="80">
        <f t="shared" si="23"/>
        <v>296.39087877039879</v>
      </c>
      <c r="AF37" s="80">
        <f t="shared" si="23"/>
        <v>302.31774941487703</v>
      </c>
      <c r="AG37" s="80">
        <f t="shared" si="23"/>
        <v>308.36313853665155</v>
      </c>
      <c r="AH37" s="80">
        <f t="shared" si="23"/>
        <v>314.52941612661698</v>
      </c>
      <c r="AI37" s="80">
        <f t="shared" si="23"/>
        <v>320.81899956791386</v>
      </c>
      <c r="AJ37" s="80">
        <f t="shared" si="23"/>
        <v>327.23435458362246</v>
      </c>
      <c r="AK37" s="80">
        <f t="shared" si="23"/>
        <v>333.77799620340687</v>
      </c>
      <c r="AL37" s="80">
        <f t="shared" si="23"/>
        <v>340.4524897494893</v>
      </c>
      <c r="AM37" s="80">
        <f t="shared" si="23"/>
        <v>347.26045184234067</v>
      </c>
      <c r="AN37" s="80">
        <f t="shared" si="23"/>
        <v>354.20455142648143</v>
      </c>
      <c r="AO37" s="80">
        <f t="shared" si="23"/>
        <v>361.28751081679536</v>
      </c>
      <c r="AP37" s="80">
        <f t="shared" si="23"/>
        <v>368.51210676576665</v>
      </c>
      <c r="AQ37" s="80">
        <f t="shared" ref="AQ37:BV37" si="24" xml:space="preserve"> AQ$32 + ROUND( $G20 * AQ$7, 0 ) * AQ$33</f>
        <v>375.88117155205788</v>
      </c>
      <c r="AR37" s="80">
        <f t="shared" si="24"/>
        <v>383.39759409085593</v>
      </c>
      <c r="AS37" s="80">
        <f t="shared" si="24"/>
        <v>391.06432106642177</v>
      </c>
      <c r="AT37" s="80">
        <f t="shared" si="24"/>
        <v>398.8843580872873</v>
      </c>
      <c r="AU37" s="80">
        <f t="shared" si="24"/>
        <v>406.86077086455259</v>
      </c>
      <c r="AV37" s="80">
        <f t="shared" si="24"/>
        <v>414.99668641374507</v>
      </c>
      <c r="AW37" s="80">
        <f t="shared" si="24"/>
        <v>423.29529428071237</v>
      </c>
      <c r="AX37" s="80">
        <f t="shared" si="24"/>
        <v>431.75984779202872</v>
      </c>
      <c r="AY37" s="80">
        <f t="shared" si="24"/>
        <v>440.39366533040624</v>
      </c>
      <c r="AZ37" s="80">
        <f t="shared" si="24"/>
        <v>449.20013163560901</v>
      </c>
      <c r="BA37" s="80">
        <f t="shared" si="24"/>
        <v>458.18269913138295</v>
      </c>
      <c r="BB37" s="80">
        <f t="shared" si="24"/>
        <v>467.34488927891869</v>
      </c>
      <c r="BC37" s="80">
        <f t="shared" si="24"/>
        <v>476.69029395738011</v>
      </c>
      <c r="BD37" s="80">
        <f t="shared" si="24"/>
        <v>486.22257687203864</v>
      </c>
      <c r="BE37" s="80">
        <f t="shared" si="24"/>
        <v>495.94547499056625</v>
      </c>
      <c r="BF37" s="80">
        <f t="shared" si="24"/>
        <v>505.86280000804913</v>
      </c>
      <c r="BG37" s="80">
        <f t="shared" si="24"/>
        <v>515.97843984129736</v>
      </c>
      <c r="BH37" s="80">
        <f t="shared" si="24"/>
        <v>526.29636015303561</v>
      </c>
      <c r="BI37" s="80">
        <f t="shared" si="24"/>
        <v>536.82060590657375</v>
      </c>
      <c r="BJ37" s="80">
        <f t="shared" si="24"/>
        <v>547.55530295156416</v>
      </c>
      <c r="BK37" s="80">
        <f t="shared" si="24"/>
        <v>558.50465964147088</v>
      </c>
      <c r="BL37" s="80">
        <f t="shared" si="24"/>
        <v>569.67296848338231</v>
      </c>
      <c r="BM37" s="80">
        <f t="shared" si="24"/>
        <v>581.06460782081444</v>
      </c>
      <c r="BN37" s="80">
        <f t="shared" si="24"/>
        <v>592.68404355016526</v>
      </c>
      <c r="BO37" s="80">
        <f t="shared" si="24"/>
        <v>604.53583087149286</v>
      </c>
      <c r="BP37" s="80">
        <f t="shared" si="24"/>
        <v>616.62461607430293</v>
      </c>
      <c r="BQ37" s="80">
        <f t="shared" si="24"/>
        <v>628.95513835904762</v>
      </c>
      <c r="BR37" s="80">
        <f t="shared" si="24"/>
        <v>641.53223169504633</v>
      </c>
      <c r="BS37" s="80">
        <f t="shared" si="24"/>
        <v>654.3608267155613</v>
      </c>
      <c r="BT37" s="80">
        <f t="shared" si="24"/>
        <v>667.44595265076714</v>
      </c>
      <c r="BU37" s="80">
        <f t="shared" si="24"/>
        <v>680.79273929937403</v>
      </c>
      <c r="BV37" s="80">
        <f t="shared" si="24"/>
        <v>694.40641903967787</v>
      </c>
      <c r="BW37" s="80">
        <f t="shared" ref="BW37:CO37" si="25" xml:space="preserve"> BW$32 + ROUND( $G20 * BW$7, 0 ) * BW$33</f>
        <v>708.29232888082288</v>
      </c>
      <c r="BX37" s="80">
        <f t="shared" si="25"/>
        <v>722.45591255508589</v>
      </c>
      <c r="BY37" s="80">
        <f t="shared" si="25"/>
        <v>736.90272265199678</v>
      </c>
      <c r="BZ37" s="80">
        <f t="shared" si="25"/>
        <v>751.63842279513642</v>
      </c>
      <c r="CA37" s="80">
        <f t="shared" si="25"/>
        <v>766.66878986246252</v>
      </c>
      <c r="CB37" s="80">
        <f t="shared" si="25"/>
        <v>781.99971625103569</v>
      </c>
      <c r="CC37" s="80">
        <f t="shared" si="25"/>
        <v>797.63721218703233</v>
      </c>
      <c r="CD37" s="80">
        <f t="shared" si="25"/>
        <v>813.58740808195034</v>
      </c>
      <c r="CE37" s="80">
        <f t="shared" si="25"/>
        <v>829.85655693593208</v>
      </c>
      <c r="CF37" s="80">
        <f t="shared" si="25"/>
        <v>846.45103678914484</v>
      </c>
      <c r="CG37" s="80">
        <f t="shared" si="25"/>
        <v>863.37735322218214</v>
      </c>
      <c r="CH37" s="80">
        <f t="shared" si="25"/>
        <v>880.6421419064651</v>
      </c>
      <c r="CI37" s="80">
        <f t="shared" si="25"/>
        <v>898.25217120564332</v>
      </c>
      <c r="CJ37" s="80">
        <f t="shared" si="25"/>
        <v>916.21434482901486</v>
      </c>
      <c r="CK37" s="80">
        <f t="shared" si="25"/>
        <v>934.53570453800762</v>
      </c>
      <c r="CL37" s="80">
        <f t="shared" si="25"/>
        <v>953.22343290678054</v>
      </c>
      <c r="CM37" s="80">
        <f t="shared" si="25"/>
        <v>972.28485613802832</v>
      </c>
      <c r="CN37" s="80">
        <f t="shared" si="25"/>
        <v>991.72744693509276</v>
      </c>
      <c r="CO37" s="80">
        <f t="shared" si="25"/>
        <v>1011.5588274315091</v>
      </c>
    </row>
    <row r="38" spans="4:93" outlineLevel="1" x14ac:dyDescent="0.2">
      <c r="E38" t="str">
        <f xml:space="preserve"> InpC!E11 &amp; " - " &amp; LOWER( $B$27 )</f>
        <v>Semi - occupants - charge per property - water</v>
      </c>
      <c r="H38" s="111" t="s">
        <v>125</v>
      </c>
      <c r="I38" s="106">
        <f xml:space="preserve"> SUM( K38:CO38 )</f>
        <v>42022.197190644249</v>
      </c>
      <c r="K38" s="80">
        <f t="shared" ref="K38:AP38" si="26" xml:space="preserve"> K$32 + ROUND( $G21 * K$7, 0 ) * K$33</f>
        <v>196.12880000000001</v>
      </c>
      <c r="L38" s="80">
        <f t="shared" si="26"/>
        <v>205.11728762603116</v>
      </c>
      <c r="M38" s="80">
        <f t="shared" si="26"/>
        <v>211.53301828734908</v>
      </c>
      <c r="N38" s="80">
        <f t="shared" si="26"/>
        <v>213.72942767824105</v>
      </c>
      <c r="O38" s="80">
        <f t="shared" si="26"/>
        <v>217.92665652595196</v>
      </c>
      <c r="P38" s="80">
        <f t="shared" si="26"/>
        <v>222.15889003255145</v>
      </c>
      <c r="Q38" s="80">
        <f t="shared" si="26"/>
        <v>228.24896982518368</v>
      </c>
      <c r="R38" s="80">
        <f t="shared" si="26"/>
        <v>230.92396258233546</v>
      </c>
      <c r="S38" s="80">
        <f t="shared" si="26"/>
        <v>235.5417040614721</v>
      </c>
      <c r="T38" s="80">
        <f t="shared" si="26"/>
        <v>240.25178561709839</v>
      </c>
      <c r="U38" s="80">
        <f t="shared" si="26"/>
        <v>246.96073806698422</v>
      </c>
      <c r="V38" s="80">
        <f t="shared" si="26"/>
        <v>249.95639190811107</v>
      </c>
      <c r="W38" s="80">
        <f t="shared" si="26"/>
        <v>254.95472116758705</v>
      </c>
      <c r="X38" s="80">
        <f t="shared" si="26"/>
        <v>260.05300104323021</v>
      </c>
      <c r="Y38" s="80">
        <f t="shared" si="26"/>
        <v>267.31489595055768</v>
      </c>
      <c r="Z38" s="80">
        <f t="shared" si="26"/>
        <v>270.5574473824679</v>
      </c>
      <c r="AA38" s="80">
        <f t="shared" si="26"/>
        <v>275.96773193369501</v>
      </c>
      <c r="AB38" s="80">
        <f t="shared" si="26"/>
        <v>281.4862048907799</v>
      </c>
      <c r="AC38" s="80">
        <f t="shared" si="26"/>
        <v>289.34661499786984</v>
      </c>
      <c r="AD38" s="80">
        <f t="shared" si="26"/>
        <v>292.85641297393647</v>
      </c>
      <c r="AE38" s="80">
        <f t="shared" si="26"/>
        <v>298.71260559465145</v>
      </c>
      <c r="AF38" s="80">
        <f t="shared" si="26"/>
        <v>304.68590335799462</v>
      </c>
      <c r="AG38" s="80">
        <f t="shared" si="26"/>
        <v>313.1941574487139</v>
      </c>
      <c r="AH38" s="80">
        <f t="shared" si="26"/>
        <v>316.99322805452516</v>
      </c>
      <c r="AI38" s="80">
        <f t="shared" si="26"/>
        <v>323.33207986281639</v>
      </c>
      <c r="AJ38" s="80">
        <f t="shared" si="26"/>
        <v>329.797688455453</v>
      </c>
      <c r="AK38" s="80">
        <f t="shared" si="26"/>
        <v>339.00718092289389</v>
      </c>
      <c r="AL38" s="80">
        <f t="shared" si="26"/>
        <v>343.11936560313973</v>
      </c>
      <c r="AM38" s="80">
        <f t="shared" si="26"/>
        <v>349.98065669273694</v>
      </c>
      <c r="AN38" s="80">
        <f t="shared" si="26"/>
        <v>356.97915168317923</v>
      </c>
      <c r="AO38" s="80">
        <f t="shared" si="26"/>
        <v>366.94767761147341</v>
      </c>
      <c r="AP38" s="80">
        <f t="shared" si="26"/>
        <v>371.3987827892982</v>
      </c>
      <c r="AQ38" s="80">
        <f t="shared" ref="AQ38:BV38" si="27" xml:space="preserve"> AQ$32 + ROUND( $G21 * AQ$7, 0 ) * AQ$33</f>
        <v>378.82557187349948</v>
      </c>
      <c r="AR38" s="80">
        <f t="shared" si="27"/>
        <v>386.40087301174412</v>
      </c>
      <c r="AS38" s="80">
        <f t="shared" si="27"/>
        <v>397.19099087485006</v>
      </c>
      <c r="AT38" s="80">
        <f t="shared" si="27"/>
        <v>402.00894990262276</v>
      </c>
      <c r="AU38" s="80">
        <f t="shared" si="27"/>
        <v>410.04784453352369</v>
      </c>
      <c r="AV38" s="80">
        <f t="shared" si="27"/>
        <v>418.24749137380309</v>
      </c>
      <c r="AW38" s="80">
        <f t="shared" si="27"/>
        <v>429.92691562741902</v>
      </c>
      <c r="AX38" s="80">
        <f t="shared" si="27"/>
        <v>435.14196408525834</v>
      </c>
      <c r="AY38" s="80">
        <f t="shared" si="27"/>
        <v>443.84341314407163</v>
      </c>
      <c r="AZ38" s="80">
        <f t="shared" si="27"/>
        <v>452.71886338404494</v>
      </c>
      <c r="BA38" s="80">
        <f t="shared" si="27"/>
        <v>465.36088941439698</v>
      </c>
      <c r="BB38" s="80">
        <f t="shared" si="27"/>
        <v>471.00575485655611</v>
      </c>
      <c r="BC38" s="80">
        <f t="shared" si="27"/>
        <v>480.42436515057318</v>
      </c>
      <c r="BD38" s="80">
        <f t="shared" si="27"/>
        <v>490.03131755921595</v>
      </c>
      <c r="BE38" s="80">
        <f t="shared" si="27"/>
        <v>503.71528165552979</v>
      </c>
      <c r="BF38" s="80">
        <f t="shared" si="27"/>
        <v>509.82538899541157</v>
      </c>
      <c r="BG38" s="80">
        <f t="shared" si="27"/>
        <v>520.02026794844221</v>
      </c>
      <c r="BH38" s="80">
        <f t="shared" si="27"/>
        <v>530.41901190919987</v>
      </c>
      <c r="BI38" s="80">
        <f t="shared" si="27"/>
        <v>545.23078914645919</v>
      </c>
      <c r="BJ38" s="80">
        <f t="shared" si="27"/>
        <v>551.84448296917606</v>
      </c>
      <c r="BK38" s="80">
        <f t="shared" si="27"/>
        <v>562.87960955605377</v>
      </c>
      <c r="BL38" s="80">
        <f t="shared" si="27"/>
        <v>574.13540341885175</v>
      </c>
      <c r="BM38" s="80">
        <f t="shared" si="27"/>
        <v>590.1679465753549</v>
      </c>
      <c r="BN38" s="80">
        <f t="shared" si="27"/>
        <v>597.32673177297966</v>
      </c>
      <c r="BO38" s="80">
        <f t="shared" si="27"/>
        <v>609.27135802596877</v>
      </c>
      <c r="BP38" s="80">
        <f t="shared" si="27"/>
        <v>621.45483864246523</v>
      </c>
      <c r="BQ38" s="80">
        <f t="shared" si="27"/>
        <v>638.80876153421252</v>
      </c>
      <c r="BR38" s="80">
        <f t="shared" si="27"/>
        <v>646.55756377384796</v>
      </c>
      <c r="BS38" s="80">
        <f t="shared" si="27"/>
        <v>659.48664938064599</v>
      </c>
      <c r="BT38" s="80">
        <f t="shared" si="27"/>
        <v>672.67427539280607</v>
      </c>
      <c r="BU38" s="80">
        <f t="shared" si="27"/>
        <v>691.45848428548913</v>
      </c>
      <c r="BV38" s="80">
        <f t="shared" si="27"/>
        <v>699.84593194475133</v>
      </c>
      <c r="BW38" s="80">
        <f t="shared" ref="BW38:CO38" si="28" xml:space="preserve"> BW$32 + ROUND( $G21 * BW$7, 0 ) * BW$33</f>
        <v>713.84061466545018</v>
      </c>
      <c r="BX38" s="80">
        <f t="shared" si="28"/>
        <v>728.11514632934268</v>
      </c>
      <c r="BY38" s="80">
        <f t="shared" si="28"/>
        <v>748.4475233904252</v>
      </c>
      <c r="BZ38" s="80">
        <f t="shared" si="28"/>
        <v>757.5262527296544</v>
      </c>
      <c r="CA38" s="80">
        <f t="shared" si="28"/>
        <v>772.67435758480758</v>
      </c>
      <c r="CB38" s="80">
        <f t="shared" si="28"/>
        <v>788.12537614080725</v>
      </c>
      <c r="CC38" s="80">
        <f t="shared" si="28"/>
        <v>810.13351922076754</v>
      </c>
      <c r="CD38" s="80">
        <f t="shared" si="28"/>
        <v>819.96050470710452</v>
      </c>
      <c r="CE38" s="80">
        <f t="shared" si="28"/>
        <v>836.35709513236111</v>
      </c>
      <c r="CF38" s="80">
        <f t="shared" si="28"/>
        <v>853.08156498111464</v>
      </c>
      <c r="CG38" s="80">
        <f t="shared" si="28"/>
        <v>876.90358836642235</v>
      </c>
      <c r="CH38" s="80">
        <f t="shared" si="28"/>
        <v>887.54050022273248</v>
      </c>
      <c r="CI38" s="80">
        <f t="shared" si="28"/>
        <v>905.28847464886394</v>
      </c>
      <c r="CJ38" s="80">
        <f t="shared" si="28"/>
        <v>923.39135186101078</v>
      </c>
      <c r="CK38" s="80">
        <f t="shared" si="28"/>
        <v>941.85622878102458</v>
      </c>
      <c r="CL38" s="80">
        <f t="shared" si="28"/>
        <v>960.69034424651954</v>
      </c>
      <c r="CM38" s="80">
        <f t="shared" si="28"/>
        <v>979.90108184873566</v>
      </c>
      <c r="CN38" s="80">
        <f t="shared" si="28"/>
        <v>999.49597282714785</v>
      </c>
      <c r="CO38" s="80">
        <f t="shared" si="28"/>
        <v>1027.4065706124093</v>
      </c>
    </row>
    <row r="39" spans="4:93" outlineLevel="1" x14ac:dyDescent="0.2">
      <c r="E39" t="str">
        <f xml:space="preserve"> InpC!E12 &amp; " - " &amp; LOWER( $B$27 )</f>
        <v>Detached - occupants - charge per property - water</v>
      </c>
      <c r="H39" s="111" t="s">
        <v>125</v>
      </c>
      <c r="I39" s="106">
        <f xml:space="preserve"> SUM( K39:CO39 )</f>
        <v>44956.345342156172</v>
      </c>
      <c r="K39" s="80">
        <f t="shared" ref="K39:AP39" si="29" xml:space="preserve"> K$32 + ROUND( $G22 * K$7, 0 ) * K$33</f>
        <v>209.84839999999997</v>
      </c>
      <c r="L39" s="80">
        <f t="shared" si="29"/>
        <v>219.46565022914757</v>
      </c>
      <c r="M39" s="80">
        <f t="shared" si="29"/>
        <v>226.21605098145733</v>
      </c>
      <c r="N39" s="80">
        <f t="shared" si="29"/>
        <v>228.68022662247768</v>
      </c>
      <c r="O39" s="80">
        <f t="shared" si="29"/>
        <v>233.17105998364633</v>
      </c>
      <c r="P39" s="80">
        <f t="shared" si="29"/>
        <v>237.69934664927777</v>
      </c>
      <c r="Q39" s="80">
        <f t="shared" si="29"/>
        <v>244.09229827326135</v>
      </c>
      <c r="R39" s="80">
        <f t="shared" si="29"/>
        <v>247.07755347283501</v>
      </c>
      <c r="S39" s="80">
        <f t="shared" si="29"/>
        <v>252.01831516112586</v>
      </c>
      <c r="T39" s="80">
        <f t="shared" si="29"/>
        <v>257.05787629808123</v>
      </c>
      <c r="U39" s="80">
        <f t="shared" si="29"/>
        <v>264.10289686827758</v>
      </c>
      <c r="V39" s="80">
        <f t="shared" si="29"/>
        <v>267.44133911842653</v>
      </c>
      <c r="W39" s="80">
        <f t="shared" si="29"/>
        <v>272.78931145994</v>
      </c>
      <c r="X39" s="80">
        <f t="shared" si="29"/>
        <v>278.24422616219641</v>
      </c>
      <c r="Y39" s="80">
        <f t="shared" si="29"/>
        <v>285.86988745326681</v>
      </c>
      <c r="Z39" s="80">
        <f t="shared" si="29"/>
        <v>289.48347943440774</v>
      </c>
      <c r="AA39" s="80">
        <f t="shared" si="29"/>
        <v>295.27222416042321</v>
      </c>
      <c r="AB39" s="80">
        <f t="shared" si="29"/>
        <v>301.17672528666026</v>
      </c>
      <c r="AC39" s="80">
        <f t="shared" si="29"/>
        <v>309.43088289297486</v>
      </c>
      <c r="AD39" s="80">
        <f t="shared" si="29"/>
        <v>313.3423020602778</v>
      </c>
      <c r="AE39" s="80">
        <f t="shared" si="29"/>
        <v>319.60814701292543</v>
      </c>
      <c r="AF39" s="80">
        <f t="shared" si="29"/>
        <v>325.99928884605322</v>
      </c>
      <c r="AG39" s="80">
        <f t="shared" si="29"/>
        <v>334.93374255299443</v>
      </c>
      <c r="AH39" s="80">
        <f t="shared" si="29"/>
        <v>339.1675354056988</v>
      </c>
      <c r="AI39" s="80">
        <f t="shared" si="29"/>
        <v>345.94980251693909</v>
      </c>
      <c r="AJ39" s="80">
        <f t="shared" si="29"/>
        <v>352.86769330192863</v>
      </c>
      <c r="AK39" s="80">
        <f t="shared" si="29"/>
        <v>362.53851216058564</v>
      </c>
      <c r="AL39" s="80">
        <f t="shared" si="29"/>
        <v>367.1212482859932</v>
      </c>
      <c r="AM39" s="80">
        <f t="shared" si="29"/>
        <v>374.46250034630384</v>
      </c>
      <c r="AN39" s="80">
        <f t="shared" si="29"/>
        <v>381.95055399345972</v>
      </c>
      <c r="AO39" s="80">
        <f t="shared" si="29"/>
        <v>392.41842818752457</v>
      </c>
      <c r="AP39" s="80">
        <f t="shared" si="29"/>
        <v>397.37886700108174</v>
      </c>
      <c r="AQ39" s="80">
        <f t="shared" ref="AQ39:BV39" si="30" xml:space="preserve"> AQ$32 + ROUND( $G22 * AQ$7, 0 ) * AQ$33</f>
        <v>405.32517476647422</v>
      </c>
      <c r="AR39" s="80">
        <f t="shared" si="30"/>
        <v>413.4303832997382</v>
      </c>
      <c r="AS39" s="80">
        <f t="shared" si="30"/>
        <v>424.7610050127775</v>
      </c>
      <c r="AT39" s="80">
        <f t="shared" si="30"/>
        <v>430.13027624064154</v>
      </c>
      <c r="AU39" s="80">
        <f t="shared" si="30"/>
        <v>438.73150755426383</v>
      </c>
      <c r="AV39" s="80">
        <f t="shared" si="30"/>
        <v>447.5047360143252</v>
      </c>
      <c r="AW39" s="80">
        <f t="shared" si="30"/>
        <v>459.76921168759884</v>
      </c>
      <c r="AX39" s="80">
        <f t="shared" si="30"/>
        <v>465.58101072432464</v>
      </c>
      <c r="AY39" s="80">
        <f t="shared" si="30"/>
        <v>474.89114346706043</v>
      </c>
      <c r="AZ39" s="80">
        <f t="shared" si="30"/>
        <v>484.38744911996821</v>
      </c>
      <c r="BA39" s="80">
        <f t="shared" si="30"/>
        <v>497.66274568795973</v>
      </c>
      <c r="BB39" s="80">
        <f t="shared" si="30"/>
        <v>503.95354505529292</v>
      </c>
      <c r="BC39" s="80">
        <f t="shared" si="30"/>
        <v>514.03100588931125</v>
      </c>
      <c r="BD39" s="80">
        <f t="shared" si="30"/>
        <v>524.30998374381215</v>
      </c>
      <c r="BE39" s="80">
        <f t="shared" si="30"/>
        <v>538.67941164786589</v>
      </c>
      <c r="BF39" s="80">
        <f t="shared" si="30"/>
        <v>545.48868988167328</v>
      </c>
      <c r="BG39" s="80">
        <f t="shared" si="30"/>
        <v>556.39672091274656</v>
      </c>
      <c r="BH39" s="80">
        <f t="shared" si="30"/>
        <v>567.52287771467797</v>
      </c>
      <c r="BI39" s="80">
        <f t="shared" si="30"/>
        <v>583.07661372594362</v>
      </c>
      <c r="BJ39" s="80">
        <f t="shared" si="30"/>
        <v>590.4471031276837</v>
      </c>
      <c r="BK39" s="80">
        <f t="shared" si="30"/>
        <v>602.25415878729996</v>
      </c>
      <c r="BL39" s="80">
        <f t="shared" si="30"/>
        <v>614.29731783807665</v>
      </c>
      <c r="BM39" s="80">
        <f t="shared" si="30"/>
        <v>631.13297097078703</v>
      </c>
      <c r="BN39" s="80">
        <f t="shared" si="30"/>
        <v>639.11092577830971</v>
      </c>
      <c r="BO39" s="80">
        <f t="shared" si="30"/>
        <v>651.89110241625258</v>
      </c>
      <c r="BP39" s="80">
        <f t="shared" si="30"/>
        <v>664.92684175592512</v>
      </c>
      <c r="BQ39" s="80">
        <f t="shared" si="30"/>
        <v>683.15006582245462</v>
      </c>
      <c r="BR39" s="80">
        <f t="shared" si="30"/>
        <v>691.78555248306191</v>
      </c>
      <c r="BS39" s="80">
        <f t="shared" si="30"/>
        <v>705.61905336640791</v>
      </c>
      <c r="BT39" s="80">
        <f t="shared" si="30"/>
        <v>719.72918007115584</v>
      </c>
      <c r="BU39" s="80">
        <f t="shared" si="30"/>
        <v>739.45433672300692</v>
      </c>
      <c r="BV39" s="80">
        <f t="shared" si="30"/>
        <v>748.80154809041278</v>
      </c>
      <c r="BW39" s="80">
        <f t="shared" ref="BW39:CO39" si="31" xml:space="preserve"> BW$32 + ROUND( $G22 * BW$7, 0 ) * BW$33</f>
        <v>763.77518672709596</v>
      </c>
      <c r="BX39" s="80">
        <f t="shared" si="31"/>
        <v>779.04825029765357</v>
      </c>
      <c r="BY39" s="80">
        <f t="shared" si="31"/>
        <v>800.39912671335287</v>
      </c>
      <c r="BZ39" s="80">
        <f t="shared" si="31"/>
        <v>810.51672214031601</v>
      </c>
      <c r="CA39" s="80">
        <f t="shared" si="31"/>
        <v>826.7244670859136</v>
      </c>
      <c r="CB39" s="80">
        <f t="shared" si="31"/>
        <v>843.25631514875215</v>
      </c>
      <c r="CC39" s="80">
        <f t="shared" si="31"/>
        <v>866.36690087257602</v>
      </c>
      <c r="CD39" s="80">
        <f t="shared" si="31"/>
        <v>877.31837433349074</v>
      </c>
      <c r="CE39" s="80">
        <f t="shared" si="31"/>
        <v>894.8619389002215</v>
      </c>
      <c r="CF39" s="80">
        <f t="shared" si="31"/>
        <v>912.75631870884308</v>
      </c>
      <c r="CG39" s="80">
        <f t="shared" si="31"/>
        <v>937.77164651550356</v>
      </c>
      <c r="CH39" s="80">
        <f t="shared" si="31"/>
        <v>949.62572506913853</v>
      </c>
      <c r="CI39" s="80">
        <f t="shared" si="31"/>
        <v>968.6152056378495</v>
      </c>
      <c r="CJ39" s="80">
        <f t="shared" si="31"/>
        <v>987.98441514897422</v>
      </c>
      <c r="CK39" s="80">
        <f t="shared" si="31"/>
        <v>1007.7409469681756</v>
      </c>
      <c r="CL39" s="80">
        <f t="shared" si="31"/>
        <v>1027.8925463041701</v>
      </c>
      <c r="CM39" s="80">
        <f t="shared" si="31"/>
        <v>1048.4471132451033</v>
      </c>
      <c r="CN39" s="80">
        <f t="shared" si="31"/>
        <v>1069.4127058556442</v>
      </c>
      <c r="CO39" s="80">
        <f t="shared" si="31"/>
        <v>1098.7214149264605</v>
      </c>
    </row>
    <row r="40" spans="4:93" outlineLevel="1" x14ac:dyDescent="0.2"/>
    <row r="41" spans="4:93" outlineLevel="1" x14ac:dyDescent="0.2">
      <c r="D41" s="39" t="s">
        <v>489</v>
      </c>
      <c r="K41" s="79"/>
    </row>
    <row r="42" spans="4:93" outlineLevel="1" x14ac:dyDescent="0.2">
      <c r="E42" s="18" t="str">
        <f xml:space="preserve"> UserInput!E$22</f>
        <v>Flats</v>
      </c>
      <c r="F42" s="18">
        <f xml:space="preserve"> UserInput!F$22</f>
        <v>0</v>
      </c>
      <c r="G42" s="19">
        <f xml:space="preserve"> UserInput!G$22</f>
        <v>96</v>
      </c>
      <c r="H42" s="113" t="str">
        <f xml:space="preserve"> UserInput!H$22</f>
        <v>Properties</v>
      </c>
      <c r="I42" s="18"/>
      <c r="J42" t="s">
        <v>314</v>
      </c>
    </row>
    <row r="43" spans="4:93" outlineLevel="1" x14ac:dyDescent="0.2">
      <c r="E43" s="18" t="str">
        <f xml:space="preserve"> UserInput!E$23</f>
        <v>Terraced houses</v>
      </c>
      <c r="F43" s="18">
        <f xml:space="preserve"> UserInput!F$23</f>
        <v>0</v>
      </c>
      <c r="G43" s="19">
        <f xml:space="preserve"> UserInput!G$23</f>
        <v>146</v>
      </c>
      <c r="H43" s="113" t="str">
        <f xml:space="preserve"> UserInput!H$23</f>
        <v>Properties</v>
      </c>
      <c r="I43" s="18"/>
    </row>
    <row r="44" spans="4:93" outlineLevel="1" x14ac:dyDescent="0.2">
      <c r="E44" s="18" t="str">
        <f xml:space="preserve"> UserInput!E$24</f>
        <v>Semi-detached houses</v>
      </c>
      <c r="F44" s="18">
        <f xml:space="preserve"> UserInput!F$24</f>
        <v>0</v>
      </c>
      <c r="G44" s="19">
        <f xml:space="preserve"> UserInput!G$24</f>
        <v>139</v>
      </c>
      <c r="H44" s="113" t="str">
        <f xml:space="preserve"> UserInput!H$24</f>
        <v>Properties</v>
      </c>
      <c r="I44" s="18"/>
    </row>
    <row r="45" spans="4:93" outlineLevel="1" x14ac:dyDescent="0.2">
      <c r="E45" s="18" t="str">
        <f xml:space="preserve"> UserInput!E$25</f>
        <v>Detached houses</v>
      </c>
      <c r="F45" s="18">
        <f xml:space="preserve"> UserInput!F$25</f>
        <v>0</v>
      </c>
      <c r="G45" s="19">
        <f xml:space="preserve"> UserInput!G$25</f>
        <v>119</v>
      </c>
      <c r="H45" s="113" t="str">
        <f xml:space="preserve"> UserInput!H$25</f>
        <v>Properties</v>
      </c>
      <c r="I45" s="18"/>
    </row>
    <row r="46" spans="4:93" outlineLevel="1" x14ac:dyDescent="0.2">
      <c r="E46" s="18" t="str">
        <f xml:space="preserve"> UserInput!E44</f>
        <v>Number of standard users</v>
      </c>
      <c r="F46" s="18"/>
      <c r="G46" s="19">
        <f xml:space="preserve"> UserInput!G44</f>
        <v>0</v>
      </c>
      <c r="H46" s="113" t="str">
        <f xml:space="preserve"> UserInput!H44</f>
        <v>Properties</v>
      </c>
      <c r="I46" s="18"/>
    </row>
    <row r="47" spans="4:93" outlineLevel="1" x14ac:dyDescent="0.2">
      <c r="E47" s="18" t="str">
        <f xml:space="preserve"> UserInput!E45</f>
        <v>Number of intermediate users</v>
      </c>
      <c r="F47" s="18"/>
      <c r="G47" s="19">
        <f xml:space="preserve"> UserInput!G45</f>
        <v>0</v>
      </c>
      <c r="H47" s="113" t="str">
        <f xml:space="preserve"> UserInput!H45</f>
        <v>Properties</v>
      </c>
      <c r="I47" s="18"/>
    </row>
    <row r="48" spans="4:93" outlineLevel="1" x14ac:dyDescent="0.2">
      <c r="E48" s="18" t="str">
        <f xml:space="preserve"> UserInput!E46</f>
        <v>Number of large users</v>
      </c>
      <c r="F48" s="18"/>
      <c r="G48" s="19">
        <f xml:space="preserve"> UserInput!G46</f>
        <v>0</v>
      </c>
      <c r="H48" s="113" t="str">
        <f xml:space="preserve"> UserInput!H46</f>
        <v>Properties</v>
      </c>
      <c r="I48" s="18"/>
    </row>
    <row r="49" spans="2:93" outlineLevel="1" x14ac:dyDescent="0.2">
      <c r="E49" s="20" t="s">
        <v>320</v>
      </c>
      <c r="G49" s="412">
        <f>SUM(G42:G48)</f>
        <v>500</v>
      </c>
      <c r="H49" s="111" t="s">
        <v>72</v>
      </c>
    </row>
    <row r="50" spans="2:93" outlineLevel="1" x14ac:dyDescent="0.2">
      <c r="G50" s="79"/>
    </row>
    <row r="51" spans="2:93" outlineLevel="1" x14ac:dyDescent="0.2">
      <c r="E51" t="s">
        <v>490</v>
      </c>
      <c r="H51" s="111" t="s">
        <v>125</v>
      </c>
      <c r="I51" s="106">
        <f xml:space="preserve"> SUM( K51:CO51 )</f>
        <v>20793261.986382969</v>
      </c>
      <c r="K51" s="54">
        <f t="shared" ref="K51:AP51" si="32" xml:space="preserve"> SUMPRODUCT( $G42:$G45, K36:K39 )</f>
        <v>97132.991600000008</v>
      </c>
      <c r="L51" s="54">
        <f t="shared" si="32"/>
        <v>101584.54941851512</v>
      </c>
      <c r="M51" s="54">
        <f t="shared" si="32"/>
        <v>104374.88393388852</v>
      </c>
      <c r="N51" s="54">
        <f t="shared" si="32"/>
        <v>105849.72071079513</v>
      </c>
      <c r="O51" s="54">
        <f t="shared" si="32"/>
        <v>107928.40265045917</v>
      </c>
      <c r="P51" s="54">
        <f t="shared" si="32"/>
        <v>110024.4206837402</v>
      </c>
      <c r="Q51" s="54">
        <f t="shared" si="32"/>
        <v>112622.88944967958</v>
      </c>
      <c r="R51" s="54">
        <f t="shared" si="32"/>
        <v>114365.33195404604</v>
      </c>
      <c r="S51" s="54">
        <f t="shared" si="32"/>
        <v>116652.27321052621</v>
      </c>
      <c r="T51" s="54">
        <f t="shared" si="32"/>
        <v>118984.94598565137</v>
      </c>
      <c r="U51" s="54">
        <f t="shared" si="32"/>
        <v>121855.67331599175</v>
      </c>
      <c r="V51" s="54">
        <f t="shared" si="32"/>
        <v>123791.16231566633</v>
      </c>
      <c r="W51" s="54">
        <f t="shared" si="32"/>
        <v>126266.59006505713</v>
      </c>
      <c r="X51" s="54">
        <f t="shared" si="32"/>
        <v>128791.51846076082</v>
      </c>
      <c r="Y51" s="54">
        <f t="shared" si="32"/>
        <v>131898.84711396651</v>
      </c>
      <c r="Z51" s="54">
        <f t="shared" si="32"/>
        <v>133993.85640415223</v>
      </c>
      <c r="AA51" s="54">
        <f t="shared" si="32"/>
        <v>136673.30543901073</v>
      </c>
      <c r="AB51" s="54">
        <f t="shared" si="32"/>
        <v>139406.33489406962</v>
      </c>
      <c r="AC51" s="54">
        <f t="shared" si="32"/>
        <v>142769.7652195433</v>
      </c>
      <c r="AD51" s="54">
        <f t="shared" si="32"/>
        <v>145037.44223899551</v>
      </c>
      <c r="AE51" s="54">
        <f t="shared" si="32"/>
        <v>147937.72770770732</v>
      </c>
      <c r="AF51" s="54">
        <f t="shared" si="32"/>
        <v>150896.00961975247</v>
      </c>
      <c r="AG51" s="54">
        <f t="shared" si="32"/>
        <v>154536.64915836236</v>
      </c>
      <c r="AH51" s="54">
        <f t="shared" si="32"/>
        <v>156991.22493931069</v>
      </c>
      <c r="AI51" s="54">
        <f t="shared" si="32"/>
        <v>160130.54787122275</v>
      </c>
      <c r="AJ51" s="54">
        <f t="shared" si="32"/>
        <v>163332.64723203803</v>
      </c>
      <c r="AK51" s="54">
        <f t="shared" si="32"/>
        <v>167273.34317858572</v>
      </c>
      <c r="AL51" s="54">
        <f t="shared" si="32"/>
        <v>169930.22165498947</v>
      </c>
      <c r="AM51" s="54">
        <f t="shared" si="32"/>
        <v>173328.28318277636</v>
      </c>
      <c r="AN51" s="54">
        <f t="shared" si="32"/>
        <v>176794.29508474725</v>
      </c>
      <c r="AO51" s="54">
        <f t="shared" si="32"/>
        <v>181059.77766780651</v>
      </c>
      <c r="AP51" s="54">
        <f t="shared" si="32"/>
        <v>183935.63234427135</v>
      </c>
      <c r="AQ51" s="54">
        <f t="shared" ref="AQ51:BV51" si="33" xml:space="preserve"> SUMPRODUCT( $G42:$G45, AQ36:AQ39 )</f>
        <v>187613.75734034894</v>
      </c>
      <c r="AR51" s="54">
        <f t="shared" si="33"/>
        <v>191365.43308520934</v>
      </c>
      <c r="AS51" s="54">
        <f t="shared" si="33"/>
        <v>195982.47076413038</v>
      </c>
      <c r="AT51" s="54">
        <f t="shared" si="33"/>
        <v>199095.34935214143</v>
      </c>
      <c r="AU51" s="54">
        <f t="shared" si="33"/>
        <v>203076.62025502051</v>
      </c>
      <c r="AV51" s="54">
        <f t="shared" si="33"/>
        <v>207137.50385630608</v>
      </c>
      <c r="AW51" s="54">
        <f t="shared" si="33"/>
        <v>212135.07130933911</v>
      </c>
      <c r="AX51" s="54">
        <f t="shared" si="33"/>
        <v>215504.5089874659</v>
      </c>
      <c r="AY51" s="54">
        <f t="shared" si="33"/>
        <v>219813.91065788624</v>
      </c>
      <c r="AZ51" s="54">
        <f t="shared" si="33"/>
        <v>224209.4865937281</v>
      </c>
      <c r="BA51" s="54">
        <f t="shared" si="33"/>
        <v>229618.94655149302</v>
      </c>
      <c r="BB51" s="54">
        <f t="shared" si="33"/>
        <v>233266.0885603416</v>
      </c>
      <c r="BC51" s="54">
        <f t="shared" si="33"/>
        <v>237930.66507624561</v>
      </c>
      <c r="BD51" s="54">
        <f t="shared" si="33"/>
        <v>242688.51821974263</v>
      </c>
      <c r="BE51" s="54">
        <f t="shared" si="33"/>
        <v>248543.8182851579</v>
      </c>
      <c r="BF51" s="54">
        <f t="shared" si="33"/>
        <v>252491.55262642732</v>
      </c>
      <c r="BG51" s="54">
        <f t="shared" si="33"/>
        <v>257540.57700075555</v>
      </c>
      <c r="BH51" s="54">
        <f t="shared" si="33"/>
        <v>262690.56573158357</v>
      </c>
      <c r="BI51" s="54">
        <f t="shared" si="33"/>
        <v>269028.45142141846</v>
      </c>
      <c r="BJ51" s="54">
        <f t="shared" si="33"/>
        <v>273301.55249382713</v>
      </c>
      <c r="BK51" s="54">
        <f t="shared" si="33"/>
        <v>278766.71038021671</v>
      </c>
      <c r="BL51" s="54">
        <f t="shared" si="33"/>
        <v>284341.15396385407</v>
      </c>
      <c r="BM51" s="54">
        <f t="shared" si="33"/>
        <v>291201.39930886589</v>
      </c>
      <c r="BN51" s="54">
        <f t="shared" si="33"/>
        <v>295826.68338235019</v>
      </c>
      <c r="BO51" s="54">
        <f t="shared" si="33"/>
        <v>301742.27192159957</v>
      </c>
      <c r="BP51" s="54">
        <f t="shared" si="33"/>
        <v>307776.15333208547</v>
      </c>
      <c r="BQ51" s="54">
        <f t="shared" si="33"/>
        <v>315201.81048289838</v>
      </c>
      <c r="BR51" s="54">
        <f t="shared" si="33"/>
        <v>320208.30398677621</v>
      </c>
      <c r="BS51" s="54">
        <f t="shared" si="33"/>
        <v>326611.44704195624</v>
      </c>
      <c r="BT51" s="54">
        <f t="shared" si="33"/>
        <v>333142.6325010173</v>
      </c>
      <c r="BU51" s="54">
        <f t="shared" si="33"/>
        <v>341180.30190616648</v>
      </c>
      <c r="BV51" s="54">
        <f t="shared" si="33"/>
        <v>346599.42358737573</v>
      </c>
      <c r="BW51" s="54">
        <f t="shared" ref="BW51:CO51" si="34" xml:space="preserve"> SUMPRODUCT( $G42:$G45, BW36:BW39 )</f>
        <v>353530.30471831776</v>
      </c>
      <c r="BX51" s="54">
        <f t="shared" si="34"/>
        <v>360599.78132860048</v>
      </c>
      <c r="BY51" s="54">
        <f t="shared" si="34"/>
        <v>369299.90418027289</v>
      </c>
      <c r="BZ51" s="54">
        <f t="shared" si="34"/>
        <v>375165.66227483668</v>
      </c>
      <c r="CA51" s="54">
        <f t="shared" si="34"/>
        <v>382667.77691405092</v>
      </c>
      <c r="CB51" s="54">
        <f t="shared" si="34"/>
        <v>390319.90987775318</v>
      </c>
      <c r="CC51" s="54">
        <f t="shared" si="34"/>
        <v>399737.08466049569</v>
      </c>
      <c r="CD51" s="54">
        <f t="shared" si="34"/>
        <v>406086.29031558317</v>
      </c>
      <c r="CE51" s="54">
        <f t="shared" si="34"/>
        <v>414206.71872816241</v>
      </c>
      <c r="CF51" s="54">
        <f t="shared" si="34"/>
        <v>422489.52976526378</v>
      </c>
      <c r="CG51" s="54">
        <f t="shared" si="34"/>
        <v>432682.85489419266</v>
      </c>
      <c r="CH51" s="54">
        <f t="shared" si="34"/>
        <v>439555.35318012693</v>
      </c>
      <c r="CI51" s="54">
        <f t="shared" si="34"/>
        <v>448345.05592062417</v>
      </c>
      <c r="CJ51" s="54">
        <f t="shared" si="34"/>
        <v>457310.52463395591</v>
      </c>
      <c r="CK51" s="54">
        <f t="shared" si="34"/>
        <v>466455.27407802898</v>
      </c>
      <c r="CL51" s="54">
        <f t="shared" si="34"/>
        <v>475782.88929467928</v>
      </c>
      <c r="CM51" s="54">
        <f t="shared" si="34"/>
        <v>485297.02701512561</v>
      </c>
      <c r="CN51" s="54">
        <f t="shared" si="34"/>
        <v>495001.41709352826</v>
      </c>
      <c r="CO51" s="54">
        <f t="shared" si="34"/>
        <v>506944.2228395507</v>
      </c>
    </row>
    <row r="52" spans="2:93" outlineLevel="1" x14ac:dyDescent="0.2"/>
    <row r="53" spans="2:93" outlineLevel="1" x14ac:dyDescent="0.2">
      <c r="E53" t="s">
        <v>71</v>
      </c>
      <c r="G53" s="93">
        <f xml:space="preserve"> G42 / MAX( 1, G49 )</f>
        <v>0.192</v>
      </c>
      <c r="H53" s="111" t="s">
        <v>59</v>
      </c>
    </row>
    <row r="54" spans="2:93" outlineLevel="1" x14ac:dyDescent="0.2"/>
    <row r="55" spans="2:93" outlineLevel="1" x14ac:dyDescent="0.2">
      <c r="B55" s="59" t="s">
        <v>491</v>
      </c>
    </row>
    <row r="56" spans="2:93" outlineLevel="1" x14ac:dyDescent="0.2">
      <c r="E56" s="18" t="str">
        <f xml:space="preserve"> UserInput!E28</f>
        <v>First occupant in place after</v>
      </c>
      <c r="G56" s="19">
        <f xml:space="preserve"> UserInput!G28</f>
        <v>3</v>
      </c>
      <c r="H56" s="113" t="str">
        <f xml:space="preserve"> UserInput!H28</f>
        <v>Months</v>
      </c>
      <c r="I56" s="77"/>
    </row>
    <row r="57" spans="2:93" outlineLevel="1" x14ac:dyDescent="0.2">
      <c r="E57" s="18" t="str">
        <f xml:space="preserve"> UserInput!E29</f>
        <v>Development period (first to last occupancy)</v>
      </c>
      <c r="G57" s="19">
        <f xml:space="preserve"> UserInput!G29</f>
        <v>12</v>
      </c>
      <c r="H57" s="113" t="str">
        <f xml:space="preserve"> UserInput!H29</f>
        <v>Months</v>
      </c>
      <c r="I57" s="77"/>
    </row>
    <row r="58" spans="2:93" outlineLevel="1" x14ac:dyDescent="0.2">
      <c r="E58" t="s">
        <v>492</v>
      </c>
      <c r="G58" s="87">
        <f xml:space="preserve"> DATE( YEAR( G5 ), MONTH( G5 )+ G56, DAY( G5 ) )</f>
        <v>44378</v>
      </c>
      <c r="H58" s="111" t="s">
        <v>493</v>
      </c>
    </row>
    <row r="59" spans="2:93" outlineLevel="1" x14ac:dyDescent="0.2">
      <c r="E59" t="s">
        <v>494</v>
      </c>
      <c r="G59" s="90">
        <f xml:space="preserve"> DATE( YEAR( G58 ), MONTH( G58 ) + G57, DAY( G58 ) )</f>
        <v>44743</v>
      </c>
      <c r="H59" s="111" t="s">
        <v>493</v>
      </c>
      <c r="K59" s="79"/>
    </row>
    <row r="60" spans="2:93" outlineLevel="1" x14ac:dyDescent="0.2">
      <c r="E60" t="s">
        <v>495</v>
      </c>
      <c r="G60" s="91">
        <f xml:space="preserve"> G59 - G58</f>
        <v>365</v>
      </c>
      <c r="H60" s="111" t="s">
        <v>477</v>
      </c>
      <c r="K60" s="79"/>
    </row>
    <row r="61" spans="2:93" outlineLevel="1" x14ac:dyDescent="0.2">
      <c r="G61" s="89"/>
      <c r="K61" s="79"/>
    </row>
    <row r="62" spans="2:93" outlineLevel="1" x14ac:dyDescent="0.2">
      <c r="E62" t="s">
        <v>496</v>
      </c>
      <c r="G62" s="132"/>
      <c r="H62" s="111" t="s">
        <v>477</v>
      </c>
      <c r="I62" s="106">
        <f xml:space="preserve"> SUM( K62:CO62 )</f>
        <v>365</v>
      </c>
      <c r="K62" s="85">
        <f xml:space="preserve"> MAX( 0, ( MIN( $G$59, K$6 ) - MAX( J$6, $G$58 ) )  )</f>
        <v>273</v>
      </c>
      <c r="L62" s="85">
        <f t="shared" ref="L62:BW62" si="35" xml:space="preserve"> MAX( 0, ( MIN( $G$59, L$6 ) - MAX( K$6, $G$58 ) )  )</f>
        <v>92</v>
      </c>
      <c r="M62" s="85">
        <f t="shared" si="35"/>
        <v>0</v>
      </c>
      <c r="N62" s="85">
        <f t="shared" si="35"/>
        <v>0</v>
      </c>
      <c r="O62" s="85">
        <f t="shared" si="35"/>
        <v>0</v>
      </c>
      <c r="P62" s="85">
        <f t="shared" si="35"/>
        <v>0</v>
      </c>
      <c r="Q62" s="85">
        <f t="shared" si="35"/>
        <v>0</v>
      </c>
      <c r="R62" s="85">
        <f t="shared" si="35"/>
        <v>0</v>
      </c>
      <c r="S62" s="85">
        <f t="shared" si="35"/>
        <v>0</v>
      </c>
      <c r="T62" s="85">
        <f t="shared" si="35"/>
        <v>0</v>
      </c>
      <c r="U62" s="85">
        <f t="shared" si="35"/>
        <v>0</v>
      </c>
      <c r="V62" s="85">
        <f t="shared" si="35"/>
        <v>0</v>
      </c>
      <c r="W62" s="85">
        <f t="shared" si="35"/>
        <v>0</v>
      </c>
      <c r="X62" s="85">
        <f t="shared" si="35"/>
        <v>0</v>
      </c>
      <c r="Y62" s="85">
        <f t="shared" si="35"/>
        <v>0</v>
      </c>
      <c r="Z62" s="85">
        <f t="shared" si="35"/>
        <v>0</v>
      </c>
      <c r="AA62" s="85">
        <f t="shared" si="35"/>
        <v>0</v>
      </c>
      <c r="AB62" s="85">
        <f t="shared" si="35"/>
        <v>0</v>
      </c>
      <c r="AC62" s="85">
        <f t="shared" si="35"/>
        <v>0</v>
      </c>
      <c r="AD62" s="85">
        <f t="shared" si="35"/>
        <v>0</v>
      </c>
      <c r="AE62" s="85">
        <f t="shared" si="35"/>
        <v>0</v>
      </c>
      <c r="AF62" s="85">
        <f t="shared" si="35"/>
        <v>0</v>
      </c>
      <c r="AG62" s="85">
        <f t="shared" si="35"/>
        <v>0</v>
      </c>
      <c r="AH62" s="85">
        <f t="shared" si="35"/>
        <v>0</v>
      </c>
      <c r="AI62" s="85">
        <f t="shared" si="35"/>
        <v>0</v>
      </c>
      <c r="AJ62" s="85">
        <f t="shared" si="35"/>
        <v>0</v>
      </c>
      <c r="AK62" s="85">
        <f t="shared" si="35"/>
        <v>0</v>
      </c>
      <c r="AL62" s="85">
        <f t="shared" si="35"/>
        <v>0</v>
      </c>
      <c r="AM62" s="85">
        <f t="shared" si="35"/>
        <v>0</v>
      </c>
      <c r="AN62" s="85">
        <f t="shared" si="35"/>
        <v>0</v>
      </c>
      <c r="AO62" s="85">
        <f t="shared" si="35"/>
        <v>0</v>
      </c>
      <c r="AP62" s="85">
        <f t="shared" si="35"/>
        <v>0</v>
      </c>
      <c r="AQ62" s="85">
        <f t="shared" si="35"/>
        <v>0</v>
      </c>
      <c r="AR62" s="85">
        <f t="shared" si="35"/>
        <v>0</v>
      </c>
      <c r="AS62" s="85">
        <f t="shared" si="35"/>
        <v>0</v>
      </c>
      <c r="AT62" s="85">
        <f t="shared" si="35"/>
        <v>0</v>
      </c>
      <c r="AU62" s="85">
        <f t="shared" si="35"/>
        <v>0</v>
      </c>
      <c r="AV62" s="85">
        <f t="shared" si="35"/>
        <v>0</v>
      </c>
      <c r="AW62" s="85">
        <f t="shared" si="35"/>
        <v>0</v>
      </c>
      <c r="AX62" s="85">
        <f t="shared" si="35"/>
        <v>0</v>
      </c>
      <c r="AY62" s="85">
        <f t="shared" si="35"/>
        <v>0</v>
      </c>
      <c r="AZ62" s="85">
        <f t="shared" si="35"/>
        <v>0</v>
      </c>
      <c r="BA62" s="85">
        <f t="shared" si="35"/>
        <v>0</v>
      </c>
      <c r="BB62" s="85">
        <f t="shared" si="35"/>
        <v>0</v>
      </c>
      <c r="BC62" s="85">
        <f t="shared" si="35"/>
        <v>0</v>
      </c>
      <c r="BD62" s="85">
        <f t="shared" si="35"/>
        <v>0</v>
      </c>
      <c r="BE62" s="85">
        <f t="shared" si="35"/>
        <v>0</v>
      </c>
      <c r="BF62" s="85">
        <f t="shared" si="35"/>
        <v>0</v>
      </c>
      <c r="BG62" s="85">
        <f t="shared" si="35"/>
        <v>0</v>
      </c>
      <c r="BH62" s="85">
        <f t="shared" si="35"/>
        <v>0</v>
      </c>
      <c r="BI62" s="85">
        <f t="shared" si="35"/>
        <v>0</v>
      </c>
      <c r="BJ62" s="85">
        <f t="shared" si="35"/>
        <v>0</v>
      </c>
      <c r="BK62" s="85">
        <f t="shared" si="35"/>
        <v>0</v>
      </c>
      <c r="BL62" s="85">
        <f t="shared" si="35"/>
        <v>0</v>
      </c>
      <c r="BM62" s="85">
        <f t="shared" si="35"/>
        <v>0</v>
      </c>
      <c r="BN62" s="85">
        <f t="shared" si="35"/>
        <v>0</v>
      </c>
      <c r="BO62" s="85">
        <f t="shared" si="35"/>
        <v>0</v>
      </c>
      <c r="BP62" s="85">
        <f t="shared" si="35"/>
        <v>0</v>
      </c>
      <c r="BQ62" s="85">
        <f t="shared" si="35"/>
        <v>0</v>
      </c>
      <c r="BR62" s="85">
        <f t="shared" si="35"/>
        <v>0</v>
      </c>
      <c r="BS62" s="85">
        <f t="shared" si="35"/>
        <v>0</v>
      </c>
      <c r="BT62" s="85">
        <f t="shared" si="35"/>
        <v>0</v>
      </c>
      <c r="BU62" s="85">
        <f t="shared" si="35"/>
        <v>0</v>
      </c>
      <c r="BV62" s="85">
        <f t="shared" si="35"/>
        <v>0</v>
      </c>
      <c r="BW62" s="85">
        <f t="shared" si="35"/>
        <v>0</v>
      </c>
      <c r="BX62" s="85">
        <f t="shared" ref="BX62:CO62" si="36" xml:space="preserve"> MAX( 0, ( MIN( $G$59, BX$6 ) - MAX( BW$6, $G$58 ) )  )</f>
        <v>0</v>
      </c>
      <c r="BY62" s="85">
        <f t="shared" si="36"/>
        <v>0</v>
      </c>
      <c r="BZ62" s="85">
        <f t="shared" si="36"/>
        <v>0</v>
      </c>
      <c r="CA62" s="85">
        <f t="shared" si="36"/>
        <v>0</v>
      </c>
      <c r="CB62" s="85">
        <f t="shared" si="36"/>
        <v>0</v>
      </c>
      <c r="CC62" s="85">
        <f t="shared" si="36"/>
        <v>0</v>
      </c>
      <c r="CD62" s="85">
        <f t="shared" si="36"/>
        <v>0</v>
      </c>
      <c r="CE62" s="85">
        <f t="shared" si="36"/>
        <v>0</v>
      </c>
      <c r="CF62" s="85">
        <f t="shared" si="36"/>
        <v>0</v>
      </c>
      <c r="CG62" s="85">
        <f t="shared" si="36"/>
        <v>0</v>
      </c>
      <c r="CH62" s="85">
        <f t="shared" si="36"/>
        <v>0</v>
      </c>
      <c r="CI62" s="85">
        <f t="shared" si="36"/>
        <v>0</v>
      </c>
      <c r="CJ62" s="85">
        <f t="shared" si="36"/>
        <v>0</v>
      </c>
      <c r="CK62" s="85">
        <f t="shared" si="36"/>
        <v>0</v>
      </c>
      <c r="CL62" s="85">
        <f t="shared" si="36"/>
        <v>0</v>
      </c>
      <c r="CM62" s="85">
        <f t="shared" si="36"/>
        <v>0</v>
      </c>
      <c r="CN62" s="85">
        <f t="shared" si="36"/>
        <v>0</v>
      </c>
      <c r="CO62" s="85">
        <f t="shared" si="36"/>
        <v>0</v>
      </c>
    </row>
    <row r="63" spans="2:93" outlineLevel="1" x14ac:dyDescent="0.2">
      <c r="E63" t="s">
        <v>497</v>
      </c>
      <c r="G63" s="75"/>
      <c r="H63" s="111" t="s">
        <v>312</v>
      </c>
      <c r="I63" s="106">
        <f xml:space="preserve"> SUM( K63:CO63 )</f>
        <v>500</v>
      </c>
      <c r="K63" s="54">
        <f t="shared" ref="K63:AP63" si="37" xml:space="preserve"> K62 / $G60 * $G$49</f>
        <v>373.97260273972603</v>
      </c>
      <c r="L63" s="54">
        <f t="shared" si="37"/>
        <v>126.02739726027399</v>
      </c>
      <c r="M63" s="54">
        <f t="shared" si="37"/>
        <v>0</v>
      </c>
      <c r="N63" s="54">
        <f t="shared" si="37"/>
        <v>0</v>
      </c>
      <c r="O63" s="54">
        <f t="shared" si="37"/>
        <v>0</v>
      </c>
      <c r="P63" s="54">
        <f t="shared" si="37"/>
        <v>0</v>
      </c>
      <c r="Q63" s="54">
        <f t="shared" si="37"/>
        <v>0</v>
      </c>
      <c r="R63" s="54">
        <f t="shared" si="37"/>
        <v>0</v>
      </c>
      <c r="S63" s="54">
        <f t="shared" si="37"/>
        <v>0</v>
      </c>
      <c r="T63" s="54">
        <f t="shared" si="37"/>
        <v>0</v>
      </c>
      <c r="U63" s="54">
        <f t="shared" si="37"/>
        <v>0</v>
      </c>
      <c r="V63" s="54">
        <f t="shared" si="37"/>
        <v>0</v>
      </c>
      <c r="W63" s="54">
        <f t="shared" si="37"/>
        <v>0</v>
      </c>
      <c r="X63" s="54">
        <f t="shared" si="37"/>
        <v>0</v>
      </c>
      <c r="Y63" s="54">
        <f t="shared" si="37"/>
        <v>0</v>
      </c>
      <c r="Z63" s="54">
        <f t="shared" si="37"/>
        <v>0</v>
      </c>
      <c r="AA63" s="54">
        <f t="shared" si="37"/>
        <v>0</v>
      </c>
      <c r="AB63" s="54">
        <f t="shared" si="37"/>
        <v>0</v>
      </c>
      <c r="AC63" s="54">
        <f t="shared" si="37"/>
        <v>0</v>
      </c>
      <c r="AD63" s="54">
        <f t="shared" si="37"/>
        <v>0</v>
      </c>
      <c r="AE63" s="54">
        <f t="shared" si="37"/>
        <v>0</v>
      </c>
      <c r="AF63" s="54">
        <f t="shared" si="37"/>
        <v>0</v>
      </c>
      <c r="AG63" s="54">
        <f t="shared" si="37"/>
        <v>0</v>
      </c>
      <c r="AH63" s="54">
        <f t="shared" si="37"/>
        <v>0</v>
      </c>
      <c r="AI63" s="54">
        <f t="shared" si="37"/>
        <v>0</v>
      </c>
      <c r="AJ63" s="54">
        <f t="shared" si="37"/>
        <v>0</v>
      </c>
      <c r="AK63" s="54">
        <f t="shared" si="37"/>
        <v>0</v>
      </c>
      <c r="AL63" s="54">
        <f t="shared" si="37"/>
        <v>0</v>
      </c>
      <c r="AM63" s="54">
        <f t="shared" si="37"/>
        <v>0</v>
      </c>
      <c r="AN63" s="54">
        <f t="shared" si="37"/>
        <v>0</v>
      </c>
      <c r="AO63" s="54">
        <f t="shared" si="37"/>
        <v>0</v>
      </c>
      <c r="AP63" s="54">
        <f t="shared" si="37"/>
        <v>0</v>
      </c>
      <c r="AQ63" s="54">
        <f t="shared" ref="AQ63:BV63" si="38" xml:space="preserve"> AQ62 / $G60 * $G$49</f>
        <v>0</v>
      </c>
      <c r="AR63" s="54">
        <f t="shared" si="38"/>
        <v>0</v>
      </c>
      <c r="AS63" s="54">
        <f t="shared" si="38"/>
        <v>0</v>
      </c>
      <c r="AT63" s="54">
        <f t="shared" si="38"/>
        <v>0</v>
      </c>
      <c r="AU63" s="54">
        <f t="shared" si="38"/>
        <v>0</v>
      </c>
      <c r="AV63" s="54">
        <f t="shared" si="38"/>
        <v>0</v>
      </c>
      <c r="AW63" s="54">
        <f t="shared" si="38"/>
        <v>0</v>
      </c>
      <c r="AX63" s="54">
        <f t="shared" si="38"/>
        <v>0</v>
      </c>
      <c r="AY63" s="54">
        <f t="shared" si="38"/>
        <v>0</v>
      </c>
      <c r="AZ63" s="54">
        <f t="shared" si="38"/>
        <v>0</v>
      </c>
      <c r="BA63" s="54">
        <f t="shared" si="38"/>
        <v>0</v>
      </c>
      <c r="BB63" s="54">
        <f t="shared" si="38"/>
        <v>0</v>
      </c>
      <c r="BC63" s="54">
        <f t="shared" si="38"/>
        <v>0</v>
      </c>
      <c r="BD63" s="54">
        <f t="shared" si="38"/>
        <v>0</v>
      </c>
      <c r="BE63" s="54">
        <f t="shared" si="38"/>
        <v>0</v>
      </c>
      <c r="BF63" s="54">
        <f t="shared" si="38"/>
        <v>0</v>
      </c>
      <c r="BG63" s="54">
        <f t="shared" si="38"/>
        <v>0</v>
      </c>
      <c r="BH63" s="54">
        <f t="shared" si="38"/>
        <v>0</v>
      </c>
      <c r="BI63" s="54">
        <f t="shared" si="38"/>
        <v>0</v>
      </c>
      <c r="BJ63" s="54">
        <f t="shared" si="38"/>
        <v>0</v>
      </c>
      <c r="BK63" s="54">
        <f t="shared" si="38"/>
        <v>0</v>
      </c>
      <c r="BL63" s="54">
        <f t="shared" si="38"/>
        <v>0</v>
      </c>
      <c r="BM63" s="54">
        <f t="shared" si="38"/>
        <v>0</v>
      </c>
      <c r="BN63" s="54">
        <f t="shared" si="38"/>
        <v>0</v>
      </c>
      <c r="BO63" s="54">
        <f t="shared" si="38"/>
        <v>0</v>
      </c>
      <c r="BP63" s="54">
        <f t="shared" si="38"/>
        <v>0</v>
      </c>
      <c r="BQ63" s="54">
        <f t="shared" si="38"/>
        <v>0</v>
      </c>
      <c r="BR63" s="54">
        <f t="shared" si="38"/>
        <v>0</v>
      </c>
      <c r="BS63" s="54">
        <f t="shared" si="38"/>
        <v>0</v>
      </c>
      <c r="BT63" s="54">
        <f t="shared" si="38"/>
        <v>0</v>
      </c>
      <c r="BU63" s="54">
        <f t="shared" si="38"/>
        <v>0</v>
      </c>
      <c r="BV63" s="54">
        <f t="shared" si="38"/>
        <v>0</v>
      </c>
      <c r="BW63" s="54">
        <f t="shared" ref="BW63:CO63" si="39" xml:space="preserve"> BW62 / $G60 * $G$49</f>
        <v>0</v>
      </c>
      <c r="BX63" s="54">
        <f t="shared" si="39"/>
        <v>0</v>
      </c>
      <c r="BY63" s="54">
        <f t="shared" si="39"/>
        <v>0</v>
      </c>
      <c r="BZ63" s="54">
        <f t="shared" si="39"/>
        <v>0</v>
      </c>
      <c r="CA63" s="54">
        <f t="shared" si="39"/>
        <v>0</v>
      </c>
      <c r="CB63" s="54">
        <f t="shared" si="39"/>
        <v>0</v>
      </c>
      <c r="CC63" s="54">
        <f t="shared" si="39"/>
        <v>0</v>
      </c>
      <c r="CD63" s="54">
        <f t="shared" si="39"/>
        <v>0</v>
      </c>
      <c r="CE63" s="54">
        <f t="shared" si="39"/>
        <v>0</v>
      </c>
      <c r="CF63" s="54">
        <f t="shared" si="39"/>
        <v>0</v>
      </c>
      <c r="CG63" s="54">
        <f t="shared" si="39"/>
        <v>0</v>
      </c>
      <c r="CH63" s="54">
        <f t="shared" si="39"/>
        <v>0</v>
      </c>
      <c r="CI63" s="54">
        <f t="shared" si="39"/>
        <v>0</v>
      </c>
      <c r="CJ63" s="54">
        <f t="shared" si="39"/>
        <v>0</v>
      </c>
      <c r="CK63" s="54">
        <f t="shared" si="39"/>
        <v>0</v>
      </c>
      <c r="CL63" s="54">
        <f t="shared" si="39"/>
        <v>0</v>
      </c>
      <c r="CM63" s="54">
        <f t="shared" si="39"/>
        <v>0</v>
      </c>
      <c r="CN63" s="54">
        <f t="shared" si="39"/>
        <v>0</v>
      </c>
      <c r="CO63" s="54">
        <f t="shared" si="39"/>
        <v>0</v>
      </c>
    </row>
    <row r="64" spans="2:93" outlineLevel="1" x14ac:dyDescent="0.2">
      <c r="E64" t="str">
        <f>UserInput!E26</f>
        <v>Number of flats to each plot</v>
      </c>
      <c r="F64">
        <f>UserInput!F26</f>
        <v>0</v>
      </c>
      <c r="G64" s="19">
        <f>UserInput!G26</f>
        <v>4</v>
      </c>
      <c r="H64" s="111" t="str">
        <f>UserInput!H26</f>
        <v>Properties</v>
      </c>
      <c r="I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row>
    <row r="65" spans="2:93" outlineLevel="1" x14ac:dyDescent="0.2">
      <c r="E65" t="s">
        <v>498</v>
      </c>
      <c r="G65" s="443">
        <f xml:space="preserve"> G53</f>
        <v>0.192</v>
      </c>
      <c r="H65" s="111" t="s">
        <v>312</v>
      </c>
      <c r="I65" s="106">
        <f xml:space="preserve"> G42</f>
        <v>96</v>
      </c>
      <c r="K65" s="54">
        <f xml:space="preserve"> IF( L63, ROUND( K63 * G65 / $G$64, 0 ) * $G$64, $I65 - SUM( $J65:J65 ) )</f>
        <v>72</v>
      </c>
      <c r="L65" s="54">
        <f xml:space="preserve"> IF( M63, ROUND( L63 * H65 / $G$64, 0 ) * $G$64, $I65 - SUM( $J65:K65 ) )</f>
        <v>24</v>
      </c>
      <c r="M65" s="54">
        <f xml:space="preserve"> IF( N63, ROUND( M63 * I65 / $G$64, 0 ) * $G$64, $I65 - SUM( $J65:L65 ) )</f>
        <v>0</v>
      </c>
      <c r="N65" s="54">
        <f xml:space="preserve"> IF( O63, ROUND( N63 * J65 / $G$64, 0 ) * $G$64, $I65 - SUM( $J65:M65 ) )</f>
        <v>0</v>
      </c>
      <c r="O65" s="54">
        <f xml:space="preserve"> IF( P63, ROUND( O63 * K65 / $G$64, 0 ) * $G$64, $I65 - SUM( $J65:N65 ) )</f>
        <v>0</v>
      </c>
      <c r="P65" s="54">
        <f xml:space="preserve"> IF( Q63, ROUND( P63 * L65 / $G$64, 0 ) * $G$64, $I65 - SUM( $J65:O65 ) )</f>
        <v>0</v>
      </c>
      <c r="Q65" s="54">
        <f xml:space="preserve"> IF( R63, ROUND( Q63 * M65 / $G$64, 0 ) * $G$64, $I65 - SUM( $J65:P65 ) )</f>
        <v>0</v>
      </c>
      <c r="R65" s="54">
        <f xml:space="preserve"> IF( S63, ROUND( R63 * N65 / $G$64, 0 ) * $G$64, $I65 - SUM( $J65:Q65 ) )</f>
        <v>0</v>
      </c>
      <c r="S65" s="54">
        <f xml:space="preserve"> IF( T63, ROUND( S63 * O65 / $G$64, 0 ) * $G$64, $I65 - SUM( $J65:R65 ) )</f>
        <v>0</v>
      </c>
      <c r="T65" s="54">
        <f xml:space="preserve"> IF( U63, ROUND( T63 * P65 / $G$64, 0 ) * $G$64, $I65 - SUM( $J65:S65 ) )</f>
        <v>0</v>
      </c>
      <c r="U65" s="54">
        <f xml:space="preserve"> IF( V63, ROUND( U63 * Q65 / $G$64, 0 ) * $G$64, $I65 - SUM( $J65:T65 ) )</f>
        <v>0</v>
      </c>
      <c r="V65" s="54">
        <f xml:space="preserve"> IF( W63, ROUND( V63 * R65 / $G$64, 0 ) * $G$64, $I65 - SUM( $J65:U65 ) )</f>
        <v>0</v>
      </c>
      <c r="W65" s="54">
        <f xml:space="preserve"> IF( X63, ROUND( W63 * S65 / $G$64, 0 ) * $G$64, $I65 - SUM( $J65:V65 ) )</f>
        <v>0</v>
      </c>
      <c r="X65" s="54">
        <f xml:space="preserve"> IF( Y63, ROUND( X63 * T65 / $G$64, 0 ) * $G$64, $I65 - SUM( $J65:W65 ) )</f>
        <v>0</v>
      </c>
      <c r="Y65" s="54">
        <f xml:space="preserve"> IF( Z63, ROUND( Y63 * U65 / $G$64, 0 ) * $G$64, $I65 - SUM( $J65:X65 ) )</f>
        <v>0</v>
      </c>
      <c r="Z65" s="54">
        <f xml:space="preserve"> IF( AA63, ROUND( Z63 * V65 / $G$64, 0 ) * $G$64, $I65 - SUM( $J65:Y65 ) )</f>
        <v>0</v>
      </c>
      <c r="AA65" s="54">
        <f xml:space="preserve"> IF( AB63, ROUND( AA63 * W65 / $G$64, 0 ) * $G$64, $I65 - SUM( $J65:Z65 ) )</f>
        <v>0</v>
      </c>
      <c r="AB65" s="54">
        <f xml:space="preserve"> IF( AC63, ROUND( AB63 * X65 / $G$64, 0 ) * $G$64, $I65 - SUM( $J65:AA65 ) )</f>
        <v>0</v>
      </c>
      <c r="AC65" s="54">
        <f xml:space="preserve"> IF( AD63, ROUND( AC63 * Y65 / $G$64, 0 ) * $G$64, $I65 - SUM( $J65:AB65 ) )</f>
        <v>0</v>
      </c>
      <c r="AD65" s="54">
        <f xml:space="preserve"> IF( AE63, ROUND( AD63 * Z65 / $G$64, 0 ) * $G$64, $I65 - SUM( $J65:AC65 ) )</f>
        <v>0</v>
      </c>
      <c r="AE65" s="54">
        <f xml:space="preserve"> IF( AF63, ROUND( AE63 * AA65 / $G$64, 0 ) * $G$64, $I65 - SUM( $J65:AD65 ) )</f>
        <v>0</v>
      </c>
      <c r="AF65" s="54">
        <f xml:space="preserve"> IF( AG63, ROUND( AF63 * AB65 / $G$64, 0 ) * $G$64, $I65 - SUM( $J65:AE65 ) )</f>
        <v>0</v>
      </c>
      <c r="AG65" s="54">
        <f xml:space="preserve"> IF( AH63, ROUND( AG63 * AC65 / $G$64, 0 ) * $G$64, $I65 - SUM( $J65:AF65 ) )</f>
        <v>0</v>
      </c>
      <c r="AH65" s="54">
        <f xml:space="preserve"> IF( AI63, ROUND( AH63 * AD65 / $G$64, 0 ) * $G$64, $I65 - SUM( $J65:AG65 ) )</f>
        <v>0</v>
      </c>
      <c r="AI65" s="54">
        <f xml:space="preserve"> IF( AJ63, ROUND( AI63 * AE65 / $G$64, 0 ) * $G$64, $I65 - SUM( $J65:AH65 ) )</f>
        <v>0</v>
      </c>
      <c r="AJ65" s="54">
        <f xml:space="preserve"> IF( AK63, ROUND( AJ63 * AF65 / $G$64, 0 ) * $G$64, $I65 - SUM( $J65:AI65 ) )</f>
        <v>0</v>
      </c>
      <c r="AK65" s="54">
        <f xml:space="preserve"> IF( AL63, ROUND( AK63 * AG65 / $G$64, 0 ) * $G$64, $I65 - SUM( $J65:AJ65 ) )</f>
        <v>0</v>
      </c>
      <c r="AL65" s="54">
        <f xml:space="preserve"> IF( AM63, ROUND( AL63 * AH65 / $G$64, 0 ) * $G$64, $I65 - SUM( $J65:AK65 ) )</f>
        <v>0</v>
      </c>
      <c r="AM65" s="54">
        <f xml:space="preserve"> IF( AN63, ROUND( AM63 * AI65 / $G$64, 0 ) * $G$64, $I65 - SUM( $J65:AL65 ) )</f>
        <v>0</v>
      </c>
      <c r="AN65" s="54">
        <f xml:space="preserve"> IF( AO63, ROUND( AN63 * AJ65 / $G$64, 0 ) * $G$64, $I65 - SUM( $J65:AM65 ) )</f>
        <v>0</v>
      </c>
      <c r="AO65" s="54">
        <f xml:space="preserve"> IF( AP63, ROUND( AO63 * AK65 / $G$64, 0 ) * $G$64, $I65 - SUM( $J65:AN65 ) )</f>
        <v>0</v>
      </c>
      <c r="AP65" s="54">
        <f xml:space="preserve"> IF( AQ63, ROUND( AP63 * AL65 / $G$64, 0 ) * $G$64, $I65 - SUM( $J65:AO65 ) )</f>
        <v>0</v>
      </c>
      <c r="AQ65" s="54">
        <f xml:space="preserve"> IF( AR63, ROUND( AQ63 * AM65 / $G$64, 0 ) * $G$64, $I65 - SUM( $J65:AP65 ) )</f>
        <v>0</v>
      </c>
      <c r="AR65" s="54">
        <f xml:space="preserve"> IF( AS63, ROUND( AR63 * AN65 / $G$64, 0 ) * $G$64, $I65 - SUM( $J65:AQ65 ) )</f>
        <v>0</v>
      </c>
      <c r="AS65" s="54">
        <f xml:space="preserve"> IF( AT63, ROUND( AS63 * AO65 / $G$64, 0 ) * $G$64, $I65 - SUM( $J65:AR65 ) )</f>
        <v>0</v>
      </c>
      <c r="AT65" s="54">
        <f xml:space="preserve"> IF( AU63, ROUND( AT63 * AP65 / $G$64, 0 ) * $G$64, $I65 - SUM( $J65:AS65 ) )</f>
        <v>0</v>
      </c>
      <c r="AU65" s="54">
        <f xml:space="preserve"> IF( AV63, ROUND( AU63 * AQ65 / $G$64, 0 ) * $G$64, $I65 - SUM( $J65:AT65 ) )</f>
        <v>0</v>
      </c>
      <c r="AV65" s="54">
        <f xml:space="preserve"> IF( AW63, ROUND( AV63 * AR65 / $G$64, 0 ) * $G$64, $I65 - SUM( $J65:AU65 ) )</f>
        <v>0</v>
      </c>
      <c r="AW65" s="54">
        <f xml:space="preserve"> IF( AX63, ROUND( AW63 * AS65 / $G$64, 0 ) * $G$64, $I65 - SUM( $J65:AV65 ) )</f>
        <v>0</v>
      </c>
      <c r="AX65" s="54">
        <f xml:space="preserve"> IF( AY63, ROUND( AX63 * AT65 / $G$64, 0 ) * $G$64, $I65 - SUM( $J65:AW65 ) )</f>
        <v>0</v>
      </c>
      <c r="AY65" s="54">
        <f xml:space="preserve"> IF( AZ63, ROUND( AY63 * AU65 / $G$64, 0 ) * $G$64, $I65 - SUM( $J65:AX65 ) )</f>
        <v>0</v>
      </c>
      <c r="AZ65" s="54">
        <f xml:space="preserve"> IF( BA63, ROUND( AZ63 * AV65 / $G$64, 0 ) * $G$64, $I65 - SUM( $J65:AY65 ) )</f>
        <v>0</v>
      </c>
      <c r="BA65" s="54">
        <f xml:space="preserve"> IF( BB63, ROUND( BA63 * AW65 / $G$64, 0 ) * $G$64, $I65 - SUM( $J65:AZ65 ) )</f>
        <v>0</v>
      </c>
      <c r="BB65" s="54">
        <f xml:space="preserve"> IF( BC63, ROUND( BB63 * AX65 / $G$64, 0 ) * $G$64, $I65 - SUM( $J65:BA65 ) )</f>
        <v>0</v>
      </c>
      <c r="BC65" s="54">
        <f xml:space="preserve"> IF( BD63, ROUND( BC63 * AY65 / $G$64, 0 ) * $G$64, $I65 - SUM( $J65:BB65 ) )</f>
        <v>0</v>
      </c>
      <c r="BD65" s="54">
        <f xml:space="preserve"> IF( BE63, ROUND( BD63 * AZ65 / $G$64, 0 ) * $G$64, $I65 - SUM( $J65:BC65 ) )</f>
        <v>0</v>
      </c>
      <c r="BE65" s="54">
        <f xml:space="preserve"> IF( BF63, ROUND( BE63 * BA65 / $G$64, 0 ) * $G$64, $I65 - SUM( $J65:BD65 ) )</f>
        <v>0</v>
      </c>
      <c r="BF65" s="54">
        <f xml:space="preserve"> IF( BG63, ROUND( BF63 * BB65 / $G$64, 0 ) * $G$64, $I65 - SUM( $J65:BE65 ) )</f>
        <v>0</v>
      </c>
      <c r="BG65" s="54">
        <f xml:space="preserve"> IF( BH63, ROUND( BG63 * BC65 / $G$64, 0 ) * $G$64, $I65 - SUM( $J65:BF65 ) )</f>
        <v>0</v>
      </c>
      <c r="BH65" s="54">
        <f xml:space="preserve"> IF( BI63, ROUND( BH63 * BD65 / $G$64, 0 ) * $G$64, $I65 - SUM( $J65:BG65 ) )</f>
        <v>0</v>
      </c>
      <c r="BI65" s="54">
        <f xml:space="preserve"> IF( BJ63, ROUND( BI63 * BE65 / $G$64, 0 ) * $G$64, $I65 - SUM( $J65:BH65 ) )</f>
        <v>0</v>
      </c>
      <c r="BJ65" s="54">
        <f xml:space="preserve"> IF( BK63, ROUND( BJ63 * BF65 / $G$64, 0 ) * $G$64, $I65 - SUM( $J65:BI65 ) )</f>
        <v>0</v>
      </c>
      <c r="BK65" s="54">
        <f xml:space="preserve"> IF( BL63, ROUND( BK63 * BG65 / $G$64, 0 ) * $G$64, $I65 - SUM( $J65:BJ65 ) )</f>
        <v>0</v>
      </c>
      <c r="BL65" s="54">
        <f xml:space="preserve"> IF( BM63, ROUND( BL63 * BH65 / $G$64, 0 ) * $G$64, $I65 - SUM( $J65:BK65 ) )</f>
        <v>0</v>
      </c>
      <c r="BM65" s="54">
        <f xml:space="preserve"> IF( BN63, ROUND( BM63 * BI65 / $G$64, 0 ) * $G$64, $I65 - SUM( $J65:BL65 ) )</f>
        <v>0</v>
      </c>
      <c r="BN65" s="54">
        <f xml:space="preserve"> IF( BO63, ROUND( BN63 * BJ65 / $G$64, 0 ) * $G$64, $I65 - SUM( $J65:BM65 ) )</f>
        <v>0</v>
      </c>
      <c r="BO65" s="54">
        <f xml:space="preserve"> IF( BP63, ROUND( BO63 * BK65 / $G$64, 0 ) * $G$64, $I65 - SUM( $J65:BN65 ) )</f>
        <v>0</v>
      </c>
      <c r="BP65" s="54">
        <f xml:space="preserve"> IF( BQ63, ROUND( BP63 * BL65 / $G$64, 0 ) * $G$64, $I65 - SUM( $J65:BO65 ) )</f>
        <v>0</v>
      </c>
      <c r="BQ65" s="54">
        <f xml:space="preserve"> IF( BR63, ROUND( BQ63 * BM65 / $G$64, 0 ) * $G$64, $I65 - SUM( $J65:BP65 ) )</f>
        <v>0</v>
      </c>
      <c r="BR65" s="54">
        <f xml:space="preserve"> IF( BS63, ROUND( BR63 * BN65 / $G$64, 0 ) * $G$64, $I65 - SUM( $J65:BQ65 ) )</f>
        <v>0</v>
      </c>
      <c r="BS65" s="54">
        <f xml:space="preserve"> IF( BT63, ROUND( BS63 * BO65 / $G$64, 0 ) * $G$64, $I65 - SUM( $J65:BR65 ) )</f>
        <v>0</v>
      </c>
      <c r="BT65" s="54">
        <f xml:space="preserve"> IF( BU63, ROUND( BT63 * BP65 / $G$64, 0 ) * $G$64, $I65 - SUM( $J65:BS65 ) )</f>
        <v>0</v>
      </c>
      <c r="BU65" s="54">
        <f xml:space="preserve"> IF( BV63, ROUND( BU63 * BQ65 / $G$64, 0 ) * $G$64, $I65 - SUM( $J65:BT65 ) )</f>
        <v>0</v>
      </c>
      <c r="BV65" s="54">
        <f xml:space="preserve"> IF( BW63, ROUND( BV63 * BR65 / $G$64, 0 ) * $G$64, $I65 - SUM( $J65:BU65 ) )</f>
        <v>0</v>
      </c>
      <c r="BW65" s="54">
        <f xml:space="preserve"> IF( BX63, ROUND( BW63 * BS65 / $G$64, 0 ) * $G$64, $I65 - SUM( $J65:BV65 ) )</f>
        <v>0</v>
      </c>
      <c r="BX65" s="54">
        <f xml:space="preserve"> IF( BY63, ROUND( BX63 * BT65 / $G$64, 0 ) * $G$64, $I65 - SUM( $J65:BW65 ) )</f>
        <v>0</v>
      </c>
      <c r="BY65" s="54">
        <f xml:space="preserve"> IF( BZ63, ROUND( BY63 * BU65 / $G$64, 0 ) * $G$64, $I65 - SUM( $J65:BX65 ) )</f>
        <v>0</v>
      </c>
      <c r="BZ65" s="54">
        <f xml:space="preserve"> IF( CA63, ROUND( BZ63 * BV65 / $G$64, 0 ) * $G$64, $I65 - SUM( $J65:BY65 ) )</f>
        <v>0</v>
      </c>
      <c r="CA65" s="54">
        <f xml:space="preserve"> IF( CB63, ROUND( CA63 * BW65 / $G$64, 0 ) * $G$64, $I65 - SUM( $J65:BZ65 ) )</f>
        <v>0</v>
      </c>
      <c r="CB65" s="54">
        <f xml:space="preserve"> IF( CC63, ROUND( CB63 * BX65 / $G$64, 0 ) * $G$64, $I65 - SUM( $J65:CA65 ) )</f>
        <v>0</v>
      </c>
      <c r="CC65" s="54">
        <f xml:space="preserve"> IF( CD63, ROUND( CC63 * BY65 / $G$64, 0 ) * $G$64, $I65 - SUM( $J65:CB65 ) )</f>
        <v>0</v>
      </c>
      <c r="CD65" s="54">
        <f xml:space="preserve"> IF( CE63, ROUND( CD63 * BZ65 / $G$64, 0 ) * $G$64, $I65 - SUM( $J65:CC65 ) )</f>
        <v>0</v>
      </c>
      <c r="CE65" s="54">
        <f xml:space="preserve"> IF( CF63, ROUND( CE63 * CA65 / $G$64, 0 ) * $G$64, $I65 - SUM( $J65:CD65 ) )</f>
        <v>0</v>
      </c>
      <c r="CF65" s="54">
        <f xml:space="preserve"> IF( CG63, ROUND( CF63 * CB65 / $G$64, 0 ) * $G$64, $I65 - SUM( $J65:CE65 ) )</f>
        <v>0</v>
      </c>
      <c r="CG65" s="54">
        <f xml:space="preserve"> IF( CH63, ROUND( CG63 * CC65 / $G$64, 0 ) * $G$64, $I65 - SUM( $J65:CF65 ) )</f>
        <v>0</v>
      </c>
      <c r="CH65" s="54">
        <f xml:space="preserve"> IF( CI63, ROUND( CH63 * CD65 / $G$64, 0 ) * $G$64, $I65 - SUM( $J65:CG65 ) )</f>
        <v>0</v>
      </c>
      <c r="CI65" s="54">
        <f xml:space="preserve"> IF( CJ63, ROUND( CI63 * CE65 / $G$64, 0 ) * $G$64, $I65 - SUM( $J65:CH65 ) )</f>
        <v>0</v>
      </c>
      <c r="CJ65" s="54">
        <f xml:space="preserve"> IF( CK63, ROUND( CJ63 * CF65 / $G$64, 0 ) * $G$64, $I65 - SUM( $J65:CI65 ) )</f>
        <v>0</v>
      </c>
      <c r="CK65" s="54">
        <f xml:space="preserve"> IF( CL63, ROUND( CK63 * CG65 / $G$64, 0 ) * $G$64, $I65 - SUM( $J65:CJ65 ) )</f>
        <v>0</v>
      </c>
      <c r="CL65" s="54">
        <f xml:space="preserve"> IF( CM63, ROUND( CL63 * CH65 / $G$64, 0 ) * $G$64, $I65 - SUM( $J65:CK65 ) )</f>
        <v>0</v>
      </c>
      <c r="CM65" s="54">
        <f xml:space="preserve"> IF( CN63, ROUND( CM63 * CI65 / $G$64, 0 ) * $G$64, $I65 - SUM( $J65:CL65 ) )</f>
        <v>0</v>
      </c>
      <c r="CN65" s="54">
        <f xml:space="preserve"> IF( CO63, ROUND( CN63 * CJ65 / $G$64, 0 ) * $G$64, $I65 - SUM( $J65:CM65 ) )</f>
        <v>0</v>
      </c>
      <c r="CO65" s="54">
        <f xml:space="preserve"> IF( CP63, ROUND( CO63 * CK65 / $G$64, 0 ) * $G$64, $I65 - SUM( $J65:CN65 ) )</f>
        <v>0</v>
      </c>
    </row>
    <row r="66" spans="2:93" outlineLevel="1" x14ac:dyDescent="0.2">
      <c r="E66" s="20" t="s">
        <v>499</v>
      </c>
      <c r="G66" s="83"/>
      <c r="H66" s="114" t="str">
        <f xml:space="preserve"> H30</f>
        <v>%</v>
      </c>
      <c r="I66" s="94"/>
      <c r="K66" s="444">
        <f t="shared" ref="K66:AP66" si="40" xml:space="preserve"> K30</f>
        <v>0</v>
      </c>
      <c r="L66" s="444">
        <f t="shared" si="40"/>
        <v>4.5829514207149424E-2</v>
      </c>
      <c r="M66" s="444">
        <f t="shared" si="40"/>
        <v>2.3324619000020475E-2</v>
      </c>
      <c r="N66" s="444">
        <f t="shared" si="40"/>
        <v>1.8236440366698137E-2</v>
      </c>
      <c r="O66" s="444">
        <f t="shared" si="40"/>
        <v>1.9638048411515951E-2</v>
      </c>
      <c r="P66" s="444">
        <f t="shared" si="40"/>
        <v>1.9420448944002855E-2</v>
      </c>
      <c r="Q66" s="444">
        <f t="shared" si="40"/>
        <v>1.9489249178521018E-2</v>
      </c>
      <c r="R66" s="444">
        <f t="shared" si="40"/>
        <v>1.9583160409674338E-2</v>
      </c>
      <c r="S66" s="444">
        <f t="shared" si="40"/>
        <v>1.9996805127965978E-2</v>
      </c>
      <c r="T66" s="444">
        <f t="shared" si="40"/>
        <v>1.9996805127965978E-2</v>
      </c>
      <c r="U66" s="444">
        <f t="shared" si="40"/>
        <v>1.9996805127965978E-2</v>
      </c>
      <c r="V66" s="444">
        <f t="shared" si="40"/>
        <v>1.9996805127965978E-2</v>
      </c>
      <c r="W66" s="444">
        <f t="shared" si="40"/>
        <v>1.9996805127965978E-2</v>
      </c>
      <c r="X66" s="444">
        <f t="shared" si="40"/>
        <v>1.9996805127965978E-2</v>
      </c>
      <c r="Y66" s="444">
        <f t="shared" si="40"/>
        <v>1.9996805127965978E-2</v>
      </c>
      <c r="Z66" s="444">
        <f t="shared" si="40"/>
        <v>1.9996805127965978E-2</v>
      </c>
      <c r="AA66" s="444">
        <f t="shared" si="40"/>
        <v>1.9996805127965978E-2</v>
      </c>
      <c r="AB66" s="444">
        <f t="shared" si="40"/>
        <v>1.9996805127965978E-2</v>
      </c>
      <c r="AC66" s="444">
        <f t="shared" si="40"/>
        <v>1.9996805127965978E-2</v>
      </c>
      <c r="AD66" s="444">
        <f t="shared" si="40"/>
        <v>1.9996805127965978E-2</v>
      </c>
      <c r="AE66" s="444">
        <f t="shared" si="40"/>
        <v>1.9996805127965978E-2</v>
      </c>
      <c r="AF66" s="444">
        <f t="shared" si="40"/>
        <v>1.9996805127965978E-2</v>
      </c>
      <c r="AG66" s="444">
        <f t="shared" si="40"/>
        <v>1.9996805127965978E-2</v>
      </c>
      <c r="AH66" s="444">
        <f t="shared" si="40"/>
        <v>1.9996805127965978E-2</v>
      </c>
      <c r="AI66" s="444">
        <f t="shared" si="40"/>
        <v>1.9996805127965978E-2</v>
      </c>
      <c r="AJ66" s="444">
        <f t="shared" si="40"/>
        <v>1.9996805127965978E-2</v>
      </c>
      <c r="AK66" s="444">
        <f t="shared" si="40"/>
        <v>1.9996805127965978E-2</v>
      </c>
      <c r="AL66" s="444">
        <f t="shared" si="40"/>
        <v>1.9996805127965978E-2</v>
      </c>
      <c r="AM66" s="444">
        <f t="shared" si="40"/>
        <v>1.9996805127965978E-2</v>
      </c>
      <c r="AN66" s="444">
        <f t="shared" si="40"/>
        <v>1.9996805127965978E-2</v>
      </c>
      <c r="AO66" s="444">
        <f t="shared" si="40"/>
        <v>1.9996805127965978E-2</v>
      </c>
      <c r="AP66" s="444">
        <f t="shared" si="40"/>
        <v>1.9996805127965978E-2</v>
      </c>
      <c r="AQ66" s="444">
        <f t="shared" ref="AQ66:BV66" si="41" xml:space="preserve"> AQ30</f>
        <v>1.9996805127965978E-2</v>
      </c>
      <c r="AR66" s="444">
        <f t="shared" si="41"/>
        <v>1.9996805127965978E-2</v>
      </c>
      <c r="AS66" s="444">
        <f t="shared" si="41"/>
        <v>1.9996805127965978E-2</v>
      </c>
      <c r="AT66" s="444">
        <f t="shared" si="41"/>
        <v>1.9996805127965978E-2</v>
      </c>
      <c r="AU66" s="444">
        <f t="shared" si="41"/>
        <v>1.9996805127965978E-2</v>
      </c>
      <c r="AV66" s="444">
        <f t="shared" si="41"/>
        <v>1.9996805127965978E-2</v>
      </c>
      <c r="AW66" s="444">
        <f t="shared" si="41"/>
        <v>1.9996805127965978E-2</v>
      </c>
      <c r="AX66" s="444">
        <f t="shared" si="41"/>
        <v>1.9996805127965978E-2</v>
      </c>
      <c r="AY66" s="444">
        <f t="shared" si="41"/>
        <v>1.9996805127965978E-2</v>
      </c>
      <c r="AZ66" s="444">
        <f t="shared" si="41"/>
        <v>1.9996805127965978E-2</v>
      </c>
      <c r="BA66" s="444">
        <f t="shared" si="41"/>
        <v>1.9996805127965978E-2</v>
      </c>
      <c r="BB66" s="444">
        <f t="shared" si="41"/>
        <v>1.9996805127965978E-2</v>
      </c>
      <c r="BC66" s="444">
        <f t="shared" si="41"/>
        <v>1.9996805127965978E-2</v>
      </c>
      <c r="BD66" s="444">
        <f t="shared" si="41"/>
        <v>1.9996805127965978E-2</v>
      </c>
      <c r="BE66" s="444">
        <f t="shared" si="41"/>
        <v>1.9996805127965978E-2</v>
      </c>
      <c r="BF66" s="444">
        <f t="shared" si="41"/>
        <v>1.9996805127965978E-2</v>
      </c>
      <c r="BG66" s="444">
        <f t="shared" si="41"/>
        <v>1.9996805127965978E-2</v>
      </c>
      <c r="BH66" s="444">
        <f t="shared" si="41"/>
        <v>1.9996805127965978E-2</v>
      </c>
      <c r="BI66" s="444">
        <f t="shared" si="41"/>
        <v>1.9996805127965978E-2</v>
      </c>
      <c r="BJ66" s="444">
        <f t="shared" si="41"/>
        <v>1.9996805127965978E-2</v>
      </c>
      <c r="BK66" s="444">
        <f t="shared" si="41"/>
        <v>1.9996805127965978E-2</v>
      </c>
      <c r="BL66" s="444">
        <f t="shared" si="41"/>
        <v>1.9996805127965978E-2</v>
      </c>
      <c r="BM66" s="444">
        <f t="shared" si="41"/>
        <v>1.9996805127965978E-2</v>
      </c>
      <c r="BN66" s="444">
        <f t="shared" si="41"/>
        <v>1.9996805127965978E-2</v>
      </c>
      <c r="BO66" s="444">
        <f t="shared" si="41"/>
        <v>1.9996805127965978E-2</v>
      </c>
      <c r="BP66" s="444">
        <f t="shared" si="41"/>
        <v>1.9996805127965978E-2</v>
      </c>
      <c r="BQ66" s="444">
        <f t="shared" si="41"/>
        <v>1.9996805127965978E-2</v>
      </c>
      <c r="BR66" s="444">
        <f t="shared" si="41"/>
        <v>1.9996805127965978E-2</v>
      </c>
      <c r="BS66" s="444">
        <f t="shared" si="41"/>
        <v>1.9996805127965978E-2</v>
      </c>
      <c r="BT66" s="444">
        <f t="shared" si="41"/>
        <v>1.9996805127965978E-2</v>
      </c>
      <c r="BU66" s="444">
        <f t="shared" si="41"/>
        <v>1.9996805127965978E-2</v>
      </c>
      <c r="BV66" s="444">
        <f t="shared" si="41"/>
        <v>1.9996805127965978E-2</v>
      </c>
      <c r="BW66" s="444">
        <f t="shared" ref="BW66:CO66" si="42" xml:space="preserve"> BW30</f>
        <v>1.9996805127965978E-2</v>
      </c>
      <c r="BX66" s="444">
        <f t="shared" si="42"/>
        <v>1.9996805127965978E-2</v>
      </c>
      <c r="BY66" s="444">
        <f t="shared" si="42"/>
        <v>1.9996805127965978E-2</v>
      </c>
      <c r="BZ66" s="444">
        <f t="shared" si="42"/>
        <v>1.9996805127965978E-2</v>
      </c>
      <c r="CA66" s="444">
        <f t="shared" si="42"/>
        <v>1.9996805127965978E-2</v>
      </c>
      <c r="CB66" s="444">
        <f t="shared" si="42"/>
        <v>1.9996805127965978E-2</v>
      </c>
      <c r="CC66" s="444">
        <f t="shared" si="42"/>
        <v>1.9996805127965978E-2</v>
      </c>
      <c r="CD66" s="444">
        <f t="shared" si="42"/>
        <v>1.9996805127965978E-2</v>
      </c>
      <c r="CE66" s="444">
        <f t="shared" si="42"/>
        <v>1.9996805127965978E-2</v>
      </c>
      <c r="CF66" s="444">
        <f t="shared" si="42"/>
        <v>1.9996805127965978E-2</v>
      </c>
      <c r="CG66" s="444">
        <f t="shared" si="42"/>
        <v>1.9996805127965978E-2</v>
      </c>
      <c r="CH66" s="444">
        <f t="shared" si="42"/>
        <v>1.9996805127965978E-2</v>
      </c>
      <c r="CI66" s="444">
        <f t="shared" si="42"/>
        <v>1.9996805127965978E-2</v>
      </c>
      <c r="CJ66" s="444">
        <f t="shared" si="42"/>
        <v>1.9996805127965978E-2</v>
      </c>
      <c r="CK66" s="444">
        <f t="shared" si="42"/>
        <v>1.9996805127965978E-2</v>
      </c>
      <c r="CL66" s="444">
        <f t="shared" si="42"/>
        <v>1.9996805127965978E-2</v>
      </c>
      <c r="CM66" s="444">
        <f t="shared" si="42"/>
        <v>1.9996805127965978E-2</v>
      </c>
      <c r="CN66" s="444">
        <f t="shared" si="42"/>
        <v>1.9996805127965978E-2</v>
      </c>
      <c r="CO66" s="444">
        <f t="shared" si="42"/>
        <v>1.9996805127965978E-2</v>
      </c>
    </row>
    <row r="67" spans="2:93" outlineLevel="1" x14ac:dyDescent="0.2">
      <c r="E67" s="18" t="str">
        <f xml:space="preserve"> InpC!E83</f>
        <v>Water for construction</v>
      </c>
      <c r="G67" s="63">
        <f xml:space="preserve"> InpC!G83</f>
        <v>76.7</v>
      </c>
      <c r="H67" s="113" t="str">
        <f xml:space="preserve"> InpC!H83</f>
        <v>£/plot</v>
      </c>
      <c r="I67" s="106">
        <f xml:space="preserve"> SUM( K67:CO67 )</f>
        <v>16403.478470288192</v>
      </c>
      <c r="K67" s="54">
        <f xml:space="preserve"> IF( J67 = "", $G67, J67 * ( 1 + K66 ) )</f>
        <v>76.7</v>
      </c>
      <c r="L67" s="54">
        <f t="shared" ref="L67:BW67" si="43" xml:space="preserve"> IF( K67 = "", $G67, K67 * ( 1 + L66 ) )</f>
        <v>80.215123739688366</v>
      </c>
      <c r="M67" s="54">
        <f t="shared" si="43"/>
        <v>82.086110938956097</v>
      </c>
      <c r="N67" s="54">
        <f t="shared" si="43"/>
        <v>83.583069406028542</v>
      </c>
      <c r="O67" s="54">
        <f t="shared" si="43"/>
        <v>85.22447776940723</v>
      </c>
      <c r="P67" s="54">
        <f t="shared" si="43"/>
        <v>86.879575388707309</v>
      </c>
      <c r="Q67" s="54">
        <f t="shared" si="43"/>
        <v>88.572793081981928</v>
      </c>
      <c r="R67" s="54">
        <f t="shared" si="43"/>
        <v>90.307328296839273</v>
      </c>
      <c r="S67" s="54">
        <f t="shared" si="43"/>
        <v>92.113186342418416</v>
      </c>
      <c r="T67" s="54">
        <f t="shared" si="43"/>
        <v>93.955155779423777</v>
      </c>
      <c r="U67" s="54">
        <f t="shared" si="43"/>
        <v>95.833958720312594</v>
      </c>
      <c r="V67" s="54">
        <f t="shared" si="43"/>
        <v>97.750331717484215</v>
      </c>
      <c r="W67" s="54">
        <f t="shared" si="43"/>
        <v>99.705026052032778</v>
      </c>
      <c r="X67" s="54">
        <f t="shared" si="43"/>
        <v>101.69880802827404</v>
      </c>
      <c r="Y67" s="54">
        <f t="shared" si="43"/>
        <v>103.73245927416187</v>
      </c>
      <c r="Z67" s="54">
        <f t="shared" si="43"/>
        <v>105.80677704771195</v>
      </c>
      <c r="AA67" s="54">
        <f t="shared" si="43"/>
        <v>107.92257454955319</v>
      </c>
      <c r="AB67" s="54">
        <f t="shared" si="43"/>
        <v>110.08068124172898</v>
      </c>
      <c r="AC67" s="54">
        <f t="shared" si="43"/>
        <v>112.28194317287358</v>
      </c>
      <c r="AD67" s="54">
        <f t="shared" si="43"/>
        <v>114.52722330989089</v>
      </c>
      <c r="AE67" s="54">
        <f t="shared" si="43"/>
        <v>116.81740187626582</v>
      </c>
      <c r="AF67" s="54">
        <f t="shared" si="43"/>
        <v>119.1533766971408</v>
      </c>
      <c r="AG67" s="54">
        <f t="shared" si="43"/>
        <v>121.53606355129264</v>
      </c>
      <c r="AH67" s="54">
        <f t="shared" si="43"/>
        <v>123.96639653014793</v>
      </c>
      <c r="AI67" s="54">
        <f t="shared" si="43"/>
        <v>126.44532840397746</v>
      </c>
      <c r="AJ67" s="54">
        <f t="shared" si="43"/>
        <v>128.97383099541346</v>
      </c>
      <c r="AK67" s="54">
        <f t="shared" si="43"/>
        <v>131.55289556043596</v>
      </c>
      <c r="AL67" s="54">
        <f t="shared" si="43"/>
        <v>134.18353317697765</v>
      </c>
      <c r="AM67" s="54">
        <f t="shared" si="43"/>
        <v>136.86677514129963</v>
      </c>
      <c r="AN67" s="54">
        <f t="shared" si="43"/>
        <v>139.60367337229334</v>
      </c>
      <c r="AO67" s="54">
        <f t="shared" si="43"/>
        <v>142.3953008238673</v>
      </c>
      <c r="AP67" s="54">
        <f t="shared" si="43"/>
        <v>145.24275190558026</v>
      </c>
      <c r="AQ67" s="54">
        <f t="shared" si="43"/>
        <v>148.14714291168565</v>
      </c>
      <c r="AR67" s="54">
        <f t="shared" si="43"/>
        <v>151.10961245875555</v>
      </c>
      <c r="AS67" s="54">
        <f t="shared" si="43"/>
        <v>154.13132193205576</v>
      </c>
      <c r="AT67" s="54">
        <f t="shared" si="43"/>
        <v>157.21345594084687</v>
      </c>
      <c r="AU67" s="54">
        <f t="shared" si="43"/>
        <v>160.35722278279005</v>
      </c>
      <c r="AV67" s="54">
        <f t="shared" si="43"/>
        <v>163.56385491763933</v>
      </c>
      <c r="AW67" s="54">
        <f t="shared" si="43"/>
        <v>166.83460945040628</v>
      </c>
      <c r="AX67" s="54">
        <f t="shared" si="43"/>
        <v>170.17076862418637</v>
      </c>
      <c r="AY67" s="54">
        <f t="shared" si="43"/>
        <v>173.57364032284042</v>
      </c>
      <c r="AZ67" s="54">
        <f t="shared" si="43"/>
        <v>177.04455858372791</v>
      </c>
      <c r="BA67" s="54">
        <f t="shared" si="43"/>
        <v>180.58488412069346</v>
      </c>
      <c r="BB67" s="54">
        <f t="shared" si="43"/>
        <v>184.1960048575113</v>
      </c>
      <c r="BC67" s="54">
        <f t="shared" si="43"/>
        <v>187.87933647199682</v>
      </c>
      <c r="BD67" s="54">
        <f t="shared" si="43"/>
        <v>191.6363229509989</v>
      </c>
      <c r="BE67" s="54">
        <f t="shared" si="43"/>
        <v>195.46843715648998</v>
      </c>
      <c r="BF67" s="54">
        <f t="shared" si="43"/>
        <v>199.37718140297639</v>
      </c>
      <c r="BG67" s="54">
        <f t="shared" si="43"/>
        <v>203.36408804645484</v>
      </c>
      <c r="BH67" s="54">
        <f t="shared" si="43"/>
        <v>207.43072008514631</v>
      </c>
      <c r="BI67" s="54">
        <f t="shared" si="43"/>
        <v>211.57867177224264</v>
      </c>
      <c r="BJ67" s="54">
        <f t="shared" si="43"/>
        <v>215.80956924090606</v>
      </c>
      <c r="BK67" s="54">
        <f t="shared" si="43"/>
        <v>220.12507114176674</v>
      </c>
      <c r="BL67" s="54">
        <f t="shared" si="43"/>
        <v>224.52686929316829</v>
      </c>
      <c r="BM67" s="54">
        <f t="shared" si="43"/>
        <v>229.01668934441605</v>
      </c>
      <c r="BN67" s="54">
        <f t="shared" si="43"/>
        <v>233.59629145228826</v>
      </c>
      <c r="BO67" s="54">
        <f t="shared" si="43"/>
        <v>238.2674709710752</v>
      </c>
      <c r="BP67" s="54">
        <f t="shared" si="43"/>
        <v>243.03205915641709</v>
      </c>
      <c r="BQ67" s="54">
        <f t="shared" si="43"/>
        <v>247.89192388321626</v>
      </c>
      <c r="BR67" s="54">
        <f t="shared" si="43"/>
        <v>252.84897037790552</v>
      </c>
      <c r="BS67" s="54">
        <f t="shared" si="43"/>
        <v>257.90514196535935</v>
      </c>
      <c r="BT67" s="54">
        <f t="shared" si="43"/>
        <v>263.06242083074102</v>
      </c>
      <c r="BU67" s="54">
        <f t="shared" si="43"/>
        <v>268.3228287965843</v>
      </c>
      <c r="BV67" s="54">
        <f t="shared" si="43"/>
        <v>273.68842811541418</v>
      </c>
      <c r="BW67" s="54">
        <f t="shared" si="43"/>
        <v>279.16132227821743</v>
      </c>
      <c r="BX67" s="54">
        <f t="shared" ref="BX67:CO67" si="44" xml:space="preserve"> IF( BW67 = "", $G67, BW67 * ( 1 + BX66 ) )</f>
        <v>284.74365683908024</v>
      </c>
      <c r="BY67" s="54">
        <f t="shared" si="44"/>
        <v>290.43762025631577</v>
      </c>
      <c r="BZ67" s="54">
        <f t="shared" si="44"/>
        <v>296.24544475041148</v>
      </c>
      <c r="CA67" s="54">
        <f t="shared" si="44"/>
        <v>302.16940717913309</v>
      </c>
      <c r="CB67" s="54">
        <f t="shared" si="44"/>
        <v>308.21182993012724</v>
      </c>
      <c r="CC67" s="54">
        <f t="shared" si="44"/>
        <v>314.37508183137379</v>
      </c>
      <c r="CD67" s="54">
        <f t="shared" si="44"/>
        <v>320.6615790798441</v>
      </c>
      <c r="CE67" s="54">
        <f t="shared" si="44"/>
        <v>327.07378618872957</v>
      </c>
      <c r="CF67" s="54">
        <f t="shared" si="44"/>
        <v>333.61421695361162</v>
      </c>
      <c r="CG67" s="54">
        <f t="shared" si="44"/>
        <v>340.28543543795195</v>
      </c>
      <c r="CH67" s="54">
        <f t="shared" si="44"/>
        <v>347.09005697828974</v>
      </c>
      <c r="CI67" s="54">
        <f t="shared" si="44"/>
        <v>354.03074920953918</v>
      </c>
      <c r="CJ67" s="54">
        <f t="shared" si="44"/>
        <v>361.11023311079015</v>
      </c>
      <c r="CK67" s="54">
        <f t="shared" si="44"/>
        <v>368.33128407202099</v>
      </c>
      <c r="CL67" s="54">
        <f t="shared" si="44"/>
        <v>375.69673298214269</v>
      </c>
      <c r="CM67" s="54">
        <f t="shared" si="44"/>
        <v>383.20946733880004</v>
      </c>
      <c r="CN67" s="54">
        <f t="shared" si="44"/>
        <v>390.87243238036569</v>
      </c>
      <c r="CO67" s="54">
        <f t="shared" si="44"/>
        <v>398.68863224056992</v>
      </c>
    </row>
    <row r="68" spans="2:93" outlineLevel="1" x14ac:dyDescent="0.2">
      <c r="E68" s="20" t="s">
        <v>500</v>
      </c>
      <c r="G68" s="83"/>
      <c r="H68" s="114" t="s">
        <v>125</v>
      </c>
      <c r="I68" s="106">
        <f xml:space="preserve"> SUM( K68:CO68 )</f>
        <v>38793.001895960726</v>
      </c>
      <c r="K68" s="54">
        <f xml:space="preserve"> K63 * K67</f>
        <v>28683.698630136987</v>
      </c>
      <c r="L68" s="54">
        <f t="shared" ref="L68:BW68" si="45" xml:space="preserve"> L63 * L67</f>
        <v>10109.303265823741</v>
      </c>
      <c r="M68" s="54">
        <f t="shared" si="45"/>
        <v>0</v>
      </c>
      <c r="N68" s="54">
        <f t="shared" si="45"/>
        <v>0</v>
      </c>
      <c r="O68" s="54">
        <f t="shared" si="45"/>
        <v>0</v>
      </c>
      <c r="P68" s="54">
        <f t="shared" si="45"/>
        <v>0</v>
      </c>
      <c r="Q68" s="54">
        <f t="shared" si="45"/>
        <v>0</v>
      </c>
      <c r="R68" s="54">
        <f t="shared" si="45"/>
        <v>0</v>
      </c>
      <c r="S68" s="54">
        <f t="shared" si="45"/>
        <v>0</v>
      </c>
      <c r="T68" s="54">
        <f t="shared" si="45"/>
        <v>0</v>
      </c>
      <c r="U68" s="54">
        <f t="shared" si="45"/>
        <v>0</v>
      </c>
      <c r="V68" s="54">
        <f t="shared" si="45"/>
        <v>0</v>
      </c>
      <c r="W68" s="54">
        <f t="shared" si="45"/>
        <v>0</v>
      </c>
      <c r="X68" s="54">
        <f t="shared" si="45"/>
        <v>0</v>
      </c>
      <c r="Y68" s="54">
        <f t="shared" si="45"/>
        <v>0</v>
      </c>
      <c r="Z68" s="54">
        <f t="shared" si="45"/>
        <v>0</v>
      </c>
      <c r="AA68" s="54">
        <f t="shared" si="45"/>
        <v>0</v>
      </c>
      <c r="AB68" s="54">
        <f t="shared" si="45"/>
        <v>0</v>
      </c>
      <c r="AC68" s="54">
        <f t="shared" si="45"/>
        <v>0</v>
      </c>
      <c r="AD68" s="54">
        <f t="shared" si="45"/>
        <v>0</v>
      </c>
      <c r="AE68" s="54">
        <f t="shared" si="45"/>
        <v>0</v>
      </c>
      <c r="AF68" s="54">
        <f t="shared" si="45"/>
        <v>0</v>
      </c>
      <c r="AG68" s="54">
        <f t="shared" si="45"/>
        <v>0</v>
      </c>
      <c r="AH68" s="54">
        <f t="shared" si="45"/>
        <v>0</v>
      </c>
      <c r="AI68" s="54">
        <f t="shared" si="45"/>
        <v>0</v>
      </c>
      <c r="AJ68" s="54">
        <f t="shared" si="45"/>
        <v>0</v>
      </c>
      <c r="AK68" s="54">
        <f t="shared" si="45"/>
        <v>0</v>
      </c>
      <c r="AL68" s="54">
        <f t="shared" si="45"/>
        <v>0</v>
      </c>
      <c r="AM68" s="54">
        <f t="shared" si="45"/>
        <v>0</v>
      </c>
      <c r="AN68" s="54">
        <f t="shared" si="45"/>
        <v>0</v>
      </c>
      <c r="AO68" s="54">
        <f t="shared" si="45"/>
        <v>0</v>
      </c>
      <c r="AP68" s="54">
        <f t="shared" si="45"/>
        <v>0</v>
      </c>
      <c r="AQ68" s="54">
        <f t="shared" si="45"/>
        <v>0</v>
      </c>
      <c r="AR68" s="54">
        <f t="shared" si="45"/>
        <v>0</v>
      </c>
      <c r="AS68" s="54">
        <f t="shared" si="45"/>
        <v>0</v>
      </c>
      <c r="AT68" s="54">
        <f t="shared" si="45"/>
        <v>0</v>
      </c>
      <c r="AU68" s="54">
        <f t="shared" si="45"/>
        <v>0</v>
      </c>
      <c r="AV68" s="54">
        <f t="shared" si="45"/>
        <v>0</v>
      </c>
      <c r="AW68" s="54">
        <f t="shared" si="45"/>
        <v>0</v>
      </c>
      <c r="AX68" s="54">
        <f t="shared" si="45"/>
        <v>0</v>
      </c>
      <c r="AY68" s="54">
        <f t="shared" si="45"/>
        <v>0</v>
      </c>
      <c r="AZ68" s="54">
        <f t="shared" si="45"/>
        <v>0</v>
      </c>
      <c r="BA68" s="54">
        <f t="shared" si="45"/>
        <v>0</v>
      </c>
      <c r="BB68" s="54">
        <f t="shared" si="45"/>
        <v>0</v>
      </c>
      <c r="BC68" s="54">
        <f t="shared" si="45"/>
        <v>0</v>
      </c>
      <c r="BD68" s="54">
        <f t="shared" si="45"/>
        <v>0</v>
      </c>
      <c r="BE68" s="54">
        <f t="shared" si="45"/>
        <v>0</v>
      </c>
      <c r="BF68" s="54">
        <f t="shared" si="45"/>
        <v>0</v>
      </c>
      <c r="BG68" s="54">
        <f t="shared" si="45"/>
        <v>0</v>
      </c>
      <c r="BH68" s="54">
        <f t="shared" si="45"/>
        <v>0</v>
      </c>
      <c r="BI68" s="54">
        <f t="shared" si="45"/>
        <v>0</v>
      </c>
      <c r="BJ68" s="54">
        <f t="shared" si="45"/>
        <v>0</v>
      </c>
      <c r="BK68" s="54">
        <f t="shared" si="45"/>
        <v>0</v>
      </c>
      <c r="BL68" s="54">
        <f t="shared" si="45"/>
        <v>0</v>
      </c>
      <c r="BM68" s="54">
        <f t="shared" si="45"/>
        <v>0</v>
      </c>
      <c r="BN68" s="54">
        <f t="shared" si="45"/>
        <v>0</v>
      </c>
      <c r="BO68" s="54">
        <f t="shared" si="45"/>
        <v>0</v>
      </c>
      <c r="BP68" s="54">
        <f t="shared" si="45"/>
        <v>0</v>
      </c>
      <c r="BQ68" s="54">
        <f t="shared" si="45"/>
        <v>0</v>
      </c>
      <c r="BR68" s="54">
        <f t="shared" si="45"/>
        <v>0</v>
      </c>
      <c r="BS68" s="54">
        <f t="shared" si="45"/>
        <v>0</v>
      </c>
      <c r="BT68" s="54">
        <f t="shared" si="45"/>
        <v>0</v>
      </c>
      <c r="BU68" s="54">
        <f t="shared" si="45"/>
        <v>0</v>
      </c>
      <c r="BV68" s="54">
        <f t="shared" si="45"/>
        <v>0</v>
      </c>
      <c r="BW68" s="54">
        <f t="shared" si="45"/>
        <v>0</v>
      </c>
      <c r="BX68" s="54">
        <f t="shared" ref="BX68:CO68" si="46" xml:space="preserve"> BX63 * BX67</f>
        <v>0</v>
      </c>
      <c r="BY68" s="54">
        <f t="shared" si="46"/>
        <v>0</v>
      </c>
      <c r="BZ68" s="54">
        <f t="shared" si="46"/>
        <v>0</v>
      </c>
      <c r="CA68" s="54">
        <f t="shared" si="46"/>
        <v>0</v>
      </c>
      <c r="CB68" s="54">
        <f t="shared" si="46"/>
        <v>0</v>
      </c>
      <c r="CC68" s="54">
        <f t="shared" si="46"/>
        <v>0</v>
      </c>
      <c r="CD68" s="54">
        <f t="shared" si="46"/>
        <v>0</v>
      </c>
      <c r="CE68" s="54">
        <f t="shared" si="46"/>
        <v>0</v>
      </c>
      <c r="CF68" s="54">
        <f t="shared" si="46"/>
        <v>0</v>
      </c>
      <c r="CG68" s="54">
        <f t="shared" si="46"/>
        <v>0</v>
      </c>
      <c r="CH68" s="54">
        <f t="shared" si="46"/>
        <v>0</v>
      </c>
      <c r="CI68" s="54">
        <f t="shared" si="46"/>
        <v>0</v>
      </c>
      <c r="CJ68" s="54">
        <f t="shared" si="46"/>
        <v>0</v>
      </c>
      <c r="CK68" s="54">
        <f t="shared" si="46"/>
        <v>0</v>
      </c>
      <c r="CL68" s="54">
        <f t="shared" si="46"/>
        <v>0</v>
      </c>
      <c r="CM68" s="54">
        <f t="shared" si="46"/>
        <v>0</v>
      </c>
      <c r="CN68" s="54">
        <f t="shared" si="46"/>
        <v>0</v>
      </c>
      <c r="CO68" s="54">
        <f t="shared" si="46"/>
        <v>0</v>
      </c>
    </row>
    <row r="69" spans="2:93" outlineLevel="1" x14ac:dyDescent="0.2">
      <c r="K69" s="79"/>
    </row>
    <row r="70" spans="2:93" outlineLevel="1" x14ac:dyDescent="0.2">
      <c r="D70" s="39" t="s">
        <v>501</v>
      </c>
      <c r="K70" s="79"/>
    </row>
    <row r="71" spans="2:93" outlineLevel="1" x14ac:dyDescent="0.2">
      <c r="E71" t="s">
        <v>502</v>
      </c>
      <c r="H71" s="111" t="s">
        <v>477</v>
      </c>
      <c r="K71" s="54">
        <f t="shared" ref="K71:AP71" si="47" xml:space="preserve"> K$5 - $G$5</f>
        <v>0</v>
      </c>
      <c r="L71" s="54">
        <f t="shared" si="47"/>
        <v>365</v>
      </c>
      <c r="M71" s="54">
        <f t="shared" si="47"/>
        <v>730</v>
      </c>
      <c r="N71" s="54">
        <f t="shared" si="47"/>
        <v>1096</v>
      </c>
      <c r="O71" s="54">
        <f t="shared" si="47"/>
        <v>1461</v>
      </c>
      <c r="P71" s="54">
        <f t="shared" si="47"/>
        <v>1826</v>
      </c>
      <c r="Q71" s="54">
        <f t="shared" si="47"/>
        <v>2191</v>
      </c>
      <c r="R71" s="54">
        <f t="shared" si="47"/>
        <v>2557</v>
      </c>
      <c r="S71" s="54">
        <f t="shared" si="47"/>
        <v>2922</v>
      </c>
      <c r="T71" s="54">
        <f t="shared" si="47"/>
        <v>3287</v>
      </c>
      <c r="U71" s="54">
        <f t="shared" si="47"/>
        <v>3652</v>
      </c>
      <c r="V71" s="54">
        <f t="shared" si="47"/>
        <v>4018</v>
      </c>
      <c r="W71" s="54">
        <f t="shared" si="47"/>
        <v>4383</v>
      </c>
      <c r="X71" s="54">
        <f t="shared" si="47"/>
        <v>4748</v>
      </c>
      <c r="Y71" s="54">
        <f t="shared" si="47"/>
        <v>5113</v>
      </c>
      <c r="Z71" s="54">
        <f t="shared" si="47"/>
        <v>5479</v>
      </c>
      <c r="AA71" s="54">
        <f t="shared" si="47"/>
        <v>5844</v>
      </c>
      <c r="AB71" s="54">
        <f t="shared" si="47"/>
        <v>6209</v>
      </c>
      <c r="AC71" s="54">
        <f t="shared" si="47"/>
        <v>6574</v>
      </c>
      <c r="AD71" s="54">
        <f t="shared" si="47"/>
        <v>6940</v>
      </c>
      <c r="AE71" s="54">
        <f t="shared" si="47"/>
        <v>7305</v>
      </c>
      <c r="AF71" s="54">
        <f t="shared" si="47"/>
        <v>7670</v>
      </c>
      <c r="AG71" s="54">
        <f t="shared" si="47"/>
        <v>8035</v>
      </c>
      <c r="AH71" s="54">
        <f t="shared" si="47"/>
        <v>8401</v>
      </c>
      <c r="AI71" s="54">
        <f t="shared" si="47"/>
        <v>8766</v>
      </c>
      <c r="AJ71" s="54">
        <f t="shared" si="47"/>
        <v>9131</v>
      </c>
      <c r="AK71" s="54">
        <f t="shared" si="47"/>
        <v>9496</v>
      </c>
      <c r="AL71" s="54">
        <f t="shared" si="47"/>
        <v>9862</v>
      </c>
      <c r="AM71" s="54">
        <f t="shared" si="47"/>
        <v>10227</v>
      </c>
      <c r="AN71" s="54">
        <f t="shared" si="47"/>
        <v>10592</v>
      </c>
      <c r="AO71" s="54">
        <f t="shared" si="47"/>
        <v>10957</v>
      </c>
      <c r="AP71" s="54">
        <f t="shared" si="47"/>
        <v>11323</v>
      </c>
      <c r="AQ71" s="54">
        <f t="shared" ref="AQ71:BV71" si="48" xml:space="preserve"> AQ$5 - $G$5</f>
        <v>11688</v>
      </c>
      <c r="AR71" s="54">
        <f t="shared" si="48"/>
        <v>12053</v>
      </c>
      <c r="AS71" s="54">
        <f t="shared" si="48"/>
        <v>12418</v>
      </c>
      <c r="AT71" s="54">
        <f t="shared" si="48"/>
        <v>12784</v>
      </c>
      <c r="AU71" s="54">
        <f t="shared" si="48"/>
        <v>13149</v>
      </c>
      <c r="AV71" s="54">
        <f t="shared" si="48"/>
        <v>13514</v>
      </c>
      <c r="AW71" s="54">
        <f t="shared" si="48"/>
        <v>13879</v>
      </c>
      <c r="AX71" s="54">
        <f t="shared" si="48"/>
        <v>14245</v>
      </c>
      <c r="AY71" s="54">
        <f t="shared" si="48"/>
        <v>14610</v>
      </c>
      <c r="AZ71" s="54">
        <f t="shared" si="48"/>
        <v>14975</v>
      </c>
      <c r="BA71" s="54">
        <f t="shared" si="48"/>
        <v>15340</v>
      </c>
      <c r="BB71" s="54">
        <f t="shared" si="48"/>
        <v>15706</v>
      </c>
      <c r="BC71" s="54">
        <f t="shared" si="48"/>
        <v>16071</v>
      </c>
      <c r="BD71" s="54">
        <f t="shared" si="48"/>
        <v>16436</v>
      </c>
      <c r="BE71" s="54">
        <f t="shared" si="48"/>
        <v>16801</v>
      </c>
      <c r="BF71" s="54">
        <f t="shared" si="48"/>
        <v>17167</v>
      </c>
      <c r="BG71" s="54">
        <f t="shared" si="48"/>
        <v>17532</v>
      </c>
      <c r="BH71" s="54">
        <f t="shared" si="48"/>
        <v>17897</v>
      </c>
      <c r="BI71" s="54">
        <f t="shared" si="48"/>
        <v>18262</v>
      </c>
      <c r="BJ71" s="54">
        <f t="shared" si="48"/>
        <v>18628</v>
      </c>
      <c r="BK71" s="54">
        <f t="shared" si="48"/>
        <v>18993</v>
      </c>
      <c r="BL71" s="54">
        <f t="shared" si="48"/>
        <v>19358</v>
      </c>
      <c r="BM71" s="54">
        <f t="shared" si="48"/>
        <v>19723</v>
      </c>
      <c r="BN71" s="54">
        <f t="shared" si="48"/>
        <v>20089</v>
      </c>
      <c r="BO71" s="54">
        <f t="shared" si="48"/>
        <v>20454</v>
      </c>
      <c r="BP71" s="54">
        <f t="shared" si="48"/>
        <v>20819</v>
      </c>
      <c r="BQ71" s="54">
        <f t="shared" si="48"/>
        <v>21184</v>
      </c>
      <c r="BR71" s="54">
        <f t="shared" si="48"/>
        <v>21550</v>
      </c>
      <c r="BS71" s="54">
        <f t="shared" si="48"/>
        <v>21915</v>
      </c>
      <c r="BT71" s="54">
        <f t="shared" si="48"/>
        <v>22280</v>
      </c>
      <c r="BU71" s="54">
        <f t="shared" si="48"/>
        <v>22645</v>
      </c>
      <c r="BV71" s="54">
        <f t="shared" si="48"/>
        <v>23011</v>
      </c>
      <c r="BW71" s="54">
        <f t="shared" ref="BW71:CO71" si="49" xml:space="preserve"> BW$5 - $G$5</f>
        <v>23376</v>
      </c>
      <c r="BX71" s="54">
        <f t="shared" si="49"/>
        <v>23741</v>
      </c>
      <c r="BY71" s="54">
        <f t="shared" si="49"/>
        <v>24106</v>
      </c>
      <c r="BZ71" s="54">
        <f t="shared" si="49"/>
        <v>24472</v>
      </c>
      <c r="CA71" s="54">
        <f t="shared" si="49"/>
        <v>24837</v>
      </c>
      <c r="CB71" s="54">
        <f t="shared" si="49"/>
        <v>25202</v>
      </c>
      <c r="CC71" s="54">
        <f t="shared" si="49"/>
        <v>25567</v>
      </c>
      <c r="CD71" s="54">
        <f t="shared" si="49"/>
        <v>25933</v>
      </c>
      <c r="CE71" s="54">
        <f t="shared" si="49"/>
        <v>26298</v>
      </c>
      <c r="CF71" s="54">
        <f t="shared" si="49"/>
        <v>26663</v>
      </c>
      <c r="CG71" s="54">
        <f t="shared" si="49"/>
        <v>27028</v>
      </c>
      <c r="CH71" s="54">
        <f t="shared" si="49"/>
        <v>27394</v>
      </c>
      <c r="CI71" s="54">
        <f t="shared" si="49"/>
        <v>27759</v>
      </c>
      <c r="CJ71" s="54">
        <f t="shared" si="49"/>
        <v>28124</v>
      </c>
      <c r="CK71" s="54">
        <f t="shared" si="49"/>
        <v>28489</v>
      </c>
      <c r="CL71" s="54">
        <f t="shared" si="49"/>
        <v>28854</v>
      </c>
      <c r="CM71" s="54">
        <f t="shared" si="49"/>
        <v>29219</v>
      </c>
      <c r="CN71" s="54">
        <f t="shared" si="49"/>
        <v>29584</v>
      </c>
      <c r="CO71" s="54">
        <f t="shared" si="49"/>
        <v>29949</v>
      </c>
    </row>
    <row r="72" spans="2:93" s="79" customFormat="1" ht="3" customHeight="1" outlineLevel="1" x14ac:dyDescent="0.2">
      <c r="B72" s="98"/>
      <c r="D72" s="44"/>
      <c r="H72" s="110"/>
      <c r="I72" s="86"/>
    </row>
    <row r="73" spans="2:93" outlineLevel="1" x14ac:dyDescent="0.2">
      <c r="E73" s="92">
        <f xml:space="preserve"> G5</f>
        <v>44287</v>
      </c>
      <c r="G73" s="87">
        <f xml:space="preserve"> E73</f>
        <v>44287</v>
      </c>
      <c r="H73" s="111" t="s">
        <v>59</v>
      </c>
      <c r="K73" s="93">
        <f t="shared" ref="K73:AP73" si="50">IF( $G73 + K$71 &lt; $G$58, 0, IF( $G73 + K$71 &gt;= $G$59, 1, J84 + 1 / $G$57 ) )</f>
        <v>0</v>
      </c>
      <c r="L73" s="93">
        <f t="shared" si="50"/>
        <v>0.83333333333333337</v>
      </c>
      <c r="M73" s="93">
        <f t="shared" si="50"/>
        <v>1</v>
      </c>
      <c r="N73" s="93">
        <f t="shared" si="50"/>
        <v>1</v>
      </c>
      <c r="O73" s="93">
        <f t="shared" si="50"/>
        <v>1</v>
      </c>
      <c r="P73" s="93">
        <f t="shared" si="50"/>
        <v>1</v>
      </c>
      <c r="Q73" s="93">
        <f t="shared" si="50"/>
        <v>1</v>
      </c>
      <c r="R73" s="93">
        <f t="shared" si="50"/>
        <v>1</v>
      </c>
      <c r="S73" s="93">
        <f t="shared" si="50"/>
        <v>1</v>
      </c>
      <c r="T73" s="93">
        <f t="shared" si="50"/>
        <v>1</v>
      </c>
      <c r="U73" s="93">
        <f t="shared" si="50"/>
        <v>1</v>
      </c>
      <c r="V73" s="93">
        <f t="shared" si="50"/>
        <v>1</v>
      </c>
      <c r="W73" s="93">
        <f t="shared" si="50"/>
        <v>1</v>
      </c>
      <c r="X73" s="93">
        <f t="shared" si="50"/>
        <v>1</v>
      </c>
      <c r="Y73" s="93">
        <f t="shared" si="50"/>
        <v>1</v>
      </c>
      <c r="Z73" s="93">
        <f t="shared" si="50"/>
        <v>1</v>
      </c>
      <c r="AA73" s="93">
        <f t="shared" si="50"/>
        <v>1</v>
      </c>
      <c r="AB73" s="93">
        <f t="shared" si="50"/>
        <v>1</v>
      </c>
      <c r="AC73" s="93">
        <f t="shared" si="50"/>
        <v>1</v>
      </c>
      <c r="AD73" s="93">
        <f t="shared" si="50"/>
        <v>1</v>
      </c>
      <c r="AE73" s="93">
        <f t="shared" si="50"/>
        <v>1</v>
      </c>
      <c r="AF73" s="93">
        <f t="shared" si="50"/>
        <v>1</v>
      </c>
      <c r="AG73" s="93">
        <f t="shared" si="50"/>
        <v>1</v>
      </c>
      <c r="AH73" s="93">
        <f t="shared" si="50"/>
        <v>1</v>
      </c>
      <c r="AI73" s="93">
        <f t="shared" si="50"/>
        <v>1</v>
      </c>
      <c r="AJ73" s="93">
        <f t="shared" si="50"/>
        <v>1</v>
      </c>
      <c r="AK73" s="93">
        <f t="shared" si="50"/>
        <v>1</v>
      </c>
      <c r="AL73" s="93">
        <f t="shared" si="50"/>
        <v>1</v>
      </c>
      <c r="AM73" s="93">
        <f t="shared" si="50"/>
        <v>1</v>
      </c>
      <c r="AN73" s="93">
        <f t="shared" si="50"/>
        <v>1</v>
      </c>
      <c r="AO73" s="93">
        <f t="shared" si="50"/>
        <v>1</v>
      </c>
      <c r="AP73" s="93">
        <f t="shared" si="50"/>
        <v>1</v>
      </c>
      <c r="AQ73" s="93">
        <f t="shared" ref="AQ73:BV73" si="51">IF( $G73 + AQ$71 &lt; $G$58, 0, IF( $G73 + AQ$71 &gt;= $G$59, 1, AP84 + 1 / $G$57 ) )</f>
        <v>1</v>
      </c>
      <c r="AR73" s="93">
        <f t="shared" si="51"/>
        <v>1</v>
      </c>
      <c r="AS73" s="93">
        <f t="shared" si="51"/>
        <v>1</v>
      </c>
      <c r="AT73" s="93">
        <f t="shared" si="51"/>
        <v>1</v>
      </c>
      <c r="AU73" s="93">
        <f t="shared" si="51"/>
        <v>1</v>
      </c>
      <c r="AV73" s="93">
        <f t="shared" si="51"/>
        <v>1</v>
      </c>
      <c r="AW73" s="93">
        <f t="shared" si="51"/>
        <v>1</v>
      </c>
      <c r="AX73" s="93">
        <f t="shared" si="51"/>
        <v>1</v>
      </c>
      <c r="AY73" s="93">
        <f t="shared" si="51"/>
        <v>1</v>
      </c>
      <c r="AZ73" s="93">
        <f t="shared" si="51"/>
        <v>1</v>
      </c>
      <c r="BA73" s="93">
        <f t="shared" si="51"/>
        <v>1</v>
      </c>
      <c r="BB73" s="93">
        <f t="shared" si="51"/>
        <v>1</v>
      </c>
      <c r="BC73" s="93">
        <f t="shared" si="51"/>
        <v>1</v>
      </c>
      <c r="BD73" s="93">
        <f t="shared" si="51"/>
        <v>1</v>
      </c>
      <c r="BE73" s="93">
        <f t="shared" si="51"/>
        <v>1</v>
      </c>
      <c r="BF73" s="93">
        <f t="shared" si="51"/>
        <v>1</v>
      </c>
      <c r="BG73" s="93">
        <f t="shared" si="51"/>
        <v>1</v>
      </c>
      <c r="BH73" s="93">
        <f t="shared" si="51"/>
        <v>1</v>
      </c>
      <c r="BI73" s="93">
        <f t="shared" si="51"/>
        <v>1</v>
      </c>
      <c r="BJ73" s="93">
        <f t="shared" si="51"/>
        <v>1</v>
      </c>
      <c r="BK73" s="93">
        <f t="shared" si="51"/>
        <v>1</v>
      </c>
      <c r="BL73" s="93">
        <f t="shared" si="51"/>
        <v>1</v>
      </c>
      <c r="BM73" s="93">
        <f t="shared" si="51"/>
        <v>1</v>
      </c>
      <c r="BN73" s="93">
        <f t="shared" si="51"/>
        <v>1</v>
      </c>
      <c r="BO73" s="93">
        <f t="shared" si="51"/>
        <v>1</v>
      </c>
      <c r="BP73" s="93">
        <f t="shared" si="51"/>
        <v>1</v>
      </c>
      <c r="BQ73" s="93">
        <f t="shared" si="51"/>
        <v>1</v>
      </c>
      <c r="BR73" s="93">
        <f t="shared" si="51"/>
        <v>1</v>
      </c>
      <c r="BS73" s="93">
        <f t="shared" si="51"/>
        <v>1</v>
      </c>
      <c r="BT73" s="93">
        <f t="shared" si="51"/>
        <v>1</v>
      </c>
      <c r="BU73" s="93">
        <f t="shared" si="51"/>
        <v>1</v>
      </c>
      <c r="BV73" s="93">
        <f t="shared" si="51"/>
        <v>1</v>
      </c>
      <c r="BW73" s="93">
        <f t="shared" ref="BW73:CO73" si="52">IF( $G73 + BW$71 &lt; $G$58, 0, IF( $G73 + BW$71 &gt;= $G$59, 1, BV84 + 1 / $G$57 ) )</f>
        <v>1</v>
      </c>
      <c r="BX73" s="93">
        <f t="shared" si="52"/>
        <v>1</v>
      </c>
      <c r="BY73" s="93">
        <f t="shared" si="52"/>
        <v>1</v>
      </c>
      <c r="BZ73" s="93">
        <f t="shared" si="52"/>
        <v>1</v>
      </c>
      <c r="CA73" s="93">
        <f t="shared" si="52"/>
        <v>1</v>
      </c>
      <c r="CB73" s="93">
        <f t="shared" si="52"/>
        <v>1</v>
      </c>
      <c r="CC73" s="93">
        <f t="shared" si="52"/>
        <v>1</v>
      </c>
      <c r="CD73" s="93">
        <f t="shared" si="52"/>
        <v>1</v>
      </c>
      <c r="CE73" s="93">
        <f t="shared" si="52"/>
        <v>1</v>
      </c>
      <c r="CF73" s="93">
        <f t="shared" si="52"/>
        <v>1</v>
      </c>
      <c r="CG73" s="93">
        <f t="shared" si="52"/>
        <v>1</v>
      </c>
      <c r="CH73" s="93">
        <f t="shared" si="52"/>
        <v>1</v>
      </c>
      <c r="CI73" s="93">
        <f t="shared" si="52"/>
        <v>1</v>
      </c>
      <c r="CJ73" s="93">
        <f t="shared" si="52"/>
        <v>1</v>
      </c>
      <c r="CK73" s="93">
        <f t="shared" si="52"/>
        <v>1</v>
      </c>
      <c r="CL73" s="93">
        <f t="shared" si="52"/>
        <v>1</v>
      </c>
      <c r="CM73" s="93">
        <f t="shared" si="52"/>
        <v>1</v>
      </c>
      <c r="CN73" s="93">
        <f t="shared" si="52"/>
        <v>1</v>
      </c>
      <c r="CO73" s="93">
        <f t="shared" si="52"/>
        <v>1</v>
      </c>
    </row>
    <row r="74" spans="2:93" outlineLevel="1" x14ac:dyDescent="0.2">
      <c r="E74" s="92">
        <f xml:space="preserve"> DATE( YEAR( E73 ), MONTH( E73 ) + 1, 1 )</f>
        <v>44317</v>
      </c>
      <c r="G74" s="87">
        <f t="shared" ref="G74:G84" si="53" xml:space="preserve"> E74</f>
        <v>44317</v>
      </c>
      <c r="H74" s="111" t="s">
        <v>59</v>
      </c>
      <c r="K74" s="93">
        <f t="shared" ref="K74:K84" si="54">IF( $G74 + K$71 &lt; $G$58, 0, IF( $G74 + K$71 &gt;= $G$59, 1, K73 + 1 / $G$57 ) )</f>
        <v>0</v>
      </c>
      <c r="L74" s="93">
        <f t="shared" ref="L74:L84" si="55">IF( $G74 + L$71 &lt; $G$58, 0, IF( $G74 + L$71 &gt;= $G$59, 1, L73 + 1 / $G$57 ) )</f>
        <v>0.91666666666666674</v>
      </c>
      <c r="M74" s="93">
        <f t="shared" ref="M74:M84" si="56">IF( $G74 + M$71 &lt; $G$58, 0, IF( $G74 + M$71 &gt;= $G$59, 1, M73 + 1 / $G$57 ) )</f>
        <v>1</v>
      </c>
      <c r="N74" s="93">
        <f t="shared" ref="N74:N84" si="57">IF( $G74 + N$71 &lt; $G$58, 0, IF( $G74 + N$71 &gt;= $G$59, 1, N73 + 1 / $G$57 ) )</f>
        <v>1</v>
      </c>
      <c r="O74" s="93">
        <f t="shared" ref="O74:O84" si="58">IF( $G74 + O$71 &lt; $G$58, 0, IF( $G74 + O$71 &gt;= $G$59, 1, O73 + 1 / $G$57 ) )</f>
        <v>1</v>
      </c>
      <c r="P74" s="93">
        <f t="shared" ref="P74:P84" si="59">IF( $G74 + P$71 &lt; $G$58, 0, IF( $G74 + P$71 &gt;= $G$59, 1, P73 + 1 / $G$57 ) )</f>
        <v>1</v>
      </c>
      <c r="Q74" s="93">
        <f t="shared" ref="Q74:Q84" si="60">IF( $G74 + Q$71 &lt; $G$58, 0, IF( $G74 + Q$71 &gt;= $G$59, 1, Q73 + 1 / $G$57 ) )</f>
        <v>1</v>
      </c>
      <c r="R74" s="93">
        <f t="shared" ref="R74:R84" si="61">IF( $G74 + R$71 &lt; $G$58, 0, IF( $G74 + R$71 &gt;= $G$59, 1, R73 + 1 / $G$57 ) )</f>
        <v>1</v>
      </c>
      <c r="S74" s="93">
        <f t="shared" ref="S74:S84" si="62">IF( $G74 + S$71 &lt; $G$58, 0, IF( $G74 + S$71 &gt;= $G$59, 1, S73 + 1 / $G$57 ) )</f>
        <v>1</v>
      </c>
      <c r="T74" s="93">
        <f t="shared" ref="T74:T84" si="63">IF( $G74 + T$71 &lt; $G$58, 0, IF( $G74 + T$71 &gt;= $G$59, 1, T73 + 1 / $G$57 ) )</f>
        <v>1</v>
      </c>
      <c r="U74" s="93">
        <f t="shared" ref="U74:U84" si="64">IF( $G74 + U$71 &lt; $G$58, 0, IF( $G74 + U$71 &gt;= $G$59, 1, U73 + 1 / $G$57 ) )</f>
        <v>1</v>
      </c>
      <c r="V74" s="93">
        <f t="shared" ref="V74:V84" si="65">IF( $G74 + V$71 &lt; $G$58, 0, IF( $G74 + V$71 &gt;= $G$59, 1, V73 + 1 / $G$57 ) )</f>
        <v>1</v>
      </c>
      <c r="W74" s="93">
        <f t="shared" ref="W74:W84" si="66">IF( $G74 + W$71 &lt; $G$58, 0, IF( $G74 + W$71 &gt;= $G$59, 1, W73 + 1 / $G$57 ) )</f>
        <v>1</v>
      </c>
      <c r="X74" s="93">
        <f t="shared" ref="X74:X84" si="67">IF( $G74 + X$71 &lt; $G$58, 0, IF( $G74 + X$71 &gt;= $G$59, 1, X73 + 1 / $G$57 ) )</f>
        <v>1</v>
      </c>
      <c r="Y74" s="93">
        <f t="shared" ref="Y74:Y84" si="68">IF( $G74 + Y$71 &lt; $G$58, 0, IF( $G74 + Y$71 &gt;= $G$59, 1, Y73 + 1 / $G$57 ) )</f>
        <v>1</v>
      </c>
      <c r="Z74" s="93">
        <f t="shared" ref="Z74:Z84" si="69">IF( $G74 + Z$71 &lt; $G$58, 0, IF( $G74 + Z$71 &gt;= $G$59, 1, Z73 + 1 / $G$57 ) )</f>
        <v>1</v>
      </c>
      <c r="AA74" s="93">
        <f t="shared" ref="AA74:AA84" si="70">IF( $G74 + AA$71 &lt; $G$58, 0, IF( $G74 + AA$71 &gt;= $G$59, 1, AA73 + 1 / $G$57 ) )</f>
        <v>1</v>
      </c>
      <c r="AB74" s="93">
        <f t="shared" ref="AB74:AB84" si="71">IF( $G74 + AB$71 &lt; $G$58, 0, IF( $G74 + AB$71 &gt;= $G$59, 1, AB73 + 1 / $G$57 ) )</f>
        <v>1</v>
      </c>
      <c r="AC74" s="93">
        <f t="shared" ref="AC74:AC84" si="72">IF( $G74 + AC$71 &lt; $G$58, 0, IF( $G74 + AC$71 &gt;= $G$59, 1, AC73 + 1 / $G$57 ) )</f>
        <v>1</v>
      </c>
      <c r="AD74" s="93">
        <f t="shared" ref="AD74:AD84" si="73">IF( $G74 + AD$71 &lt; $G$58, 0, IF( $G74 + AD$71 &gt;= $G$59, 1, AD73 + 1 / $G$57 ) )</f>
        <v>1</v>
      </c>
      <c r="AE74" s="93">
        <f t="shared" ref="AE74:AE84" si="74">IF( $G74 + AE$71 &lt; $G$58, 0, IF( $G74 + AE$71 &gt;= $G$59, 1, AE73 + 1 / $G$57 ) )</f>
        <v>1</v>
      </c>
      <c r="AF74" s="93">
        <f t="shared" ref="AF74:AF84" si="75">IF( $G74 + AF$71 &lt; $G$58, 0, IF( $G74 + AF$71 &gt;= $G$59, 1, AF73 + 1 / $G$57 ) )</f>
        <v>1</v>
      </c>
      <c r="AG74" s="93">
        <f t="shared" ref="AG74:AG84" si="76">IF( $G74 + AG$71 &lt; $G$58, 0, IF( $G74 + AG$71 &gt;= $G$59, 1, AG73 + 1 / $G$57 ) )</f>
        <v>1</v>
      </c>
      <c r="AH74" s="93">
        <f t="shared" ref="AH74:AH84" si="77">IF( $G74 + AH$71 &lt; $G$58, 0, IF( $G74 + AH$71 &gt;= $G$59, 1, AH73 + 1 / $G$57 ) )</f>
        <v>1</v>
      </c>
      <c r="AI74" s="93">
        <f t="shared" ref="AI74:AI84" si="78">IF( $G74 + AI$71 &lt; $G$58, 0, IF( $G74 + AI$71 &gt;= $G$59, 1, AI73 + 1 / $G$57 ) )</f>
        <v>1</v>
      </c>
      <c r="AJ74" s="93">
        <f t="shared" ref="AJ74:AJ84" si="79">IF( $G74 + AJ$71 &lt; $G$58, 0, IF( $G74 + AJ$71 &gt;= $G$59, 1, AJ73 + 1 / $G$57 ) )</f>
        <v>1</v>
      </c>
      <c r="AK74" s="93">
        <f t="shared" ref="AK74:AK84" si="80">IF( $G74 + AK$71 &lt; $G$58, 0, IF( $G74 + AK$71 &gt;= $G$59, 1, AK73 + 1 / $G$57 ) )</f>
        <v>1</v>
      </c>
      <c r="AL74" s="93">
        <f t="shared" ref="AL74:AL84" si="81">IF( $G74 + AL$71 &lt; $G$58, 0, IF( $G74 + AL$71 &gt;= $G$59, 1, AL73 + 1 / $G$57 ) )</f>
        <v>1</v>
      </c>
      <c r="AM74" s="93">
        <f t="shared" ref="AM74:AM84" si="82">IF( $G74 + AM$71 &lt; $G$58, 0, IF( $G74 + AM$71 &gt;= $G$59, 1, AM73 + 1 / $G$57 ) )</f>
        <v>1</v>
      </c>
      <c r="AN74" s="93">
        <f t="shared" ref="AN74:AN84" si="83">IF( $G74 + AN$71 &lt; $G$58, 0, IF( $G74 + AN$71 &gt;= $G$59, 1, AN73 + 1 / $G$57 ) )</f>
        <v>1</v>
      </c>
      <c r="AO74" s="93">
        <f t="shared" ref="AO74:AO84" si="84">IF( $G74 + AO$71 &lt; $G$58, 0, IF( $G74 + AO$71 &gt;= $G$59, 1, AO73 + 1 / $G$57 ) )</f>
        <v>1</v>
      </c>
      <c r="AP74" s="93">
        <f t="shared" ref="AP74:AP84" si="85">IF( $G74 + AP$71 &lt; $G$58, 0, IF( $G74 + AP$71 &gt;= $G$59, 1, AP73 + 1 / $G$57 ) )</f>
        <v>1</v>
      </c>
      <c r="AQ74" s="93">
        <f t="shared" ref="AQ74:AQ84" si="86">IF( $G74 + AQ$71 &lt; $G$58, 0, IF( $G74 + AQ$71 &gt;= $G$59, 1, AQ73 + 1 / $G$57 ) )</f>
        <v>1</v>
      </c>
      <c r="AR74" s="93">
        <f t="shared" ref="AR74:AR84" si="87">IF( $G74 + AR$71 &lt; $G$58, 0, IF( $G74 + AR$71 &gt;= $G$59, 1, AR73 + 1 / $G$57 ) )</f>
        <v>1</v>
      </c>
      <c r="AS74" s="93">
        <f t="shared" ref="AS74:AS84" si="88">IF( $G74 + AS$71 &lt; $G$58, 0, IF( $G74 + AS$71 &gt;= $G$59, 1, AS73 + 1 / $G$57 ) )</f>
        <v>1</v>
      </c>
      <c r="AT74" s="93">
        <f t="shared" ref="AT74:AT84" si="89">IF( $G74 + AT$71 &lt; $G$58, 0, IF( $G74 + AT$71 &gt;= $G$59, 1, AT73 + 1 / $G$57 ) )</f>
        <v>1</v>
      </c>
      <c r="AU74" s="93">
        <f t="shared" ref="AU74:AU84" si="90">IF( $G74 + AU$71 &lt; $G$58, 0, IF( $G74 + AU$71 &gt;= $G$59, 1, AU73 + 1 / $G$57 ) )</f>
        <v>1</v>
      </c>
      <c r="AV74" s="93">
        <f t="shared" ref="AV74:AV84" si="91">IF( $G74 + AV$71 &lt; $G$58, 0, IF( $G74 + AV$71 &gt;= $G$59, 1, AV73 + 1 / $G$57 ) )</f>
        <v>1</v>
      </c>
      <c r="AW74" s="93">
        <f t="shared" ref="AW74:AW84" si="92">IF( $G74 + AW$71 &lt; $G$58, 0, IF( $G74 + AW$71 &gt;= $G$59, 1, AW73 + 1 / $G$57 ) )</f>
        <v>1</v>
      </c>
      <c r="AX74" s="93">
        <f t="shared" ref="AX74:AX84" si="93">IF( $G74 + AX$71 &lt; $G$58, 0, IF( $G74 + AX$71 &gt;= $G$59, 1, AX73 + 1 / $G$57 ) )</f>
        <v>1</v>
      </c>
      <c r="AY74" s="93">
        <f t="shared" ref="AY74:AY84" si="94">IF( $G74 + AY$71 &lt; $G$58, 0, IF( $G74 + AY$71 &gt;= $G$59, 1, AY73 + 1 / $G$57 ) )</f>
        <v>1</v>
      </c>
      <c r="AZ74" s="93">
        <f t="shared" ref="AZ74:AZ84" si="95">IF( $G74 + AZ$71 &lt; $G$58, 0, IF( $G74 + AZ$71 &gt;= $G$59, 1, AZ73 + 1 / $G$57 ) )</f>
        <v>1</v>
      </c>
      <c r="BA74" s="93">
        <f t="shared" ref="BA74:BA84" si="96">IF( $G74 + BA$71 &lt; $G$58, 0, IF( $G74 + BA$71 &gt;= $G$59, 1, BA73 + 1 / $G$57 ) )</f>
        <v>1</v>
      </c>
      <c r="BB74" s="93">
        <f t="shared" ref="BB74:BB84" si="97">IF( $G74 + BB$71 &lt; $G$58, 0, IF( $G74 + BB$71 &gt;= $G$59, 1, BB73 + 1 / $G$57 ) )</f>
        <v>1</v>
      </c>
      <c r="BC74" s="93">
        <f t="shared" ref="BC74:BC84" si="98">IF( $G74 + BC$71 &lt; $G$58, 0, IF( $G74 + BC$71 &gt;= $G$59, 1, BC73 + 1 / $G$57 ) )</f>
        <v>1</v>
      </c>
      <c r="BD74" s="93">
        <f t="shared" ref="BD74:BD84" si="99">IF( $G74 + BD$71 &lt; $G$58, 0, IF( $G74 + BD$71 &gt;= $G$59, 1, BD73 + 1 / $G$57 ) )</f>
        <v>1</v>
      </c>
      <c r="BE74" s="93">
        <f t="shared" ref="BE74:BE84" si="100">IF( $G74 + BE$71 &lt; $G$58, 0, IF( $G74 + BE$71 &gt;= $G$59, 1, BE73 + 1 / $G$57 ) )</f>
        <v>1</v>
      </c>
      <c r="BF74" s="93">
        <f t="shared" ref="BF74:BF84" si="101">IF( $G74 + BF$71 &lt; $G$58, 0, IF( $G74 + BF$71 &gt;= $G$59, 1, BF73 + 1 / $G$57 ) )</f>
        <v>1</v>
      </c>
      <c r="BG74" s="93">
        <f t="shared" ref="BG74:BG84" si="102">IF( $G74 + BG$71 &lt; $G$58, 0, IF( $G74 + BG$71 &gt;= $G$59, 1, BG73 + 1 / $G$57 ) )</f>
        <v>1</v>
      </c>
      <c r="BH74" s="93">
        <f t="shared" ref="BH74:BH84" si="103">IF( $G74 + BH$71 &lt; $G$58, 0, IF( $G74 + BH$71 &gt;= $G$59, 1, BH73 + 1 / $G$57 ) )</f>
        <v>1</v>
      </c>
      <c r="BI74" s="93">
        <f t="shared" ref="BI74:BI84" si="104">IF( $G74 + BI$71 &lt; $G$58, 0, IF( $G74 + BI$71 &gt;= $G$59, 1, BI73 + 1 / $G$57 ) )</f>
        <v>1</v>
      </c>
      <c r="BJ74" s="93">
        <f t="shared" ref="BJ74:BJ84" si="105">IF( $G74 + BJ$71 &lt; $G$58, 0, IF( $G74 + BJ$71 &gt;= $G$59, 1, BJ73 + 1 / $G$57 ) )</f>
        <v>1</v>
      </c>
      <c r="BK74" s="93">
        <f t="shared" ref="BK74:BK84" si="106">IF( $G74 + BK$71 &lt; $G$58, 0, IF( $G74 + BK$71 &gt;= $G$59, 1, BK73 + 1 / $G$57 ) )</f>
        <v>1</v>
      </c>
      <c r="BL74" s="93">
        <f t="shared" ref="BL74:BL84" si="107">IF( $G74 + BL$71 &lt; $G$58, 0, IF( $G74 + BL$71 &gt;= $G$59, 1, BL73 + 1 / $G$57 ) )</f>
        <v>1</v>
      </c>
      <c r="BM74" s="93">
        <f t="shared" ref="BM74:BM84" si="108">IF( $G74 + BM$71 &lt; $G$58, 0, IF( $G74 + BM$71 &gt;= $G$59, 1, BM73 + 1 / $G$57 ) )</f>
        <v>1</v>
      </c>
      <c r="BN74" s="93">
        <f t="shared" ref="BN74:BN84" si="109">IF( $G74 + BN$71 &lt; $G$58, 0, IF( $G74 + BN$71 &gt;= $G$59, 1, BN73 + 1 / $G$57 ) )</f>
        <v>1</v>
      </c>
      <c r="BO74" s="93">
        <f t="shared" ref="BO74:BO84" si="110">IF( $G74 + BO$71 &lt; $G$58, 0, IF( $G74 + BO$71 &gt;= $G$59, 1, BO73 + 1 / $G$57 ) )</f>
        <v>1</v>
      </c>
      <c r="BP74" s="93">
        <f t="shared" ref="BP74:BP84" si="111">IF( $G74 + BP$71 &lt; $G$58, 0, IF( $G74 + BP$71 &gt;= $G$59, 1, BP73 + 1 / $G$57 ) )</f>
        <v>1</v>
      </c>
      <c r="BQ74" s="93">
        <f t="shared" ref="BQ74:BQ84" si="112">IF( $G74 + BQ$71 &lt; $G$58, 0, IF( $G74 + BQ$71 &gt;= $G$59, 1, BQ73 + 1 / $G$57 ) )</f>
        <v>1</v>
      </c>
      <c r="BR74" s="93">
        <f t="shared" ref="BR74:BR84" si="113">IF( $G74 + BR$71 &lt; $G$58, 0, IF( $G74 + BR$71 &gt;= $G$59, 1, BR73 + 1 / $G$57 ) )</f>
        <v>1</v>
      </c>
      <c r="BS74" s="93">
        <f t="shared" ref="BS74:BS84" si="114">IF( $G74 + BS$71 &lt; $G$58, 0, IF( $G74 + BS$71 &gt;= $G$59, 1, BS73 + 1 / $G$57 ) )</f>
        <v>1</v>
      </c>
      <c r="BT74" s="93">
        <f t="shared" ref="BT74:BT84" si="115">IF( $G74 + BT$71 &lt; $G$58, 0, IF( $G74 + BT$71 &gt;= $G$59, 1, BT73 + 1 / $G$57 ) )</f>
        <v>1</v>
      </c>
      <c r="BU74" s="93">
        <f t="shared" ref="BU74:BU84" si="116">IF( $G74 + BU$71 &lt; $G$58, 0, IF( $G74 + BU$71 &gt;= $G$59, 1, BU73 + 1 / $G$57 ) )</f>
        <v>1</v>
      </c>
      <c r="BV74" s="93">
        <f t="shared" ref="BV74:BV84" si="117">IF( $G74 + BV$71 &lt; $G$58, 0, IF( $G74 + BV$71 &gt;= $G$59, 1, BV73 + 1 / $G$57 ) )</f>
        <v>1</v>
      </c>
      <c r="BW74" s="93">
        <f t="shared" ref="BW74:BW84" si="118">IF( $G74 + BW$71 &lt; $G$58, 0, IF( $G74 + BW$71 &gt;= $G$59, 1, BW73 + 1 / $G$57 ) )</f>
        <v>1</v>
      </c>
      <c r="BX74" s="93">
        <f t="shared" ref="BX74:BX84" si="119">IF( $G74 + BX$71 &lt; $G$58, 0, IF( $G74 + BX$71 &gt;= $G$59, 1, BX73 + 1 / $G$57 ) )</f>
        <v>1</v>
      </c>
      <c r="BY74" s="93">
        <f t="shared" ref="BY74:BY84" si="120">IF( $G74 + BY$71 &lt; $G$58, 0, IF( $G74 + BY$71 &gt;= $G$59, 1, BY73 + 1 / $G$57 ) )</f>
        <v>1</v>
      </c>
      <c r="BZ74" s="93">
        <f t="shared" ref="BZ74:BZ84" si="121">IF( $G74 + BZ$71 &lt; $G$58, 0, IF( $G74 + BZ$71 &gt;= $G$59, 1, BZ73 + 1 / $G$57 ) )</f>
        <v>1</v>
      </c>
      <c r="CA74" s="93">
        <f t="shared" ref="CA74:CA84" si="122">IF( $G74 + CA$71 &lt; $G$58, 0, IF( $G74 + CA$71 &gt;= $G$59, 1, CA73 + 1 / $G$57 ) )</f>
        <v>1</v>
      </c>
      <c r="CB74" s="93">
        <f t="shared" ref="CB74:CB84" si="123">IF( $G74 + CB$71 &lt; $G$58, 0, IF( $G74 + CB$71 &gt;= $G$59, 1, CB73 + 1 / $G$57 ) )</f>
        <v>1</v>
      </c>
      <c r="CC74" s="93">
        <f t="shared" ref="CC74:CC84" si="124">IF( $G74 + CC$71 &lt; $G$58, 0, IF( $G74 + CC$71 &gt;= $G$59, 1, CC73 + 1 / $G$57 ) )</f>
        <v>1</v>
      </c>
      <c r="CD74" s="93">
        <f t="shared" ref="CD74:CD84" si="125">IF( $G74 + CD$71 &lt; $G$58, 0, IF( $G74 + CD$71 &gt;= $G$59, 1, CD73 + 1 / $G$57 ) )</f>
        <v>1</v>
      </c>
      <c r="CE74" s="93">
        <f t="shared" ref="CE74:CE84" si="126">IF( $G74 + CE$71 &lt; $G$58, 0, IF( $G74 + CE$71 &gt;= $G$59, 1, CE73 + 1 / $G$57 ) )</f>
        <v>1</v>
      </c>
      <c r="CF74" s="93">
        <f t="shared" ref="CF74:CF84" si="127">IF( $G74 + CF$71 &lt; $G$58, 0, IF( $G74 + CF$71 &gt;= $G$59, 1, CF73 + 1 / $G$57 ) )</f>
        <v>1</v>
      </c>
      <c r="CG74" s="93">
        <f t="shared" ref="CG74:CG84" si="128">IF( $G74 + CG$71 &lt; $G$58, 0, IF( $G74 + CG$71 &gt;= $G$59, 1, CG73 + 1 / $G$57 ) )</f>
        <v>1</v>
      </c>
      <c r="CH74" s="93">
        <f t="shared" ref="CH74:CH84" si="129">IF( $G74 + CH$71 &lt; $G$58, 0, IF( $G74 + CH$71 &gt;= $G$59, 1, CH73 + 1 / $G$57 ) )</f>
        <v>1</v>
      </c>
      <c r="CI74" s="93">
        <f t="shared" ref="CI74:CI84" si="130">IF( $G74 + CI$71 &lt; $G$58, 0, IF( $G74 + CI$71 &gt;= $G$59, 1, CI73 + 1 / $G$57 ) )</f>
        <v>1</v>
      </c>
      <c r="CJ74" s="93">
        <f t="shared" ref="CJ74:CJ84" si="131">IF( $G74 + CJ$71 &lt; $G$58, 0, IF( $G74 + CJ$71 &gt;= $G$59, 1, CJ73 + 1 / $G$57 ) )</f>
        <v>1</v>
      </c>
      <c r="CK74" s="93">
        <f t="shared" ref="CK74:CK84" si="132">IF( $G74 + CK$71 &lt; $G$58, 0, IF( $G74 + CK$71 &gt;= $G$59, 1, CK73 + 1 / $G$57 ) )</f>
        <v>1</v>
      </c>
      <c r="CL74" s="93">
        <f t="shared" ref="CL74:CL84" si="133">IF( $G74 + CL$71 &lt; $G$58, 0, IF( $G74 + CL$71 &gt;= $G$59, 1, CL73 + 1 / $G$57 ) )</f>
        <v>1</v>
      </c>
      <c r="CM74" s="93">
        <f t="shared" ref="CM74:CM84" si="134">IF( $G74 + CM$71 &lt; $G$58, 0, IF( $G74 + CM$71 &gt;= $G$59, 1, CM73 + 1 / $G$57 ) )</f>
        <v>1</v>
      </c>
      <c r="CN74" s="93">
        <f t="shared" ref="CN74:CN84" si="135">IF( $G74 + CN$71 &lt; $G$58, 0, IF( $G74 + CN$71 &gt;= $G$59, 1, CN73 + 1 / $G$57 ) )</f>
        <v>1</v>
      </c>
      <c r="CO74" s="93">
        <f t="shared" ref="CO74:CO84" si="136">IF( $G74 + CO$71 &lt; $G$58, 0, IF( $G74 + CO$71 &gt;= $G$59, 1, CO73 + 1 / $G$57 ) )</f>
        <v>1</v>
      </c>
    </row>
    <row r="75" spans="2:93" outlineLevel="1" x14ac:dyDescent="0.2">
      <c r="E75" s="92">
        <f t="shared" ref="E75:E84" si="137" xml:space="preserve"> DATE( YEAR( E74 ), MONTH( E74 ) + 1, 1 )</f>
        <v>44348</v>
      </c>
      <c r="G75" s="87">
        <f t="shared" si="53"/>
        <v>44348</v>
      </c>
      <c r="H75" s="111" t="s">
        <v>59</v>
      </c>
      <c r="K75" s="93">
        <f t="shared" si="54"/>
        <v>0</v>
      </c>
      <c r="L75" s="93">
        <f t="shared" si="55"/>
        <v>1</v>
      </c>
      <c r="M75" s="93">
        <f t="shared" si="56"/>
        <v>1</v>
      </c>
      <c r="N75" s="93">
        <f t="shared" si="57"/>
        <v>1</v>
      </c>
      <c r="O75" s="93">
        <f t="shared" si="58"/>
        <v>1</v>
      </c>
      <c r="P75" s="93">
        <f t="shared" si="59"/>
        <v>1</v>
      </c>
      <c r="Q75" s="93">
        <f t="shared" si="60"/>
        <v>1</v>
      </c>
      <c r="R75" s="93">
        <f t="shared" si="61"/>
        <v>1</v>
      </c>
      <c r="S75" s="93">
        <f t="shared" si="62"/>
        <v>1</v>
      </c>
      <c r="T75" s="93">
        <f t="shared" si="63"/>
        <v>1</v>
      </c>
      <c r="U75" s="93">
        <f t="shared" si="64"/>
        <v>1</v>
      </c>
      <c r="V75" s="93">
        <f t="shared" si="65"/>
        <v>1</v>
      </c>
      <c r="W75" s="93">
        <f t="shared" si="66"/>
        <v>1</v>
      </c>
      <c r="X75" s="93">
        <f t="shared" si="67"/>
        <v>1</v>
      </c>
      <c r="Y75" s="93">
        <f t="shared" si="68"/>
        <v>1</v>
      </c>
      <c r="Z75" s="93">
        <f t="shared" si="69"/>
        <v>1</v>
      </c>
      <c r="AA75" s="93">
        <f t="shared" si="70"/>
        <v>1</v>
      </c>
      <c r="AB75" s="93">
        <f t="shared" si="71"/>
        <v>1</v>
      </c>
      <c r="AC75" s="93">
        <f t="shared" si="72"/>
        <v>1</v>
      </c>
      <c r="AD75" s="93">
        <f t="shared" si="73"/>
        <v>1</v>
      </c>
      <c r="AE75" s="93">
        <f t="shared" si="74"/>
        <v>1</v>
      </c>
      <c r="AF75" s="93">
        <f t="shared" si="75"/>
        <v>1</v>
      </c>
      <c r="AG75" s="93">
        <f t="shared" si="76"/>
        <v>1</v>
      </c>
      <c r="AH75" s="93">
        <f t="shared" si="77"/>
        <v>1</v>
      </c>
      <c r="AI75" s="93">
        <f t="shared" si="78"/>
        <v>1</v>
      </c>
      <c r="AJ75" s="93">
        <f t="shared" si="79"/>
        <v>1</v>
      </c>
      <c r="AK75" s="93">
        <f t="shared" si="80"/>
        <v>1</v>
      </c>
      <c r="AL75" s="93">
        <f t="shared" si="81"/>
        <v>1</v>
      </c>
      <c r="AM75" s="93">
        <f t="shared" si="82"/>
        <v>1</v>
      </c>
      <c r="AN75" s="93">
        <f t="shared" si="83"/>
        <v>1</v>
      </c>
      <c r="AO75" s="93">
        <f t="shared" si="84"/>
        <v>1</v>
      </c>
      <c r="AP75" s="93">
        <f t="shared" si="85"/>
        <v>1</v>
      </c>
      <c r="AQ75" s="93">
        <f t="shared" si="86"/>
        <v>1</v>
      </c>
      <c r="AR75" s="93">
        <f t="shared" si="87"/>
        <v>1</v>
      </c>
      <c r="AS75" s="93">
        <f t="shared" si="88"/>
        <v>1</v>
      </c>
      <c r="AT75" s="93">
        <f t="shared" si="89"/>
        <v>1</v>
      </c>
      <c r="AU75" s="93">
        <f t="shared" si="90"/>
        <v>1</v>
      </c>
      <c r="AV75" s="93">
        <f t="shared" si="91"/>
        <v>1</v>
      </c>
      <c r="AW75" s="93">
        <f t="shared" si="92"/>
        <v>1</v>
      </c>
      <c r="AX75" s="93">
        <f t="shared" si="93"/>
        <v>1</v>
      </c>
      <c r="AY75" s="93">
        <f t="shared" si="94"/>
        <v>1</v>
      </c>
      <c r="AZ75" s="93">
        <f t="shared" si="95"/>
        <v>1</v>
      </c>
      <c r="BA75" s="93">
        <f t="shared" si="96"/>
        <v>1</v>
      </c>
      <c r="BB75" s="93">
        <f t="shared" si="97"/>
        <v>1</v>
      </c>
      <c r="BC75" s="93">
        <f t="shared" si="98"/>
        <v>1</v>
      </c>
      <c r="BD75" s="93">
        <f t="shared" si="99"/>
        <v>1</v>
      </c>
      <c r="BE75" s="93">
        <f t="shared" si="100"/>
        <v>1</v>
      </c>
      <c r="BF75" s="93">
        <f t="shared" si="101"/>
        <v>1</v>
      </c>
      <c r="BG75" s="93">
        <f t="shared" si="102"/>
        <v>1</v>
      </c>
      <c r="BH75" s="93">
        <f t="shared" si="103"/>
        <v>1</v>
      </c>
      <c r="BI75" s="93">
        <f t="shared" si="104"/>
        <v>1</v>
      </c>
      <c r="BJ75" s="93">
        <f t="shared" si="105"/>
        <v>1</v>
      </c>
      <c r="BK75" s="93">
        <f t="shared" si="106"/>
        <v>1</v>
      </c>
      <c r="BL75" s="93">
        <f t="shared" si="107"/>
        <v>1</v>
      </c>
      <c r="BM75" s="93">
        <f t="shared" si="108"/>
        <v>1</v>
      </c>
      <c r="BN75" s="93">
        <f t="shared" si="109"/>
        <v>1</v>
      </c>
      <c r="BO75" s="93">
        <f t="shared" si="110"/>
        <v>1</v>
      </c>
      <c r="BP75" s="93">
        <f t="shared" si="111"/>
        <v>1</v>
      </c>
      <c r="BQ75" s="93">
        <f t="shared" si="112"/>
        <v>1</v>
      </c>
      <c r="BR75" s="93">
        <f t="shared" si="113"/>
        <v>1</v>
      </c>
      <c r="BS75" s="93">
        <f t="shared" si="114"/>
        <v>1</v>
      </c>
      <c r="BT75" s="93">
        <f t="shared" si="115"/>
        <v>1</v>
      </c>
      <c r="BU75" s="93">
        <f t="shared" si="116"/>
        <v>1</v>
      </c>
      <c r="BV75" s="93">
        <f t="shared" si="117"/>
        <v>1</v>
      </c>
      <c r="BW75" s="93">
        <f t="shared" si="118"/>
        <v>1</v>
      </c>
      <c r="BX75" s="93">
        <f t="shared" si="119"/>
        <v>1</v>
      </c>
      <c r="BY75" s="93">
        <f t="shared" si="120"/>
        <v>1</v>
      </c>
      <c r="BZ75" s="93">
        <f t="shared" si="121"/>
        <v>1</v>
      </c>
      <c r="CA75" s="93">
        <f t="shared" si="122"/>
        <v>1</v>
      </c>
      <c r="CB75" s="93">
        <f t="shared" si="123"/>
        <v>1</v>
      </c>
      <c r="CC75" s="93">
        <f t="shared" si="124"/>
        <v>1</v>
      </c>
      <c r="CD75" s="93">
        <f t="shared" si="125"/>
        <v>1</v>
      </c>
      <c r="CE75" s="93">
        <f t="shared" si="126"/>
        <v>1</v>
      </c>
      <c r="CF75" s="93">
        <f t="shared" si="127"/>
        <v>1</v>
      </c>
      <c r="CG75" s="93">
        <f t="shared" si="128"/>
        <v>1</v>
      </c>
      <c r="CH75" s="93">
        <f t="shared" si="129"/>
        <v>1</v>
      </c>
      <c r="CI75" s="93">
        <f t="shared" si="130"/>
        <v>1</v>
      </c>
      <c r="CJ75" s="93">
        <f t="shared" si="131"/>
        <v>1</v>
      </c>
      <c r="CK75" s="93">
        <f t="shared" si="132"/>
        <v>1</v>
      </c>
      <c r="CL75" s="93">
        <f t="shared" si="133"/>
        <v>1</v>
      </c>
      <c r="CM75" s="93">
        <f t="shared" si="134"/>
        <v>1</v>
      </c>
      <c r="CN75" s="93">
        <f t="shared" si="135"/>
        <v>1</v>
      </c>
      <c r="CO75" s="93">
        <f t="shared" si="136"/>
        <v>1</v>
      </c>
    </row>
    <row r="76" spans="2:93" outlineLevel="1" x14ac:dyDescent="0.2">
      <c r="E76" s="92">
        <f t="shared" si="137"/>
        <v>44378</v>
      </c>
      <c r="G76" s="87">
        <f t="shared" si="53"/>
        <v>44378</v>
      </c>
      <c r="H76" s="111" t="s">
        <v>59</v>
      </c>
      <c r="K76" s="93">
        <f t="shared" si="54"/>
        <v>8.3333333333333329E-2</v>
      </c>
      <c r="L76" s="93">
        <f t="shared" si="55"/>
        <v>1</v>
      </c>
      <c r="M76" s="93">
        <f t="shared" si="56"/>
        <v>1</v>
      </c>
      <c r="N76" s="93">
        <f t="shared" si="57"/>
        <v>1</v>
      </c>
      <c r="O76" s="93">
        <f t="shared" si="58"/>
        <v>1</v>
      </c>
      <c r="P76" s="93">
        <f t="shared" si="59"/>
        <v>1</v>
      </c>
      <c r="Q76" s="93">
        <f t="shared" si="60"/>
        <v>1</v>
      </c>
      <c r="R76" s="93">
        <f t="shared" si="61"/>
        <v>1</v>
      </c>
      <c r="S76" s="93">
        <f t="shared" si="62"/>
        <v>1</v>
      </c>
      <c r="T76" s="93">
        <f t="shared" si="63"/>
        <v>1</v>
      </c>
      <c r="U76" s="93">
        <f t="shared" si="64"/>
        <v>1</v>
      </c>
      <c r="V76" s="93">
        <f t="shared" si="65"/>
        <v>1</v>
      </c>
      <c r="W76" s="93">
        <f t="shared" si="66"/>
        <v>1</v>
      </c>
      <c r="X76" s="93">
        <f t="shared" si="67"/>
        <v>1</v>
      </c>
      <c r="Y76" s="93">
        <f t="shared" si="68"/>
        <v>1</v>
      </c>
      <c r="Z76" s="93">
        <f t="shared" si="69"/>
        <v>1</v>
      </c>
      <c r="AA76" s="93">
        <f t="shared" si="70"/>
        <v>1</v>
      </c>
      <c r="AB76" s="93">
        <f t="shared" si="71"/>
        <v>1</v>
      </c>
      <c r="AC76" s="93">
        <f t="shared" si="72"/>
        <v>1</v>
      </c>
      <c r="AD76" s="93">
        <f t="shared" si="73"/>
        <v>1</v>
      </c>
      <c r="AE76" s="93">
        <f t="shared" si="74"/>
        <v>1</v>
      </c>
      <c r="AF76" s="93">
        <f t="shared" si="75"/>
        <v>1</v>
      </c>
      <c r="AG76" s="93">
        <f t="shared" si="76"/>
        <v>1</v>
      </c>
      <c r="AH76" s="93">
        <f t="shared" si="77"/>
        <v>1</v>
      </c>
      <c r="AI76" s="93">
        <f t="shared" si="78"/>
        <v>1</v>
      </c>
      <c r="AJ76" s="93">
        <f t="shared" si="79"/>
        <v>1</v>
      </c>
      <c r="AK76" s="93">
        <f t="shared" si="80"/>
        <v>1</v>
      </c>
      <c r="AL76" s="93">
        <f t="shared" si="81"/>
        <v>1</v>
      </c>
      <c r="AM76" s="93">
        <f t="shared" si="82"/>
        <v>1</v>
      </c>
      <c r="AN76" s="93">
        <f t="shared" si="83"/>
        <v>1</v>
      </c>
      <c r="AO76" s="93">
        <f t="shared" si="84"/>
        <v>1</v>
      </c>
      <c r="AP76" s="93">
        <f t="shared" si="85"/>
        <v>1</v>
      </c>
      <c r="AQ76" s="93">
        <f t="shared" si="86"/>
        <v>1</v>
      </c>
      <c r="AR76" s="93">
        <f t="shared" si="87"/>
        <v>1</v>
      </c>
      <c r="AS76" s="93">
        <f t="shared" si="88"/>
        <v>1</v>
      </c>
      <c r="AT76" s="93">
        <f t="shared" si="89"/>
        <v>1</v>
      </c>
      <c r="AU76" s="93">
        <f t="shared" si="90"/>
        <v>1</v>
      </c>
      <c r="AV76" s="93">
        <f t="shared" si="91"/>
        <v>1</v>
      </c>
      <c r="AW76" s="93">
        <f t="shared" si="92"/>
        <v>1</v>
      </c>
      <c r="AX76" s="93">
        <f t="shared" si="93"/>
        <v>1</v>
      </c>
      <c r="AY76" s="93">
        <f t="shared" si="94"/>
        <v>1</v>
      </c>
      <c r="AZ76" s="93">
        <f t="shared" si="95"/>
        <v>1</v>
      </c>
      <c r="BA76" s="93">
        <f t="shared" si="96"/>
        <v>1</v>
      </c>
      <c r="BB76" s="93">
        <f t="shared" si="97"/>
        <v>1</v>
      </c>
      <c r="BC76" s="93">
        <f t="shared" si="98"/>
        <v>1</v>
      </c>
      <c r="BD76" s="93">
        <f t="shared" si="99"/>
        <v>1</v>
      </c>
      <c r="BE76" s="93">
        <f t="shared" si="100"/>
        <v>1</v>
      </c>
      <c r="BF76" s="93">
        <f t="shared" si="101"/>
        <v>1</v>
      </c>
      <c r="BG76" s="93">
        <f t="shared" si="102"/>
        <v>1</v>
      </c>
      <c r="BH76" s="93">
        <f t="shared" si="103"/>
        <v>1</v>
      </c>
      <c r="BI76" s="93">
        <f t="shared" si="104"/>
        <v>1</v>
      </c>
      <c r="BJ76" s="93">
        <f t="shared" si="105"/>
        <v>1</v>
      </c>
      <c r="BK76" s="93">
        <f t="shared" si="106"/>
        <v>1</v>
      </c>
      <c r="BL76" s="93">
        <f t="shared" si="107"/>
        <v>1</v>
      </c>
      <c r="BM76" s="93">
        <f t="shared" si="108"/>
        <v>1</v>
      </c>
      <c r="BN76" s="93">
        <f t="shared" si="109"/>
        <v>1</v>
      </c>
      <c r="BO76" s="93">
        <f t="shared" si="110"/>
        <v>1</v>
      </c>
      <c r="BP76" s="93">
        <f t="shared" si="111"/>
        <v>1</v>
      </c>
      <c r="BQ76" s="93">
        <f t="shared" si="112"/>
        <v>1</v>
      </c>
      <c r="BR76" s="93">
        <f t="shared" si="113"/>
        <v>1</v>
      </c>
      <c r="BS76" s="93">
        <f t="shared" si="114"/>
        <v>1</v>
      </c>
      <c r="BT76" s="93">
        <f t="shared" si="115"/>
        <v>1</v>
      </c>
      <c r="BU76" s="93">
        <f t="shared" si="116"/>
        <v>1</v>
      </c>
      <c r="BV76" s="93">
        <f t="shared" si="117"/>
        <v>1</v>
      </c>
      <c r="BW76" s="93">
        <f t="shared" si="118"/>
        <v>1</v>
      </c>
      <c r="BX76" s="93">
        <f t="shared" si="119"/>
        <v>1</v>
      </c>
      <c r="BY76" s="93">
        <f t="shared" si="120"/>
        <v>1</v>
      </c>
      <c r="BZ76" s="93">
        <f t="shared" si="121"/>
        <v>1</v>
      </c>
      <c r="CA76" s="93">
        <f t="shared" si="122"/>
        <v>1</v>
      </c>
      <c r="CB76" s="93">
        <f t="shared" si="123"/>
        <v>1</v>
      </c>
      <c r="CC76" s="93">
        <f t="shared" si="124"/>
        <v>1</v>
      </c>
      <c r="CD76" s="93">
        <f t="shared" si="125"/>
        <v>1</v>
      </c>
      <c r="CE76" s="93">
        <f t="shared" si="126"/>
        <v>1</v>
      </c>
      <c r="CF76" s="93">
        <f t="shared" si="127"/>
        <v>1</v>
      </c>
      <c r="CG76" s="93">
        <f t="shared" si="128"/>
        <v>1</v>
      </c>
      <c r="CH76" s="93">
        <f t="shared" si="129"/>
        <v>1</v>
      </c>
      <c r="CI76" s="93">
        <f t="shared" si="130"/>
        <v>1</v>
      </c>
      <c r="CJ76" s="93">
        <f t="shared" si="131"/>
        <v>1</v>
      </c>
      <c r="CK76" s="93">
        <f t="shared" si="132"/>
        <v>1</v>
      </c>
      <c r="CL76" s="93">
        <f t="shared" si="133"/>
        <v>1</v>
      </c>
      <c r="CM76" s="93">
        <f t="shared" si="134"/>
        <v>1</v>
      </c>
      <c r="CN76" s="93">
        <f t="shared" si="135"/>
        <v>1</v>
      </c>
      <c r="CO76" s="93">
        <f t="shared" si="136"/>
        <v>1</v>
      </c>
    </row>
    <row r="77" spans="2:93" outlineLevel="1" x14ac:dyDescent="0.2">
      <c r="E77" s="92">
        <f t="shared" si="137"/>
        <v>44409</v>
      </c>
      <c r="G77" s="87">
        <f t="shared" si="53"/>
        <v>44409</v>
      </c>
      <c r="H77" s="111" t="s">
        <v>59</v>
      </c>
      <c r="K77" s="93">
        <f t="shared" si="54"/>
        <v>0.16666666666666666</v>
      </c>
      <c r="L77" s="93">
        <f t="shared" si="55"/>
        <v>1</v>
      </c>
      <c r="M77" s="93">
        <f t="shared" si="56"/>
        <v>1</v>
      </c>
      <c r="N77" s="93">
        <f t="shared" si="57"/>
        <v>1</v>
      </c>
      <c r="O77" s="93">
        <f t="shared" si="58"/>
        <v>1</v>
      </c>
      <c r="P77" s="93">
        <f t="shared" si="59"/>
        <v>1</v>
      </c>
      <c r="Q77" s="93">
        <f t="shared" si="60"/>
        <v>1</v>
      </c>
      <c r="R77" s="93">
        <f t="shared" si="61"/>
        <v>1</v>
      </c>
      <c r="S77" s="93">
        <f t="shared" si="62"/>
        <v>1</v>
      </c>
      <c r="T77" s="93">
        <f t="shared" si="63"/>
        <v>1</v>
      </c>
      <c r="U77" s="93">
        <f t="shared" si="64"/>
        <v>1</v>
      </c>
      <c r="V77" s="93">
        <f t="shared" si="65"/>
        <v>1</v>
      </c>
      <c r="W77" s="93">
        <f t="shared" si="66"/>
        <v>1</v>
      </c>
      <c r="X77" s="93">
        <f t="shared" si="67"/>
        <v>1</v>
      </c>
      <c r="Y77" s="93">
        <f t="shared" si="68"/>
        <v>1</v>
      </c>
      <c r="Z77" s="93">
        <f t="shared" si="69"/>
        <v>1</v>
      </c>
      <c r="AA77" s="93">
        <f t="shared" si="70"/>
        <v>1</v>
      </c>
      <c r="AB77" s="93">
        <f t="shared" si="71"/>
        <v>1</v>
      </c>
      <c r="AC77" s="93">
        <f t="shared" si="72"/>
        <v>1</v>
      </c>
      <c r="AD77" s="93">
        <f t="shared" si="73"/>
        <v>1</v>
      </c>
      <c r="AE77" s="93">
        <f t="shared" si="74"/>
        <v>1</v>
      </c>
      <c r="AF77" s="93">
        <f t="shared" si="75"/>
        <v>1</v>
      </c>
      <c r="AG77" s="93">
        <f t="shared" si="76"/>
        <v>1</v>
      </c>
      <c r="AH77" s="93">
        <f t="shared" si="77"/>
        <v>1</v>
      </c>
      <c r="AI77" s="93">
        <f t="shared" si="78"/>
        <v>1</v>
      </c>
      <c r="AJ77" s="93">
        <f t="shared" si="79"/>
        <v>1</v>
      </c>
      <c r="AK77" s="93">
        <f t="shared" si="80"/>
        <v>1</v>
      </c>
      <c r="AL77" s="93">
        <f t="shared" si="81"/>
        <v>1</v>
      </c>
      <c r="AM77" s="93">
        <f t="shared" si="82"/>
        <v>1</v>
      </c>
      <c r="AN77" s="93">
        <f t="shared" si="83"/>
        <v>1</v>
      </c>
      <c r="AO77" s="93">
        <f t="shared" si="84"/>
        <v>1</v>
      </c>
      <c r="AP77" s="93">
        <f t="shared" si="85"/>
        <v>1</v>
      </c>
      <c r="AQ77" s="93">
        <f t="shared" si="86"/>
        <v>1</v>
      </c>
      <c r="AR77" s="93">
        <f t="shared" si="87"/>
        <v>1</v>
      </c>
      <c r="AS77" s="93">
        <f t="shared" si="88"/>
        <v>1</v>
      </c>
      <c r="AT77" s="93">
        <f t="shared" si="89"/>
        <v>1</v>
      </c>
      <c r="AU77" s="93">
        <f t="shared" si="90"/>
        <v>1</v>
      </c>
      <c r="AV77" s="93">
        <f t="shared" si="91"/>
        <v>1</v>
      </c>
      <c r="AW77" s="93">
        <f t="shared" si="92"/>
        <v>1</v>
      </c>
      <c r="AX77" s="93">
        <f t="shared" si="93"/>
        <v>1</v>
      </c>
      <c r="AY77" s="93">
        <f t="shared" si="94"/>
        <v>1</v>
      </c>
      <c r="AZ77" s="93">
        <f t="shared" si="95"/>
        <v>1</v>
      </c>
      <c r="BA77" s="93">
        <f t="shared" si="96"/>
        <v>1</v>
      </c>
      <c r="BB77" s="93">
        <f t="shared" si="97"/>
        <v>1</v>
      </c>
      <c r="BC77" s="93">
        <f t="shared" si="98"/>
        <v>1</v>
      </c>
      <c r="BD77" s="93">
        <f t="shared" si="99"/>
        <v>1</v>
      </c>
      <c r="BE77" s="93">
        <f t="shared" si="100"/>
        <v>1</v>
      </c>
      <c r="BF77" s="93">
        <f t="shared" si="101"/>
        <v>1</v>
      </c>
      <c r="BG77" s="93">
        <f t="shared" si="102"/>
        <v>1</v>
      </c>
      <c r="BH77" s="93">
        <f t="shared" si="103"/>
        <v>1</v>
      </c>
      <c r="BI77" s="93">
        <f t="shared" si="104"/>
        <v>1</v>
      </c>
      <c r="BJ77" s="93">
        <f t="shared" si="105"/>
        <v>1</v>
      </c>
      <c r="BK77" s="93">
        <f t="shared" si="106"/>
        <v>1</v>
      </c>
      <c r="BL77" s="93">
        <f t="shared" si="107"/>
        <v>1</v>
      </c>
      <c r="BM77" s="93">
        <f t="shared" si="108"/>
        <v>1</v>
      </c>
      <c r="BN77" s="93">
        <f t="shared" si="109"/>
        <v>1</v>
      </c>
      <c r="BO77" s="93">
        <f t="shared" si="110"/>
        <v>1</v>
      </c>
      <c r="BP77" s="93">
        <f t="shared" si="111"/>
        <v>1</v>
      </c>
      <c r="BQ77" s="93">
        <f t="shared" si="112"/>
        <v>1</v>
      </c>
      <c r="BR77" s="93">
        <f t="shared" si="113"/>
        <v>1</v>
      </c>
      <c r="BS77" s="93">
        <f t="shared" si="114"/>
        <v>1</v>
      </c>
      <c r="BT77" s="93">
        <f t="shared" si="115"/>
        <v>1</v>
      </c>
      <c r="BU77" s="93">
        <f t="shared" si="116"/>
        <v>1</v>
      </c>
      <c r="BV77" s="93">
        <f t="shared" si="117"/>
        <v>1</v>
      </c>
      <c r="BW77" s="93">
        <f t="shared" si="118"/>
        <v>1</v>
      </c>
      <c r="BX77" s="93">
        <f t="shared" si="119"/>
        <v>1</v>
      </c>
      <c r="BY77" s="93">
        <f t="shared" si="120"/>
        <v>1</v>
      </c>
      <c r="BZ77" s="93">
        <f t="shared" si="121"/>
        <v>1</v>
      </c>
      <c r="CA77" s="93">
        <f t="shared" si="122"/>
        <v>1</v>
      </c>
      <c r="CB77" s="93">
        <f t="shared" si="123"/>
        <v>1</v>
      </c>
      <c r="CC77" s="93">
        <f t="shared" si="124"/>
        <v>1</v>
      </c>
      <c r="CD77" s="93">
        <f t="shared" si="125"/>
        <v>1</v>
      </c>
      <c r="CE77" s="93">
        <f t="shared" si="126"/>
        <v>1</v>
      </c>
      <c r="CF77" s="93">
        <f t="shared" si="127"/>
        <v>1</v>
      </c>
      <c r="CG77" s="93">
        <f t="shared" si="128"/>
        <v>1</v>
      </c>
      <c r="CH77" s="93">
        <f t="shared" si="129"/>
        <v>1</v>
      </c>
      <c r="CI77" s="93">
        <f t="shared" si="130"/>
        <v>1</v>
      </c>
      <c r="CJ77" s="93">
        <f t="shared" si="131"/>
        <v>1</v>
      </c>
      <c r="CK77" s="93">
        <f t="shared" si="132"/>
        <v>1</v>
      </c>
      <c r="CL77" s="93">
        <f t="shared" si="133"/>
        <v>1</v>
      </c>
      <c r="CM77" s="93">
        <f t="shared" si="134"/>
        <v>1</v>
      </c>
      <c r="CN77" s="93">
        <f t="shared" si="135"/>
        <v>1</v>
      </c>
      <c r="CO77" s="93">
        <f t="shared" si="136"/>
        <v>1</v>
      </c>
    </row>
    <row r="78" spans="2:93" outlineLevel="1" x14ac:dyDescent="0.2">
      <c r="E78" s="92">
        <f t="shared" si="137"/>
        <v>44440</v>
      </c>
      <c r="G78" s="87">
        <f t="shared" si="53"/>
        <v>44440</v>
      </c>
      <c r="H78" s="111" t="s">
        <v>59</v>
      </c>
      <c r="K78" s="93">
        <f t="shared" si="54"/>
        <v>0.25</v>
      </c>
      <c r="L78" s="93">
        <f t="shared" si="55"/>
        <v>1</v>
      </c>
      <c r="M78" s="93">
        <f t="shared" si="56"/>
        <v>1</v>
      </c>
      <c r="N78" s="93">
        <f t="shared" si="57"/>
        <v>1</v>
      </c>
      <c r="O78" s="93">
        <f t="shared" si="58"/>
        <v>1</v>
      </c>
      <c r="P78" s="93">
        <f t="shared" si="59"/>
        <v>1</v>
      </c>
      <c r="Q78" s="93">
        <f t="shared" si="60"/>
        <v>1</v>
      </c>
      <c r="R78" s="93">
        <f t="shared" si="61"/>
        <v>1</v>
      </c>
      <c r="S78" s="93">
        <f t="shared" si="62"/>
        <v>1</v>
      </c>
      <c r="T78" s="93">
        <f t="shared" si="63"/>
        <v>1</v>
      </c>
      <c r="U78" s="93">
        <f t="shared" si="64"/>
        <v>1</v>
      </c>
      <c r="V78" s="93">
        <f t="shared" si="65"/>
        <v>1</v>
      </c>
      <c r="W78" s="93">
        <f t="shared" si="66"/>
        <v>1</v>
      </c>
      <c r="X78" s="93">
        <f t="shared" si="67"/>
        <v>1</v>
      </c>
      <c r="Y78" s="93">
        <f t="shared" si="68"/>
        <v>1</v>
      </c>
      <c r="Z78" s="93">
        <f t="shared" si="69"/>
        <v>1</v>
      </c>
      <c r="AA78" s="93">
        <f t="shared" si="70"/>
        <v>1</v>
      </c>
      <c r="AB78" s="93">
        <f t="shared" si="71"/>
        <v>1</v>
      </c>
      <c r="AC78" s="93">
        <f t="shared" si="72"/>
        <v>1</v>
      </c>
      <c r="AD78" s="93">
        <f t="shared" si="73"/>
        <v>1</v>
      </c>
      <c r="AE78" s="93">
        <f t="shared" si="74"/>
        <v>1</v>
      </c>
      <c r="AF78" s="93">
        <f t="shared" si="75"/>
        <v>1</v>
      </c>
      <c r="AG78" s="93">
        <f t="shared" si="76"/>
        <v>1</v>
      </c>
      <c r="AH78" s="93">
        <f t="shared" si="77"/>
        <v>1</v>
      </c>
      <c r="AI78" s="93">
        <f t="shared" si="78"/>
        <v>1</v>
      </c>
      <c r="AJ78" s="93">
        <f t="shared" si="79"/>
        <v>1</v>
      </c>
      <c r="AK78" s="93">
        <f t="shared" si="80"/>
        <v>1</v>
      </c>
      <c r="AL78" s="93">
        <f t="shared" si="81"/>
        <v>1</v>
      </c>
      <c r="AM78" s="93">
        <f t="shared" si="82"/>
        <v>1</v>
      </c>
      <c r="AN78" s="93">
        <f t="shared" si="83"/>
        <v>1</v>
      </c>
      <c r="AO78" s="93">
        <f t="shared" si="84"/>
        <v>1</v>
      </c>
      <c r="AP78" s="93">
        <f t="shared" si="85"/>
        <v>1</v>
      </c>
      <c r="AQ78" s="93">
        <f t="shared" si="86"/>
        <v>1</v>
      </c>
      <c r="AR78" s="93">
        <f t="shared" si="87"/>
        <v>1</v>
      </c>
      <c r="AS78" s="93">
        <f t="shared" si="88"/>
        <v>1</v>
      </c>
      <c r="AT78" s="93">
        <f t="shared" si="89"/>
        <v>1</v>
      </c>
      <c r="AU78" s="93">
        <f t="shared" si="90"/>
        <v>1</v>
      </c>
      <c r="AV78" s="93">
        <f t="shared" si="91"/>
        <v>1</v>
      </c>
      <c r="AW78" s="93">
        <f t="shared" si="92"/>
        <v>1</v>
      </c>
      <c r="AX78" s="93">
        <f t="shared" si="93"/>
        <v>1</v>
      </c>
      <c r="AY78" s="93">
        <f t="shared" si="94"/>
        <v>1</v>
      </c>
      <c r="AZ78" s="93">
        <f t="shared" si="95"/>
        <v>1</v>
      </c>
      <c r="BA78" s="93">
        <f t="shared" si="96"/>
        <v>1</v>
      </c>
      <c r="BB78" s="93">
        <f t="shared" si="97"/>
        <v>1</v>
      </c>
      <c r="BC78" s="93">
        <f t="shared" si="98"/>
        <v>1</v>
      </c>
      <c r="BD78" s="93">
        <f t="shared" si="99"/>
        <v>1</v>
      </c>
      <c r="BE78" s="93">
        <f t="shared" si="100"/>
        <v>1</v>
      </c>
      <c r="BF78" s="93">
        <f t="shared" si="101"/>
        <v>1</v>
      </c>
      <c r="BG78" s="93">
        <f t="shared" si="102"/>
        <v>1</v>
      </c>
      <c r="BH78" s="93">
        <f t="shared" si="103"/>
        <v>1</v>
      </c>
      <c r="BI78" s="93">
        <f t="shared" si="104"/>
        <v>1</v>
      </c>
      <c r="BJ78" s="93">
        <f t="shared" si="105"/>
        <v>1</v>
      </c>
      <c r="BK78" s="93">
        <f t="shared" si="106"/>
        <v>1</v>
      </c>
      <c r="BL78" s="93">
        <f t="shared" si="107"/>
        <v>1</v>
      </c>
      <c r="BM78" s="93">
        <f t="shared" si="108"/>
        <v>1</v>
      </c>
      <c r="BN78" s="93">
        <f t="shared" si="109"/>
        <v>1</v>
      </c>
      <c r="BO78" s="93">
        <f t="shared" si="110"/>
        <v>1</v>
      </c>
      <c r="BP78" s="93">
        <f t="shared" si="111"/>
        <v>1</v>
      </c>
      <c r="BQ78" s="93">
        <f t="shared" si="112"/>
        <v>1</v>
      </c>
      <c r="BR78" s="93">
        <f t="shared" si="113"/>
        <v>1</v>
      </c>
      <c r="BS78" s="93">
        <f t="shared" si="114"/>
        <v>1</v>
      </c>
      <c r="BT78" s="93">
        <f t="shared" si="115"/>
        <v>1</v>
      </c>
      <c r="BU78" s="93">
        <f t="shared" si="116"/>
        <v>1</v>
      </c>
      <c r="BV78" s="93">
        <f t="shared" si="117"/>
        <v>1</v>
      </c>
      <c r="BW78" s="93">
        <f t="shared" si="118"/>
        <v>1</v>
      </c>
      <c r="BX78" s="93">
        <f t="shared" si="119"/>
        <v>1</v>
      </c>
      <c r="BY78" s="93">
        <f t="shared" si="120"/>
        <v>1</v>
      </c>
      <c r="BZ78" s="93">
        <f t="shared" si="121"/>
        <v>1</v>
      </c>
      <c r="CA78" s="93">
        <f t="shared" si="122"/>
        <v>1</v>
      </c>
      <c r="CB78" s="93">
        <f t="shared" si="123"/>
        <v>1</v>
      </c>
      <c r="CC78" s="93">
        <f t="shared" si="124"/>
        <v>1</v>
      </c>
      <c r="CD78" s="93">
        <f t="shared" si="125"/>
        <v>1</v>
      </c>
      <c r="CE78" s="93">
        <f t="shared" si="126"/>
        <v>1</v>
      </c>
      <c r="CF78" s="93">
        <f t="shared" si="127"/>
        <v>1</v>
      </c>
      <c r="CG78" s="93">
        <f t="shared" si="128"/>
        <v>1</v>
      </c>
      <c r="CH78" s="93">
        <f t="shared" si="129"/>
        <v>1</v>
      </c>
      <c r="CI78" s="93">
        <f t="shared" si="130"/>
        <v>1</v>
      </c>
      <c r="CJ78" s="93">
        <f t="shared" si="131"/>
        <v>1</v>
      </c>
      <c r="CK78" s="93">
        <f t="shared" si="132"/>
        <v>1</v>
      </c>
      <c r="CL78" s="93">
        <f t="shared" si="133"/>
        <v>1</v>
      </c>
      <c r="CM78" s="93">
        <f t="shared" si="134"/>
        <v>1</v>
      </c>
      <c r="CN78" s="93">
        <f t="shared" si="135"/>
        <v>1</v>
      </c>
      <c r="CO78" s="93">
        <f t="shared" si="136"/>
        <v>1</v>
      </c>
    </row>
    <row r="79" spans="2:93" outlineLevel="1" x14ac:dyDescent="0.2">
      <c r="E79" s="92">
        <f t="shared" si="137"/>
        <v>44470</v>
      </c>
      <c r="G79" s="87">
        <f t="shared" si="53"/>
        <v>44470</v>
      </c>
      <c r="H79" s="111" t="s">
        <v>59</v>
      </c>
      <c r="K79" s="93">
        <f t="shared" si="54"/>
        <v>0.33333333333333331</v>
      </c>
      <c r="L79" s="93">
        <f t="shared" si="55"/>
        <v>1</v>
      </c>
      <c r="M79" s="93">
        <f t="shared" si="56"/>
        <v>1</v>
      </c>
      <c r="N79" s="93">
        <f t="shared" si="57"/>
        <v>1</v>
      </c>
      <c r="O79" s="93">
        <f t="shared" si="58"/>
        <v>1</v>
      </c>
      <c r="P79" s="93">
        <f t="shared" si="59"/>
        <v>1</v>
      </c>
      <c r="Q79" s="93">
        <f t="shared" si="60"/>
        <v>1</v>
      </c>
      <c r="R79" s="93">
        <f t="shared" si="61"/>
        <v>1</v>
      </c>
      <c r="S79" s="93">
        <f t="shared" si="62"/>
        <v>1</v>
      </c>
      <c r="T79" s="93">
        <f t="shared" si="63"/>
        <v>1</v>
      </c>
      <c r="U79" s="93">
        <f t="shared" si="64"/>
        <v>1</v>
      </c>
      <c r="V79" s="93">
        <f t="shared" si="65"/>
        <v>1</v>
      </c>
      <c r="W79" s="93">
        <f t="shared" si="66"/>
        <v>1</v>
      </c>
      <c r="X79" s="93">
        <f t="shared" si="67"/>
        <v>1</v>
      </c>
      <c r="Y79" s="93">
        <f t="shared" si="68"/>
        <v>1</v>
      </c>
      <c r="Z79" s="93">
        <f t="shared" si="69"/>
        <v>1</v>
      </c>
      <c r="AA79" s="93">
        <f t="shared" si="70"/>
        <v>1</v>
      </c>
      <c r="AB79" s="93">
        <f t="shared" si="71"/>
        <v>1</v>
      </c>
      <c r="AC79" s="93">
        <f t="shared" si="72"/>
        <v>1</v>
      </c>
      <c r="AD79" s="93">
        <f t="shared" si="73"/>
        <v>1</v>
      </c>
      <c r="AE79" s="93">
        <f t="shared" si="74"/>
        <v>1</v>
      </c>
      <c r="AF79" s="93">
        <f t="shared" si="75"/>
        <v>1</v>
      </c>
      <c r="AG79" s="93">
        <f t="shared" si="76"/>
        <v>1</v>
      </c>
      <c r="AH79" s="93">
        <f t="shared" si="77"/>
        <v>1</v>
      </c>
      <c r="AI79" s="93">
        <f t="shared" si="78"/>
        <v>1</v>
      </c>
      <c r="AJ79" s="93">
        <f t="shared" si="79"/>
        <v>1</v>
      </c>
      <c r="AK79" s="93">
        <f t="shared" si="80"/>
        <v>1</v>
      </c>
      <c r="AL79" s="93">
        <f t="shared" si="81"/>
        <v>1</v>
      </c>
      <c r="AM79" s="93">
        <f t="shared" si="82"/>
        <v>1</v>
      </c>
      <c r="AN79" s="93">
        <f t="shared" si="83"/>
        <v>1</v>
      </c>
      <c r="AO79" s="93">
        <f t="shared" si="84"/>
        <v>1</v>
      </c>
      <c r="AP79" s="93">
        <f t="shared" si="85"/>
        <v>1</v>
      </c>
      <c r="AQ79" s="93">
        <f t="shared" si="86"/>
        <v>1</v>
      </c>
      <c r="AR79" s="93">
        <f t="shared" si="87"/>
        <v>1</v>
      </c>
      <c r="AS79" s="93">
        <f t="shared" si="88"/>
        <v>1</v>
      </c>
      <c r="AT79" s="93">
        <f t="shared" si="89"/>
        <v>1</v>
      </c>
      <c r="AU79" s="93">
        <f t="shared" si="90"/>
        <v>1</v>
      </c>
      <c r="AV79" s="93">
        <f t="shared" si="91"/>
        <v>1</v>
      </c>
      <c r="AW79" s="93">
        <f t="shared" si="92"/>
        <v>1</v>
      </c>
      <c r="AX79" s="93">
        <f t="shared" si="93"/>
        <v>1</v>
      </c>
      <c r="AY79" s="93">
        <f t="shared" si="94"/>
        <v>1</v>
      </c>
      <c r="AZ79" s="93">
        <f t="shared" si="95"/>
        <v>1</v>
      </c>
      <c r="BA79" s="93">
        <f t="shared" si="96"/>
        <v>1</v>
      </c>
      <c r="BB79" s="93">
        <f t="shared" si="97"/>
        <v>1</v>
      </c>
      <c r="BC79" s="93">
        <f t="shared" si="98"/>
        <v>1</v>
      </c>
      <c r="BD79" s="93">
        <f t="shared" si="99"/>
        <v>1</v>
      </c>
      <c r="BE79" s="93">
        <f t="shared" si="100"/>
        <v>1</v>
      </c>
      <c r="BF79" s="93">
        <f t="shared" si="101"/>
        <v>1</v>
      </c>
      <c r="BG79" s="93">
        <f t="shared" si="102"/>
        <v>1</v>
      </c>
      <c r="BH79" s="93">
        <f t="shared" si="103"/>
        <v>1</v>
      </c>
      <c r="BI79" s="93">
        <f t="shared" si="104"/>
        <v>1</v>
      </c>
      <c r="BJ79" s="93">
        <f t="shared" si="105"/>
        <v>1</v>
      </c>
      <c r="BK79" s="93">
        <f t="shared" si="106"/>
        <v>1</v>
      </c>
      <c r="BL79" s="93">
        <f t="shared" si="107"/>
        <v>1</v>
      </c>
      <c r="BM79" s="93">
        <f t="shared" si="108"/>
        <v>1</v>
      </c>
      <c r="BN79" s="93">
        <f t="shared" si="109"/>
        <v>1</v>
      </c>
      <c r="BO79" s="93">
        <f t="shared" si="110"/>
        <v>1</v>
      </c>
      <c r="BP79" s="93">
        <f t="shared" si="111"/>
        <v>1</v>
      </c>
      <c r="BQ79" s="93">
        <f t="shared" si="112"/>
        <v>1</v>
      </c>
      <c r="BR79" s="93">
        <f t="shared" si="113"/>
        <v>1</v>
      </c>
      <c r="BS79" s="93">
        <f t="shared" si="114"/>
        <v>1</v>
      </c>
      <c r="BT79" s="93">
        <f t="shared" si="115"/>
        <v>1</v>
      </c>
      <c r="BU79" s="93">
        <f t="shared" si="116"/>
        <v>1</v>
      </c>
      <c r="BV79" s="93">
        <f t="shared" si="117"/>
        <v>1</v>
      </c>
      <c r="BW79" s="93">
        <f t="shared" si="118"/>
        <v>1</v>
      </c>
      <c r="BX79" s="93">
        <f t="shared" si="119"/>
        <v>1</v>
      </c>
      <c r="BY79" s="93">
        <f t="shared" si="120"/>
        <v>1</v>
      </c>
      <c r="BZ79" s="93">
        <f t="shared" si="121"/>
        <v>1</v>
      </c>
      <c r="CA79" s="93">
        <f t="shared" si="122"/>
        <v>1</v>
      </c>
      <c r="CB79" s="93">
        <f t="shared" si="123"/>
        <v>1</v>
      </c>
      <c r="CC79" s="93">
        <f t="shared" si="124"/>
        <v>1</v>
      </c>
      <c r="CD79" s="93">
        <f t="shared" si="125"/>
        <v>1</v>
      </c>
      <c r="CE79" s="93">
        <f t="shared" si="126"/>
        <v>1</v>
      </c>
      <c r="CF79" s="93">
        <f t="shared" si="127"/>
        <v>1</v>
      </c>
      <c r="CG79" s="93">
        <f t="shared" si="128"/>
        <v>1</v>
      </c>
      <c r="CH79" s="93">
        <f t="shared" si="129"/>
        <v>1</v>
      </c>
      <c r="CI79" s="93">
        <f t="shared" si="130"/>
        <v>1</v>
      </c>
      <c r="CJ79" s="93">
        <f t="shared" si="131"/>
        <v>1</v>
      </c>
      <c r="CK79" s="93">
        <f t="shared" si="132"/>
        <v>1</v>
      </c>
      <c r="CL79" s="93">
        <f t="shared" si="133"/>
        <v>1</v>
      </c>
      <c r="CM79" s="93">
        <f t="shared" si="134"/>
        <v>1</v>
      </c>
      <c r="CN79" s="93">
        <f t="shared" si="135"/>
        <v>1</v>
      </c>
      <c r="CO79" s="93">
        <f t="shared" si="136"/>
        <v>1</v>
      </c>
    </row>
    <row r="80" spans="2:93" outlineLevel="1" x14ac:dyDescent="0.2">
      <c r="E80" s="92">
        <f t="shared" si="137"/>
        <v>44501</v>
      </c>
      <c r="G80" s="87">
        <f t="shared" si="53"/>
        <v>44501</v>
      </c>
      <c r="H80" s="111" t="s">
        <v>59</v>
      </c>
      <c r="K80" s="93">
        <f t="shared" si="54"/>
        <v>0.41666666666666663</v>
      </c>
      <c r="L80" s="93">
        <f t="shared" si="55"/>
        <v>1</v>
      </c>
      <c r="M80" s="93">
        <f t="shared" si="56"/>
        <v>1</v>
      </c>
      <c r="N80" s="93">
        <f t="shared" si="57"/>
        <v>1</v>
      </c>
      <c r="O80" s="93">
        <f t="shared" si="58"/>
        <v>1</v>
      </c>
      <c r="P80" s="93">
        <f t="shared" si="59"/>
        <v>1</v>
      </c>
      <c r="Q80" s="93">
        <f t="shared" si="60"/>
        <v>1</v>
      </c>
      <c r="R80" s="93">
        <f t="shared" si="61"/>
        <v>1</v>
      </c>
      <c r="S80" s="93">
        <f t="shared" si="62"/>
        <v>1</v>
      </c>
      <c r="T80" s="93">
        <f t="shared" si="63"/>
        <v>1</v>
      </c>
      <c r="U80" s="93">
        <f t="shared" si="64"/>
        <v>1</v>
      </c>
      <c r="V80" s="93">
        <f t="shared" si="65"/>
        <v>1</v>
      </c>
      <c r="W80" s="93">
        <f t="shared" si="66"/>
        <v>1</v>
      </c>
      <c r="X80" s="93">
        <f t="shared" si="67"/>
        <v>1</v>
      </c>
      <c r="Y80" s="93">
        <f t="shared" si="68"/>
        <v>1</v>
      </c>
      <c r="Z80" s="93">
        <f t="shared" si="69"/>
        <v>1</v>
      </c>
      <c r="AA80" s="93">
        <f t="shared" si="70"/>
        <v>1</v>
      </c>
      <c r="AB80" s="93">
        <f t="shared" si="71"/>
        <v>1</v>
      </c>
      <c r="AC80" s="93">
        <f t="shared" si="72"/>
        <v>1</v>
      </c>
      <c r="AD80" s="93">
        <f t="shared" si="73"/>
        <v>1</v>
      </c>
      <c r="AE80" s="93">
        <f t="shared" si="74"/>
        <v>1</v>
      </c>
      <c r="AF80" s="93">
        <f t="shared" si="75"/>
        <v>1</v>
      </c>
      <c r="AG80" s="93">
        <f t="shared" si="76"/>
        <v>1</v>
      </c>
      <c r="AH80" s="93">
        <f t="shared" si="77"/>
        <v>1</v>
      </c>
      <c r="AI80" s="93">
        <f t="shared" si="78"/>
        <v>1</v>
      </c>
      <c r="AJ80" s="93">
        <f t="shared" si="79"/>
        <v>1</v>
      </c>
      <c r="AK80" s="93">
        <f t="shared" si="80"/>
        <v>1</v>
      </c>
      <c r="AL80" s="93">
        <f t="shared" si="81"/>
        <v>1</v>
      </c>
      <c r="AM80" s="93">
        <f t="shared" si="82"/>
        <v>1</v>
      </c>
      <c r="AN80" s="93">
        <f t="shared" si="83"/>
        <v>1</v>
      </c>
      <c r="AO80" s="93">
        <f t="shared" si="84"/>
        <v>1</v>
      </c>
      <c r="AP80" s="93">
        <f t="shared" si="85"/>
        <v>1</v>
      </c>
      <c r="AQ80" s="93">
        <f t="shared" si="86"/>
        <v>1</v>
      </c>
      <c r="AR80" s="93">
        <f t="shared" si="87"/>
        <v>1</v>
      </c>
      <c r="AS80" s="93">
        <f t="shared" si="88"/>
        <v>1</v>
      </c>
      <c r="AT80" s="93">
        <f t="shared" si="89"/>
        <v>1</v>
      </c>
      <c r="AU80" s="93">
        <f t="shared" si="90"/>
        <v>1</v>
      </c>
      <c r="AV80" s="93">
        <f t="shared" si="91"/>
        <v>1</v>
      </c>
      <c r="AW80" s="93">
        <f t="shared" si="92"/>
        <v>1</v>
      </c>
      <c r="AX80" s="93">
        <f t="shared" si="93"/>
        <v>1</v>
      </c>
      <c r="AY80" s="93">
        <f t="shared" si="94"/>
        <v>1</v>
      </c>
      <c r="AZ80" s="93">
        <f t="shared" si="95"/>
        <v>1</v>
      </c>
      <c r="BA80" s="93">
        <f t="shared" si="96"/>
        <v>1</v>
      </c>
      <c r="BB80" s="93">
        <f t="shared" si="97"/>
        <v>1</v>
      </c>
      <c r="BC80" s="93">
        <f t="shared" si="98"/>
        <v>1</v>
      </c>
      <c r="BD80" s="93">
        <f t="shared" si="99"/>
        <v>1</v>
      </c>
      <c r="BE80" s="93">
        <f t="shared" si="100"/>
        <v>1</v>
      </c>
      <c r="BF80" s="93">
        <f t="shared" si="101"/>
        <v>1</v>
      </c>
      <c r="BG80" s="93">
        <f t="shared" si="102"/>
        <v>1</v>
      </c>
      <c r="BH80" s="93">
        <f t="shared" si="103"/>
        <v>1</v>
      </c>
      <c r="BI80" s="93">
        <f t="shared" si="104"/>
        <v>1</v>
      </c>
      <c r="BJ80" s="93">
        <f t="shared" si="105"/>
        <v>1</v>
      </c>
      <c r="BK80" s="93">
        <f t="shared" si="106"/>
        <v>1</v>
      </c>
      <c r="BL80" s="93">
        <f t="shared" si="107"/>
        <v>1</v>
      </c>
      <c r="BM80" s="93">
        <f t="shared" si="108"/>
        <v>1</v>
      </c>
      <c r="BN80" s="93">
        <f t="shared" si="109"/>
        <v>1</v>
      </c>
      <c r="BO80" s="93">
        <f t="shared" si="110"/>
        <v>1</v>
      </c>
      <c r="BP80" s="93">
        <f t="shared" si="111"/>
        <v>1</v>
      </c>
      <c r="BQ80" s="93">
        <f t="shared" si="112"/>
        <v>1</v>
      </c>
      <c r="BR80" s="93">
        <f t="shared" si="113"/>
        <v>1</v>
      </c>
      <c r="BS80" s="93">
        <f t="shared" si="114"/>
        <v>1</v>
      </c>
      <c r="BT80" s="93">
        <f t="shared" si="115"/>
        <v>1</v>
      </c>
      <c r="BU80" s="93">
        <f t="shared" si="116"/>
        <v>1</v>
      </c>
      <c r="BV80" s="93">
        <f t="shared" si="117"/>
        <v>1</v>
      </c>
      <c r="BW80" s="93">
        <f t="shared" si="118"/>
        <v>1</v>
      </c>
      <c r="BX80" s="93">
        <f t="shared" si="119"/>
        <v>1</v>
      </c>
      <c r="BY80" s="93">
        <f t="shared" si="120"/>
        <v>1</v>
      </c>
      <c r="BZ80" s="93">
        <f t="shared" si="121"/>
        <v>1</v>
      </c>
      <c r="CA80" s="93">
        <f t="shared" si="122"/>
        <v>1</v>
      </c>
      <c r="CB80" s="93">
        <f t="shared" si="123"/>
        <v>1</v>
      </c>
      <c r="CC80" s="93">
        <f t="shared" si="124"/>
        <v>1</v>
      </c>
      <c r="CD80" s="93">
        <f t="shared" si="125"/>
        <v>1</v>
      </c>
      <c r="CE80" s="93">
        <f t="shared" si="126"/>
        <v>1</v>
      </c>
      <c r="CF80" s="93">
        <f t="shared" si="127"/>
        <v>1</v>
      </c>
      <c r="CG80" s="93">
        <f t="shared" si="128"/>
        <v>1</v>
      </c>
      <c r="CH80" s="93">
        <f t="shared" si="129"/>
        <v>1</v>
      </c>
      <c r="CI80" s="93">
        <f t="shared" si="130"/>
        <v>1</v>
      </c>
      <c r="CJ80" s="93">
        <f t="shared" si="131"/>
        <v>1</v>
      </c>
      <c r="CK80" s="93">
        <f t="shared" si="132"/>
        <v>1</v>
      </c>
      <c r="CL80" s="93">
        <f t="shared" si="133"/>
        <v>1</v>
      </c>
      <c r="CM80" s="93">
        <f t="shared" si="134"/>
        <v>1</v>
      </c>
      <c r="CN80" s="93">
        <f t="shared" si="135"/>
        <v>1</v>
      </c>
      <c r="CO80" s="93">
        <f t="shared" si="136"/>
        <v>1</v>
      </c>
    </row>
    <row r="81" spans="4:93" outlineLevel="1" x14ac:dyDescent="0.2">
      <c r="E81" s="92">
        <f t="shared" si="137"/>
        <v>44531</v>
      </c>
      <c r="G81" s="87">
        <f t="shared" si="53"/>
        <v>44531</v>
      </c>
      <c r="H81" s="111" t="s">
        <v>59</v>
      </c>
      <c r="K81" s="93">
        <f t="shared" si="54"/>
        <v>0.49999999999999994</v>
      </c>
      <c r="L81" s="93">
        <f t="shared" si="55"/>
        <v>1</v>
      </c>
      <c r="M81" s="93">
        <f t="shared" si="56"/>
        <v>1</v>
      </c>
      <c r="N81" s="93">
        <f t="shared" si="57"/>
        <v>1</v>
      </c>
      <c r="O81" s="93">
        <f t="shared" si="58"/>
        <v>1</v>
      </c>
      <c r="P81" s="93">
        <f t="shared" si="59"/>
        <v>1</v>
      </c>
      <c r="Q81" s="93">
        <f t="shared" si="60"/>
        <v>1</v>
      </c>
      <c r="R81" s="93">
        <f t="shared" si="61"/>
        <v>1</v>
      </c>
      <c r="S81" s="93">
        <f t="shared" si="62"/>
        <v>1</v>
      </c>
      <c r="T81" s="93">
        <f t="shared" si="63"/>
        <v>1</v>
      </c>
      <c r="U81" s="93">
        <f t="shared" si="64"/>
        <v>1</v>
      </c>
      <c r="V81" s="93">
        <f t="shared" si="65"/>
        <v>1</v>
      </c>
      <c r="W81" s="93">
        <f t="shared" si="66"/>
        <v>1</v>
      </c>
      <c r="X81" s="93">
        <f t="shared" si="67"/>
        <v>1</v>
      </c>
      <c r="Y81" s="93">
        <f t="shared" si="68"/>
        <v>1</v>
      </c>
      <c r="Z81" s="93">
        <f t="shared" si="69"/>
        <v>1</v>
      </c>
      <c r="AA81" s="93">
        <f t="shared" si="70"/>
        <v>1</v>
      </c>
      <c r="AB81" s="93">
        <f t="shared" si="71"/>
        <v>1</v>
      </c>
      <c r="AC81" s="93">
        <f t="shared" si="72"/>
        <v>1</v>
      </c>
      <c r="AD81" s="93">
        <f t="shared" si="73"/>
        <v>1</v>
      </c>
      <c r="AE81" s="93">
        <f t="shared" si="74"/>
        <v>1</v>
      </c>
      <c r="AF81" s="93">
        <f t="shared" si="75"/>
        <v>1</v>
      </c>
      <c r="AG81" s="93">
        <f t="shared" si="76"/>
        <v>1</v>
      </c>
      <c r="AH81" s="93">
        <f t="shared" si="77"/>
        <v>1</v>
      </c>
      <c r="AI81" s="93">
        <f t="shared" si="78"/>
        <v>1</v>
      </c>
      <c r="AJ81" s="93">
        <f t="shared" si="79"/>
        <v>1</v>
      </c>
      <c r="AK81" s="93">
        <f t="shared" si="80"/>
        <v>1</v>
      </c>
      <c r="AL81" s="93">
        <f t="shared" si="81"/>
        <v>1</v>
      </c>
      <c r="AM81" s="93">
        <f t="shared" si="82"/>
        <v>1</v>
      </c>
      <c r="AN81" s="93">
        <f t="shared" si="83"/>
        <v>1</v>
      </c>
      <c r="AO81" s="93">
        <f t="shared" si="84"/>
        <v>1</v>
      </c>
      <c r="AP81" s="93">
        <f t="shared" si="85"/>
        <v>1</v>
      </c>
      <c r="AQ81" s="93">
        <f t="shared" si="86"/>
        <v>1</v>
      </c>
      <c r="AR81" s="93">
        <f t="shared" si="87"/>
        <v>1</v>
      </c>
      <c r="AS81" s="93">
        <f t="shared" si="88"/>
        <v>1</v>
      </c>
      <c r="AT81" s="93">
        <f t="shared" si="89"/>
        <v>1</v>
      </c>
      <c r="AU81" s="93">
        <f t="shared" si="90"/>
        <v>1</v>
      </c>
      <c r="AV81" s="93">
        <f t="shared" si="91"/>
        <v>1</v>
      </c>
      <c r="AW81" s="93">
        <f t="shared" si="92"/>
        <v>1</v>
      </c>
      <c r="AX81" s="93">
        <f t="shared" si="93"/>
        <v>1</v>
      </c>
      <c r="AY81" s="93">
        <f t="shared" si="94"/>
        <v>1</v>
      </c>
      <c r="AZ81" s="93">
        <f t="shared" si="95"/>
        <v>1</v>
      </c>
      <c r="BA81" s="93">
        <f t="shared" si="96"/>
        <v>1</v>
      </c>
      <c r="BB81" s="93">
        <f t="shared" si="97"/>
        <v>1</v>
      </c>
      <c r="BC81" s="93">
        <f t="shared" si="98"/>
        <v>1</v>
      </c>
      <c r="BD81" s="93">
        <f t="shared" si="99"/>
        <v>1</v>
      </c>
      <c r="BE81" s="93">
        <f t="shared" si="100"/>
        <v>1</v>
      </c>
      <c r="BF81" s="93">
        <f t="shared" si="101"/>
        <v>1</v>
      </c>
      <c r="BG81" s="93">
        <f t="shared" si="102"/>
        <v>1</v>
      </c>
      <c r="BH81" s="93">
        <f t="shared" si="103"/>
        <v>1</v>
      </c>
      <c r="BI81" s="93">
        <f t="shared" si="104"/>
        <v>1</v>
      </c>
      <c r="BJ81" s="93">
        <f t="shared" si="105"/>
        <v>1</v>
      </c>
      <c r="BK81" s="93">
        <f t="shared" si="106"/>
        <v>1</v>
      </c>
      <c r="BL81" s="93">
        <f t="shared" si="107"/>
        <v>1</v>
      </c>
      <c r="BM81" s="93">
        <f t="shared" si="108"/>
        <v>1</v>
      </c>
      <c r="BN81" s="93">
        <f t="shared" si="109"/>
        <v>1</v>
      </c>
      <c r="BO81" s="93">
        <f t="shared" si="110"/>
        <v>1</v>
      </c>
      <c r="BP81" s="93">
        <f t="shared" si="111"/>
        <v>1</v>
      </c>
      <c r="BQ81" s="93">
        <f t="shared" si="112"/>
        <v>1</v>
      </c>
      <c r="BR81" s="93">
        <f t="shared" si="113"/>
        <v>1</v>
      </c>
      <c r="BS81" s="93">
        <f t="shared" si="114"/>
        <v>1</v>
      </c>
      <c r="BT81" s="93">
        <f t="shared" si="115"/>
        <v>1</v>
      </c>
      <c r="BU81" s="93">
        <f t="shared" si="116"/>
        <v>1</v>
      </c>
      <c r="BV81" s="93">
        <f t="shared" si="117"/>
        <v>1</v>
      </c>
      <c r="BW81" s="93">
        <f t="shared" si="118"/>
        <v>1</v>
      </c>
      <c r="BX81" s="93">
        <f t="shared" si="119"/>
        <v>1</v>
      </c>
      <c r="BY81" s="93">
        <f t="shared" si="120"/>
        <v>1</v>
      </c>
      <c r="BZ81" s="93">
        <f t="shared" si="121"/>
        <v>1</v>
      </c>
      <c r="CA81" s="93">
        <f t="shared" si="122"/>
        <v>1</v>
      </c>
      <c r="CB81" s="93">
        <f t="shared" si="123"/>
        <v>1</v>
      </c>
      <c r="CC81" s="93">
        <f t="shared" si="124"/>
        <v>1</v>
      </c>
      <c r="CD81" s="93">
        <f t="shared" si="125"/>
        <v>1</v>
      </c>
      <c r="CE81" s="93">
        <f t="shared" si="126"/>
        <v>1</v>
      </c>
      <c r="CF81" s="93">
        <f t="shared" si="127"/>
        <v>1</v>
      </c>
      <c r="CG81" s="93">
        <f t="shared" si="128"/>
        <v>1</v>
      </c>
      <c r="CH81" s="93">
        <f t="shared" si="129"/>
        <v>1</v>
      </c>
      <c r="CI81" s="93">
        <f t="shared" si="130"/>
        <v>1</v>
      </c>
      <c r="CJ81" s="93">
        <f t="shared" si="131"/>
        <v>1</v>
      </c>
      <c r="CK81" s="93">
        <f t="shared" si="132"/>
        <v>1</v>
      </c>
      <c r="CL81" s="93">
        <f t="shared" si="133"/>
        <v>1</v>
      </c>
      <c r="CM81" s="93">
        <f t="shared" si="134"/>
        <v>1</v>
      </c>
      <c r="CN81" s="93">
        <f t="shared" si="135"/>
        <v>1</v>
      </c>
      <c r="CO81" s="93">
        <f t="shared" si="136"/>
        <v>1</v>
      </c>
    </row>
    <row r="82" spans="4:93" outlineLevel="1" x14ac:dyDescent="0.2">
      <c r="E82" s="92">
        <f t="shared" si="137"/>
        <v>44562</v>
      </c>
      <c r="G82" s="87">
        <f t="shared" si="53"/>
        <v>44562</v>
      </c>
      <c r="H82" s="111" t="s">
        <v>59</v>
      </c>
      <c r="K82" s="93">
        <f t="shared" si="54"/>
        <v>0.58333333333333326</v>
      </c>
      <c r="L82" s="93">
        <f t="shared" si="55"/>
        <v>1</v>
      </c>
      <c r="M82" s="93">
        <f t="shared" si="56"/>
        <v>1</v>
      </c>
      <c r="N82" s="93">
        <f t="shared" si="57"/>
        <v>1</v>
      </c>
      <c r="O82" s="93">
        <f t="shared" si="58"/>
        <v>1</v>
      </c>
      <c r="P82" s="93">
        <f t="shared" si="59"/>
        <v>1</v>
      </c>
      <c r="Q82" s="93">
        <f t="shared" si="60"/>
        <v>1</v>
      </c>
      <c r="R82" s="93">
        <f t="shared" si="61"/>
        <v>1</v>
      </c>
      <c r="S82" s="93">
        <f t="shared" si="62"/>
        <v>1</v>
      </c>
      <c r="T82" s="93">
        <f t="shared" si="63"/>
        <v>1</v>
      </c>
      <c r="U82" s="93">
        <f t="shared" si="64"/>
        <v>1</v>
      </c>
      <c r="V82" s="93">
        <f t="shared" si="65"/>
        <v>1</v>
      </c>
      <c r="W82" s="93">
        <f t="shared" si="66"/>
        <v>1</v>
      </c>
      <c r="X82" s="93">
        <f t="shared" si="67"/>
        <v>1</v>
      </c>
      <c r="Y82" s="93">
        <f t="shared" si="68"/>
        <v>1</v>
      </c>
      <c r="Z82" s="93">
        <f t="shared" si="69"/>
        <v>1</v>
      </c>
      <c r="AA82" s="93">
        <f t="shared" si="70"/>
        <v>1</v>
      </c>
      <c r="AB82" s="93">
        <f t="shared" si="71"/>
        <v>1</v>
      </c>
      <c r="AC82" s="93">
        <f t="shared" si="72"/>
        <v>1</v>
      </c>
      <c r="AD82" s="93">
        <f t="shared" si="73"/>
        <v>1</v>
      </c>
      <c r="AE82" s="93">
        <f t="shared" si="74"/>
        <v>1</v>
      </c>
      <c r="AF82" s="93">
        <f t="shared" si="75"/>
        <v>1</v>
      </c>
      <c r="AG82" s="93">
        <f t="shared" si="76"/>
        <v>1</v>
      </c>
      <c r="AH82" s="93">
        <f t="shared" si="77"/>
        <v>1</v>
      </c>
      <c r="AI82" s="93">
        <f t="shared" si="78"/>
        <v>1</v>
      </c>
      <c r="AJ82" s="93">
        <f t="shared" si="79"/>
        <v>1</v>
      </c>
      <c r="AK82" s="93">
        <f t="shared" si="80"/>
        <v>1</v>
      </c>
      <c r="AL82" s="93">
        <f t="shared" si="81"/>
        <v>1</v>
      </c>
      <c r="AM82" s="93">
        <f t="shared" si="82"/>
        <v>1</v>
      </c>
      <c r="AN82" s="93">
        <f t="shared" si="83"/>
        <v>1</v>
      </c>
      <c r="AO82" s="93">
        <f t="shared" si="84"/>
        <v>1</v>
      </c>
      <c r="AP82" s="93">
        <f t="shared" si="85"/>
        <v>1</v>
      </c>
      <c r="AQ82" s="93">
        <f t="shared" si="86"/>
        <v>1</v>
      </c>
      <c r="AR82" s="93">
        <f t="shared" si="87"/>
        <v>1</v>
      </c>
      <c r="AS82" s="93">
        <f t="shared" si="88"/>
        <v>1</v>
      </c>
      <c r="AT82" s="93">
        <f t="shared" si="89"/>
        <v>1</v>
      </c>
      <c r="AU82" s="93">
        <f t="shared" si="90"/>
        <v>1</v>
      </c>
      <c r="AV82" s="93">
        <f t="shared" si="91"/>
        <v>1</v>
      </c>
      <c r="AW82" s="93">
        <f t="shared" si="92"/>
        <v>1</v>
      </c>
      <c r="AX82" s="93">
        <f t="shared" si="93"/>
        <v>1</v>
      </c>
      <c r="AY82" s="93">
        <f t="shared" si="94"/>
        <v>1</v>
      </c>
      <c r="AZ82" s="93">
        <f t="shared" si="95"/>
        <v>1</v>
      </c>
      <c r="BA82" s="93">
        <f t="shared" si="96"/>
        <v>1</v>
      </c>
      <c r="BB82" s="93">
        <f t="shared" si="97"/>
        <v>1</v>
      </c>
      <c r="BC82" s="93">
        <f t="shared" si="98"/>
        <v>1</v>
      </c>
      <c r="BD82" s="93">
        <f t="shared" si="99"/>
        <v>1</v>
      </c>
      <c r="BE82" s="93">
        <f t="shared" si="100"/>
        <v>1</v>
      </c>
      <c r="BF82" s="93">
        <f t="shared" si="101"/>
        <v>1</v>
      </c>
      <c r="BG82" s="93">
        <f t="shared" si="102"/>
        <v>1</v>
      </c>
      <c r="BH82" s="93">
        <f t="shared" si="103"/>
        <v>1</v>
      </c>
      <c r="BI82" s="93">
        <f t="shared" si="104"/>
        <v>1</v>
      </c>
      <c r="BJ82" s="93">
        <f t="shared" si="105"/>
        <v>1</v>
      </c>
      <c r="BK82" s="93">
        <f t="shared" si="106"/>
        <v>1</v>
      </c>
      <c r="BL82" s="93">
        <f t="shared" si="107"/>
        <v>1</v>
      </c>
      <c r="BM82" s="93">
        <f t="shared" si="108"/>
        <v>1</v>
      </c>
      <c r="BN82" s="93">
        <f t="shared" si="109"/>
        <v>1</v>
      </c>
      <c r="BO82" s="93">
        <f t="shared" si="110"/>
        <v>1</v>
      </c>
      <c r="BP82" s="93">
        <f t="shared" si="111"/>
        <v>1</v>
      </c>
      <c r="BQ82" s="93">
        <f t="shared" si="112"/>
        <v>1</v>
      </c>
      <c r="BR82" s="93">
        <f t="shared" si="113"/>
        <v>1</v>
      </c>
      <c r="BS82" s="93">
        <f t="shared" si="114"/>
        <v>1</v>
      </c>
      <c r="BT82" s="93">
        <f t="shared" si="115"/>
        <v>1</v>
      </c>
      <c r="BU82" s="93">
        <f t="shared" si="116"/>
        <v>1</v>
      </c>
      <c r="BV82" s="93">
        <f t="shared" si="117"/>
        <v>1</v>
      </c>
      <c r="BW82" s="93">
        <f t="shared" si="118"/>
        <v>1</v>
      </c>
      <c r="BX82" s="93">
        <f t="shared" si="119"/>
        <v>1</v>
      </c>
      <c r="BY82" s="93">
        <f t="shared" si="120"/>
        <v>1</v>
      </c>
      <c r="BZ82" s="93">
        <f t="shared" si="121"/>
        <v>1</v>
      </c>
      <c r="CA82" s="93">
        <f t="shared" si="122"/>
        <v>1</v>
      </c>
      <c r="CB82" s="93">
        <f t="shared" si="123"/>
        <v>1</v>
      </c>
      <c r="CC82" s="93">
        <f t="shared" si="124"/>
        <v>1</v>
      </c>
      <c r="CD82" s="93">
        <f t="shared" si="125"/>
        <v>1</v>
      </c>
      <c r="CE82" s="93">
        <f t="shared" si="126"/>
        <v>1</v>
      </c>
      <c r="CF82" s="93">
        <f t="shared" si="127"/>
        <v>1</v>
      </c>
      <c r="CG82" s="93">
        <f t="shared" si="128"/>
        <v>1</v>
      </c>
      <c r="CH82" s="93">
        <f t="shared" si="129"/>
        <v>1</v>
      </c>
      <c r="CI82" s="93">
        <f t="shared" si="130"/>
        <v>1</v>
      </c>
      <c r="CJ82" s="93">
        <f t="shared" si="131"/>
        <v>1</v>
      </c>
      <c r="CK82" s="93">
        <f t="shared" si="132"/>
        <v>1</v>
      </c>
      <c r="CL82" s="93">
        <f t="shared" si="133"/>
        <v>1</v>
      </c>
      <c r="CM82" s="93">
        <f t="shared" si="134"/>
        <v>1</v>
      </c>
      <c r="CN82" s="93">
        <f t="shared" si="135"/>
        <v>1</v>
      </c>
      <c r="CO82" s="93">
        <f t="shared" si="136"/>
        <v>1</v>
      </c>
    </row>
    <row r="83" spans="4:93" outlineLevel="1" x14ac:dyDescent="0.2">
      <c r="E83" s="92">
        <f t="shared" si="137"/>
        <v>44593</v>
      </c>
      <c r="G83" s="87">
        <f t="shared" si="53"/>
        <v>44593</v>
      </c>
      <c r="H83" s="111" t="s">
        <v>59</v>
      </c>
      <c r="K83" s="93">
        <f t="shared" si="54"/>
        <v>0.66666666666666663</v>
      </c>
      <c r="L83" s="93">
        <f t="shared" si="55"/>
        <v>1</v>
      </c>
      <c r="M83" s="93">
        <f t="shared" si="56"/>
        <v>1</v>
      </c>
      <c r="N83" s="93">
        <f t="shared" si="57"/>
        <v>1</v>
      </c>
      <c r="O83" s="93">
        <f t="shared" si="58"/>
        <v>1</v>
      </c>
      <c r="P83" s="93">
        <f t="shared" si="59"/>
        <v>1</v>
      </c>
      <c r="Q83" s="93">
        <f t="shared" si="60"/>
        <v>1</v>
      </c>
      <c r="R83" s="93">
        <f t="shared" si="61"/>
        <v>1</v>
      </c>
      <c r="S83" s="93">
        <f t="shared" si="62"/>
        <v>1</v>
      </c>
      <c r="T83" s="93">
        <f t="shared" si="63"/>
        <v>1</v>
      </c>
      <c r="U83" s="93">
        <f t="shared" si="64"/>
        <v>1</v>
      </c>
      <c r="V83" s="93">
        <f t="shared" si="65"/>
        <v>1</v>
      </c>
      <c r="W83" s="93">
        <f t="shared" si="66"/>
        <v>1</v>
      </c>
      <c r="X83" s="93">
        <f t="shared" si="67"/>
        <v>1</v>
      </c>
      <c r="Y83" s="93">
        <f t="shared" si="68"/>
        <v>1</v>
      </c>
      <c r="Z83" s="93">
        <f t="shared" si="69"/>
        <v>1</v>
      </c>
      <c r="AA83" s="93">
        <f t="shared" si="70"/>
        <v>1</v>
      </c>
      <c r="AB83" s="93">
        <f t="shared" si="71"/>
        <v>1</v>
      </c>
      <c r="AC83" s="93">
        <f t="shared" si="72"/>
        <v>1</v>
      </c>
      <c r="AD83" s="93">
        <f t="shared" si="73"/>
        <v>1</v>
      </c>
      <c r="AE83" s="93">
        <f t="shared" si="74"/>
        <v>1</v>
      </c>
      <c r="AF83" s="93">
        <f t="shared" si="75"/>
        <v>1</v>
      </c>
      <c r="AG83" s="93">
        <f t="shared" si="76"/>
        <v>1</v>
      </c>
      <c r="AH83" s="93">
        <f t="shared" si="77"/>
        <v>1</v>
      </c>
      <c r="AI83" s="93">
        <f t="shared" si="78"/>
        <v>1</v>
      </c>
      <c r="AJ83" s="93">
        <f t="shared" si="79"/>
        <v>1</v>
      </c>
      <c r="AK83" s="93">
        <f t="shared" si="80"/>
        <v>1</v>
      </c>
      <c r="AL83" s="93">
        <f t="shared" si="81"/>
        <v>1</v>
      </c>
      <c r="AM83" s="93">
        <f t="shared" si="82"/>
        <v>1</v>
      </c>
      <c r="AN83" s="93">
        <f t="shared" si="83"/>
        <v>1</v>
      </c>
      <c r="AO83" s="93">
        <f t="shared" si="84"/>
        <v>1</v>
      </c>
      <c r="AP83" s="93">
        <f t="shared" si="85"/>
        <v>1</v>
      </c>
      <c r="AQ83" s="93">
        <f t="shared" si="86"/>
        <v>1</v>
      </c>
      <c r="AR83" s="93">
        <f t="shared" si="87"/>
        <v>1</v>
      </c>
      <c r="AS83" s="93">
        <f t="shared" si="88"/>
        <v>1</v>
      </c>
      <c r="AT83" s="93">
        <f t="shared" si="89"/>
        <v>1</v>
      </c>
      <c r="AU83" s="93">
        <f t="shared" si="90"/>
        <v>1</v>
      </c>
      <c r="AV83" s="93">
        <f t="shared" si="91"/>
        <v>1</v>
      </c>
      <c r="AW83" s="93">
        <f t="shared" si="92"/>
        <v>1</v>
      </c>
      <c r="AX83" s="93">
        <f t="shared" si="93"/>
        <v>1</v>
      </c>
      <c r="AY83" s="93">
        <f t="shared" si="94"/>
        <v>1</v>
      </c>
      <c r="AZ83" s="93">
        <f t="shared" si="95"/>
        <v>1</v>
      </c>
      <c r="BA83" s="93">
        <f t="shared" si="96"/>
        <v>1</v>
      </c>
      <c r="BB83" s="93">
        <f t="shared" si="97"/>
        <v>1</v>
      </c>
      <c r="BC83" s="93">
        <f t="shared" si="98"/>
        <v>1</v>
      </c>
      <c r="BD83" s="93">
        <f t="shared" si="99"/>
        <v>1</v>
      </c>
      <c r="BE83" s="93">
        <f t="shared" si="100"/>
        <v>1</v>
      </c>
      <c r="BF83" s="93">
        <f t="shared" si="101"/>
        <v>1</v>
      </c>
      <c r="BG83" s="93">
        <f t="shared" si="102"/>
        <v>1</v>
      </c>
      <c r="BH83" s="93">
        <f t="shared" si="103"/>
        <v>1</v>
      </c>
      <c r="BI83" s="93">
        <f t="shared" si="104"/>
        <v>1</v>
      </c>
      <c r="BJ83" s="93">
        <f t="shared" si="105"/>
        <v>1</v>
      </c>
      <c r="BK83" s="93">
        <f t="shared" si="106"/>
        <v>1</v>
      </c>
      <c r="BL83" s="93">
        <f t="shared" si="107"/>
        <v>1</v>
      </c>
      <c r="BM83" s="93">
        <f t="shared" si="108"/>
        <v>1</v>
      </c>
      <c r="BN83" s="93">
        <f t="shared" si="109"/>
        <v>1</v>
      </c>
      <c r="BO83" s="93">
        <f t="shared" si="110"/>
        <v>1</v>
      </c>
      <c r="BP83" s="93">
        <f t="shared" si="111"/>
        <v>1</v>
      </c>
      <c r="BQ83" s="93">
        <f t="shared" si="112"/>
        <v>1</v>
      </c>
      <c r="BR83" s="93">
        <f t="shared" si="113"/>
        <v>1</v>
      </c>
      <c r="BS83" s="93">
        <f t="shared" si="114"/>
        <v>1</v>
      </c>
      <c r="BT83" s="93">
        <f t="shared" si="115"/>
        <v>1</v>
      </c>
      <c r="BU83" s="93">
        <f t="shared" si="116"/>
        <v>1</v>
      </c>
      <c r="BV83" s="93">
        <f t="shared" si="117"/>
        <v>1</v>
      </c>
      <c r="BW83" s="93">
        <f t="shared" si="118"/>
        <v>1</v>
      </c>
      <c r="BX83" s="93">
        <f t="shared" si="119"/>
        <v>1</v>
      </c>
      <c r="BY83" s="93">
        <f t="shared" si="120"/>
        <v>1</v>
      </c>
      <c r="BZ83" s="93">
        <f t="shared" si="121"/>
        <v>1</v>
      </c>
      <c r="CA83" s="93">
        <f t="shared" si="122"/>
        <v>1</v>
      </c>
      <c r="CB83" s="93">
        <f t="shared" si="123"/>
        <v>1</v>
      </c>
      <c r="CC83" s="93">
        <f t="shared" si="124"/>
        <v>1</v>
      </c>
      <c r="CD83" s="93">
        <f t="shared" si="125"/>
        <v>1</v>
      </c>
      <c r="CE83" s="93">
        <f t="shared" si="126"/>
        <v>1</v>
      </c>
      <c r="CF83" s="93">
        <f t="shared" si="127"/>
        <v>1</v>
      </c>
      <c r="CG83" s="93">
        <f t="shared" si="128"/>
        <v>1</v>
      </c>
      <c r="CH83" s="93">
        <f t="shared" si="129"/>
        <v>1</v>
      </c>
      <c r="CI83" s="93">
        <f t="shared" si="130"/>
        <v>1</v>
      </c>
      <c r="CJ83" s="93">
        <f t="shared" si="131"/>
        <v>1</v>
      </c>
      <c r="CK83" s="93">
        <f t="shared" si="132"/>
        <v>1</v>
      </c>
      <c r="CL83" s="93">
        <f t="shared" si="133"/>
        <v>1</v>
      </c>
      <c r="CM83" s="93">
        <f t="shared" si="134"/>
        <v>1</v>
      </c>
      <c r="CN83" s="93">
        <f t="shared" si="135"/>
        <v>1</v>
      </c>
      <c r="CO83" s="93">
        <f t="shared" si="136"/>
        <v>1</v>
      </c>
    </row>
    <row r="84" spans="4:93" outlineLevel="1" x14ac:dyDescent="0.2">
      <c r="E84" s="92">
        <f t="shared" si="137"/>
        <v>44621</v>
      </c>
      <c r="G84" s="87">
        <f t="shared" si="53"/>
        <v>44621</v>
      </c>
      <c r="H84" s="111" t="s">
        <v>59</v>
      </c>
      <c r="K84" s="93">
        <f t="shared" si="54"/>
        <v>0.75</v>
      </c>
      <c r="L84" s="93">
        <f t="shared" si="55"/>
        <v>1</v>
      </c>
      <c r="M84" s="93">
        <f t="shared" si="56"/>
        <v>1</v>
      </c>
      <c r="N84" s="93">
        <f t="shared" si="57"/>
        <v>1</v>
      </c>
      <c r="O84" s="93">
        <f t="shared" si="58"/>
        <v>1</v>
      </c>
      <c r="P84" s="93">
        <f t="shared" si="59"/>
        <v>1</v>
      </c>
      <c r="Q84" s="93">
        <f t="shared" si="60"/>
        <v>1</v>
      </c>
      <c r="R84" s="93">
        <f t="shared" si="61"/>
        <v>1</v>
      </c>
      <c r="S84" s="93">
        <f t="shared" si="62"/>
        <v>1</v>
      </c>
      <c r="T84" s="93">
        <f t="shared" si="63"/>
        <v>1</v>
      </c>
      <c r="U84" s="93">
        <f t="shared" si="64"/>
        <v>1</v>
      </c>
      <c r="V84" s="93">
        <f t="shared" si="65"/>
        <v>1</v>
      </c>
      <c r="W84" s="93">
        <f t="shared" si="66"/>
        <v>1</v>
      </c>
      <c r="X84" s="93">
        <f t="shared" si="67"/>
        <v>1</v>
      </c>
      <c r="Y84" s="93">
        <f t="shared" si="68"/>
        <v>1</v>
      </c>
      <c r="Z84" s="93">
        <f t="shared" si="69"/>
        <v>1</v>
      </c>
      <c r="AA84" s="93">
        <f t="shared" si="70"/>
        <v>1</v>
      </c>
      <c r="AB84" s="93">
        <f t="shared" si="71"/>
        <v>1</v>
      </c>
      <c r="AC84" s="93">
        <f t="shared" si="72"/>
        <v>1</v>
      </c>
      <c r="AD84" s="93">
        <f t="shared" si="73"/>
        <v>1</v>
      </c>
      <c r="AE84" s="93">
        <f t="shared" si="74"/>
        <v>1</v>
      </c>
      <c r="AF84" s="93">
        <f t="shared" si="75"/>
        <v>1</v>
      </c>
      <c r="AG84" s="93">
        <f t="shared" si="76"/>
        <v>1</v>
      </c>
      <c r="AH84" s="93">
        <f t="shared" si="77"/>
        <v>1</v>
      </c>
      <c r="AI84" s="93">
        <f t="shared" si="78"/>
        <v>1</v>
      </c>
      <c r="AJ84" s="93">
        <f t="shared" si="79"/>
        <v>1</v>
      </c>
      <c r="AK84" s="93">
        <f t="shared" si="80"/>
        <v>1</v>
      </c>
      <c r="AL84" s="93">
        <f t="shared" si="81"/>
        <v>1</v>
      </c>
      <c r="AM84" s="93">
        <f t="shared" si="82"/>
        <v>1</v>
      </c>
      <c r="AN84" s="93">
        <f t="shared" si="83"/>
        <v>1</v>
      </c>
      <c r="AO84" s="93">
        <f t="shared" si="84"/>
        <v>1</v>
      </c>
      <c r="AP84" s="93">
        <f t="shared" si="85"/>
        <v>1</v>
      </c>
      <c r="AQ84" s="93">
        <f t="shared" si="86"/>
        <v>1</v>
      </c>
      <c r="AR84" s="93">
        <f t="shared" si="87"/>
        <v>1</v>
      </c>
      <c r="AS84" s="93">
        <f t="shared" si="88"/>
        <v>1</v>
      </c>
      <c r="AT84" s="93">
        <f t="shared" si="89"/>
        <v>1</v>
      </c>
      <c r="AU84" s="93">
        <f t="shared" si="90"/>
        <v>1</v>
      </c>
      <c r="AV84" s="93">
        <f t="shared" si="91"/>
        <v>1</v>
      </c>
      <c r="AW84" s="93">
        <f t="shared" si="92"/>
        <v>1</v>
      </c>
      <c r="AX84" s="93">
        <f t="shared" si="93"/>
        <v>1</v>
      </c>
      <c r="AY84" s="93">
        <f t="shared" si="94"/>
        <v>1</v>
      </c>
      <c r="AZ84" s="93">
        <f t="shared" si="95"/>
        <v>1</v>
      </c>
      <c r="BA84" s="93">
        <f t="shared" si="96"/>
        <v>1</v>
      </c>
      <c r="BB84" s="93">
        <f t="shared" si="97"/>
        <v>1</v>
      </c>
      <c r="BC84" s="93">
        <f t="shared" si="98"/>
        <v>1</v>
      </c>
      <c r="BD84" s="93">
        <f t="shared" si="99"/>
        <v>1</v>
      </c>
      <c r="BE84" s="93">
        <f t="shared" si="100"/>
        <v>1</v>
      </c>
      <c r="BF84" s="93">
        <f t="shared" si="101"/>
        <v>1</v>
      </c>
      <c r="BG84" s="93">
        <f t="shared" si="102"/>
        <v>1</v>
      </c>
      <c r="BH84" s="93">
        <f t="shared" si="103"/>
        <v>1</v>
      </c>
      <c r="BI84" s="93">
        <f t="shared" si="104"/>
        <v>1</v>
      </c>
      <c r="BJ84" s="93">
        <f t="shared" si="105"/>
        <v>1</v>
      </c>
      <c r="BK84" s="93">
        <f t="shared" si="106"/>
        <v>1</v>
      </c>
      <c r="BL84" s="93">
        <f t="shared" si="107"/>
        <v>1</v>
      </c>
      <c r="BM84" s="93">
        <f t="shared" si="108"/>
        <v>1</v>
      </c>
      <c r="BN84" s="93">
        <f t="shared" si="109"/>
        <v>1</v>
      </c>
      <c r="BO84" s="93">
        <f t="shared" si="110"/>
        <v>1</v>
      </c>
      <c r="BP84" s="93">
        <f t="shared" si="111"/>
        <v>1</v>
      </c>
      <c r="BQ84" s="93">
        <f t="shared" si="112"/>
        <v>1</v>
      </c>
      <c r="BR84" s="93">
        <f t="shared" si="113"/>
        <v>1</v>
      </c>
      <c r="BS84" s="93">
        <f t="shared" si="114"/>
        <v>1</v>
      </c>
      <c r="BT84" s="93">
        <f t="shared" si="115"/>
        <v>1</v>
      </c>
      <c r="BU84" s="93">
        <f t="shared" si="116"/>
        <v>1</v>
      </c>
      <c r="BV84" s="93">
        <f t="shared" si="117"/>
        <v>1</v>
      </c>
      <c r="BW84" s="93">
        <f t="shared" si="118"/>
        <v>1</v>
      </c>
      <c r="BX84" s="93">
        <f t="shared" si="119"/>
        <v>1</v>
      </c>
      <c r="BY84" s="93">
        <f t="shared" si="120"/>
        <v>1</v>
      </c>
      <c r="BZ84" s="93">
        <f t="shared" si="121"/>
        <v>1</v>
      </c>
      <c r="CA84" s="93">
        <f t="shared" si="122"/>
        <v>1</v>
      </c>
      <c r="CB84" s="93">
        <f t="shared" si="123"/>
        <v>1</v>
      </c>
      <c r="CC84" s="93">
        <f t="shared" si="124"/>
        <v>1</v>
      </c>
      <c r="CD84" s="93">
        <f t="shared" si="125"/>
        <v>1</v>
      </c>
      <c r="CE84" s="93">
        <f t="shared" si="126"/>
        <v>1</v>
      </c>
      <c r="CF84" s="93">
        <f t="shared" si="127"/>
        <v>1</v>
      </c>
      <c r="CG84" s="93">
        <f t="shared" si="128"/>
        <v>1</v>
      </c>
      <c r="CH84" s="93">
        <f t="shared" si="129"/>
        <v>1</v>
      </c>
      <c r="CI84" s="93">
        <f t="shared" si="130"/>
        <v>1</v>
      </c>
      <c r="CJ84" s="93">
        <f t="shared" si="131"/>
        <v>1</v>
      </c>
      <c r="CK84" s="93">
        <f t="shared" si="132"/>
        <v>1</v>
      </c>
      <c r="CL84" s="93">
        <f t="shared" si="133"/>
        <v>1</v>
      </c>
      <c r="CM84" s="93">
        <f t="shared" si="134"/>
        <v>1</v>
      </c>
      <c r="CN84" s="93">
        <f t="shared" si="135"/>
        <v>1</v>
      </c>
      <c r="CO84" s="93">
        <f t="shared" si="136"/>
        <v>1</v>
      </c>
    </row>
    <row r="85" spans="4:93" outlineLevel="1" x14ac:dyDescent="0.2">
      <c r="K85" s="79"/>
    </row>
    <row r="86" spans="4:93" outlineLevel="1" x14ac:dyDescent="0.2">
      <c r="E86" t="s">
        <v>503</v>
      </c>
      <c r="H86" s="111" t="s">
        <v>125</v>
      </c>
      <c r="I86" s="106">
        <f xml:space="preserve"> SUM( K86:CO86 )</f>
        <v>1732771.8321985805</v>
      </c>
      <c r="K86" s="54">
        <f t="shared" ref="K86:AP86" si="138" xml:space="preserve"> K51 / 12</f>
        <v>8094.4159666666674</v>
      </c>
      <c r="L86" s="54">
        <f t="shared" si="138"/>
        <v>8465.3791182095938</v>
      </c>
      <c r="M86" s="54">
        <f t="shared" si="138"/>
        <v>8697.9069944907096</v>
      </c>
      <c r="N86" s="54">
        <f t="shared" si="138"/>
        <v>8820.8100592329265</v>
      </c>
      <c r="O86" s="54">
        <f t="shared" si="138"/>
        <v>8994.0335542049306</v>
      </c>
      <c r="P86" s="54">
        <f t="shared" si="138"/>
        <v>9168.7017236450174</v>
      </c>
      <c r="Q86" s="54">
        <f t="shared" si="138"/>
        <v>9385.240787473298</v>
      </c>
      <c r="R86" s="54">
        <f t="shared" si="138"/>
        <v>9530.4443295038363</v>
      </c>
      <c r="S86" s="54">
        <f t="shared" si="138"/>
        <v>9721.0227675438509</v>
      </c>
      <c r="T86" s="54">
        <f t="shared" si="138"/>
        <v>9915.412165470947</v>
      </c>
      <c r="U86" s="54">
        <f t="shared" si="138"/>
        <v>10154.639442999312</v>
      </c>
      <c r="V86" s="54">
        <f t="shared" si="138"/>
        <v>10315.930192972193</v>
      </c>
      <c r="W86" s="54">
        <f t="shared" si="138"/>
        <v>10522.215838754761</v>
      </c>
      <c r="X86" s="54">
        <f t="shared" si="138"/>
        <v>10732.626538396735</v>
      </c>
      <c r="Y86" s="54">
        <f t="shared" si="138"/>
        <v>10991.570592830542</v>
      </c>
      <c r="Z86" s="54">
        <f t="shared" si="138"/>
        <v>11166.15470034602</v>
      </c>
      <c r="AA86" s="54">
        <f t="shared" si="138"/>
        <v>11389.442119917561</v>
      </c>
      <c r="AB86" s="54">
        <f t="shared" si="138"/>
        <v>11617.194574505802</v>
      </c>
      <c r="AC86" s="54">
        <f t="shared" si="138"/>
        <v>11897.480434961943</v>
      </c>
      <c r="AD86" s="54">
        <f t="shared" si="138"/>
        <v>12086.453519916293</v>
      </c>
      <c r="AE86" s="54">
        <f t="shared" si="138"/>
        <v>12328.143975642277</v>
      </c>
      <c r="AF86" s="54">
        <f t="shared" si="138"/>
        <v>12574.667468312706</v>
      </c>
      <c r="AG86" s="54">
        <f t="shared" si="138"/>
        <v>12878.054096530197</v>
      </c>
      <c r="AH86" s="54">
        <f t="shared" si="138"/>
        <v>13082.602078275891</v>
      </c>
      <c r="AI86" s="54">
        <f t="shared" si="138"/>
        <v>13344.212322601896</v>
      </c>
      <c r="AJ86" s="54">
        <f t="shared" si="138"/>
        <v>13611.053936003169</v>
      </c>
      <c r="AK86" s="54">
        <f t="shared" si="138"/>
        <v>13939.445264882144</v>
      </c>
      <c r="AL86" s="54">
        <f t="shared" si="138"/>
        <v>14160.851804582455</v>
      </c>
      <c r="AM86" s="54">
        <f t="shared" si="138"/>
        <v>14444.023598564696</v>
      </c>
      <c r="AN86" s="54">
        <f t="shared" si="138"/>
        <v>14732.857923728938</v>
      </c>
      <c r="AO86" s="54">
        <f t="shared" si="138"/>
        <v>15088.314805650543</v>
      </c>
      <c r="AP86" s="54">
        <f t="shared" si="138"/>
        <v>15327.969362022612</v>
      </c>
      <c r="AQ86" s="54">
        <f t="shared" ref="AQ86:BV86" si="139" xml:space="preserve"> AQ51 / 12</f>
        <v>15634.479778362411</v>
      </c>
      <c r="AR86" s="54">
        <f t="shared" si="139"/>
        <v>15947.119423767444</v>
      </c>
      <c r="AS86" s="54">
        <f t="shared" si="139"/>
        <v>16331.872563677533</v>
      </c>
      <c r="AT86" s="54">
        <f t="shared" si="139"/>
        <v>16591.279112678454</v>
      </c>
      <c r="AU86" s="54">
        <f t="shared" si="139"/>
        <v>16923.051687918374</v>
      </c>
      <c r="AV86" s="54">
        <f t="shared" si="139"/>
        <v>17261.458654692175</v>
      </c>
      <c r="AW86" s="54">
        <f t="shared" si="139"/>
        <v>17677.922609111592</v>
      </c>
      <c r="AX86" s="54">
        <f t="shared" si="139"/>
        <v>17958.709082288824</v>
      </c>
      <c r="AY86" s="54">
        <f t="shared" si="139"/>
        <v>18317.825888157186</v>
      </c>
      <c r="AZ86" s="54">
        <f t="shared" si="139"/>
        <v>18684.123882810676</v>
      </c>
      <c r="BA86" s="54">
        <f t="shared" si="139"/>
        <v>19134.912212624418</v>
      </c>
      <c r="BB86" s="54">
        <f t="shared" si="139"/>
        <v>19438.840713361798</v>
      </c>
      <c r="BC86" s="54">
        <f t="shared" si="139"/>
        <v>19827.555423020469</v>
      </c>
      <c r="BD86" s="54">
        <f t="shared" si="139"/>
        <v>20224.043184978553</v>
      </c>
      <c r="BE86" s="54">
        <f t="shared" si="139"/>
        <v>20711.984857096493</v>
      </c>
      <c r="BF86" s="54">
        <f t="shared" si="139"/>
        <v>21040.962718868945</v>
      </c>
      <c r="BG86" s="54">
        <f t="shared" si="139"/>
        <v>21461.714750062962</v>
      </c>
      <c r="BH86" s="54">
        <f t="shared" si="139"/>
        <v>21890.880477631963</v>
      </c>
      <c r="BI86" s="54">
        <f t="shared" si="139"/>
        <v>22419.037618451537</v>
      </c>
      <c r="BJ86" s="54">
        <f t="shared" si="139"/>
        <v>22775.129374485594</v>
      </c>
      <c r="BK86" s="54">
        <f t="shared" si="139"/>
        <v>23230.559198351391</v>
      </c>
      <c r="BL86" s="54">
        <f t="shared" si="139"/>
        <v>23695.096163654507</v>
      </c>
      <c r="BM86" s="54">
        <f t="shared" si="139"/>
        <v>24266.783275738824</v>
      </c>
      <c r="BN86" s="54">
        <f t="shared" si="139"/>
        <v>24652.22361519585</v>
      </c>
      <c r="BO86" s="54">
        <f t="shared" si="139"/>
        <v>25145.189326799966</v>
      </c>
      <c r="BP86" s="54">
        <f t="shared" si="139"/>
        <v>25648.01277767379</v>
      </c>
      <c r="BQ86" s="54">
        <f t="shared" si="139"/>
        <v>26266.817540241533</v>
      </c>
      <c r="BR86" s="54">
        <f t="shared" si="139"/>
        <v>26684.025332231351</v>
      </c>
      <c r="BS86" s="54">
        <f t="shared" si="139"/>
        <v>27217.620586829686</v>
      </c>
      <c r="BT86" s="54">
        <f t="shared" si="139"/>
        <v>27761.886041751441</v>
      </c>
      <c r="BU86" s="54">
        <f t="shared" si="139"/>
        <v>28431.691825513873</v>
      </c>
      <c r="BV86" s="54">
        <f t="shared" si="139"/>
        <v>28883.285298947976</v>
      </c>
      <c r="BW86" s="54">
        <f t="shared" ref="BW86:CO86" si="140" xml:space="preserve"> BW51 / 12</f>
        <v>29460.85872652648</v>
      </c>
      <c r="BX86" s="54">
        <f t="shared" si="140"/>
        <v>30049.981777383375</v>
      </c>
      <c r="BY86" s="54">
        <f t="shared" si="140"/>
        <v>30774.992015022741</v>
      </c>
      <c r="BZ86" s="54">
        <f t="shared" si="140"/>
        <v>31263.805189569724</v>
      </c>
      <c r="CA86" s="54">
        <f t="shared" si="140"/>
        <v>31888.981409504242</v>
      </c>
      <c r="CB86" s="54">
        <f t="shared" si="140"/>
        <v>32526.659156479433</v>
      </c>
      <c r="CC86" s="54">
        <f t="shared" si="140"/>
        <v>33311.423721707972</v>
      </c>
      <c r="CD86" s="54">
        <f t="shared" si="140"/>
        <v>33840.524192965262</v>
      </c>
      <c r="CE86" s="54">
        <f t="shared" si="140"/>
        <v>34517.226560680203</v>
      </c>
      <c r="CF86" s="54">
        <f t="shared" si="140"/>
        <v>35207.460813771984</v>
      </c>
      <c r="CG86" s="54">
        <f t="shared" si="140"/>
        <v>36056.904574516055</v>
      </c>
      <c r="CH86" s="54">
        <f t="shared" si="140"/>
        <v>36629.612765010577</v>
      </c>
      <c r="CI86" s="54">
        <f t="shared" si="140"/>
        <v>37362.08799338535</v>
      </c>
      <c r="CJ86" s="54">
        <f t="shared" si="140"/>
        <v>38109.210386162995</v>
      </c>
      <c r="CK86" s="54">
        <f t="shared" si="140"/>
        <v>38871.27283983575</v>
      </c>
      <c r="CL86" s="54">
        <f t="shared" si="140"/>
        <v>39648.574107889937</v>
      </c>
      <c r="CM86" s="54">
        <f t="shared" si="140"/>
        <v>40441.418917927134</v>
      </c>
      <c r="CN86" s="54">
        <f t="shared" si="140"/>
        <v>41250.118091127355</v>
      </c>
      <c r="CO86" s="54">
        <f t="shared" si="140"/>
        <v>42245.351903295894</v>
      </c>
    </row>
    <row r="87" spans="4:93" outlineLevel="1" x14ac:dyDescent="0.2">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row>
    <row r="88" spans="4:93" outlineLevel="1" x14ac:dyDescent="0.2">
      <c r="D88" s="39" t="s">
        <v>504</v>
      </c>
    </row>
    <row r="89" spans="4:93" outlineLevel="1" x14ac:dyDescent="0.2">
      <c r="E89" s="92">
        <f xml:space="preserve"> E73</f>
        <v>44287</v>
      </c>
      <c r="H89" s="111" t="s">
        <v>125</v>
      </c>
      <c r="I89" s="106">
        <f t="shared" ref="I89:I99" si="141" xml:space="preserve"> SUM( K89:CO89 )</f>
        <v>1723266.5197122123</v>
      </c>
      <c r="K89" s="54">
        <f t="shared" ref="K89:K100" si="142" xml:space="preserve"> K73 * K$86</f>
        <v>0</v>
      </c>
      <c r="L89" s="54">
        <f t="shared" ref="L89:BW90" si="143" xml:space="preserve"> L73 * L$86</f>
        <v>7054.4825985079951</v>
      </c>
      <c r="M89" s="54">
        <f t="shared" si="143"/>
        <v>8697.9069944907096</v>
      </c>
      <c r="N89" s="54">
        <f t="shared" si="143"/>
        <v>8820.8100592329265</v>
      </c>
      <c r="O89" s="54">
        <f t="shared" si="143"/>
        <v>8994.0335542049306</v>
      </c>
      <c r="P89" s="54">
        <f t="shared" si="143"/>
        <v>9168.7017236450174</v>
      </c>
      <c r="Q89" s="54">
        <f t="shared" si="143"/>
        <v>9385.240787473298</v>
      </c>
      <c r="R89" s="54">
        <f t="shared" si="143"/>
        <v>9530.4443295038363</v>
      </c>
      <c r="S89" s="54">
        <f t="shared" si="143"/>
        <v>9721.0227675438509</v>
      </c>
      <c r="T89" s="54">
        <f t="shared" si="143"/>
        <v>9915.412165470947</v>
      </c>
      <c r="U89" s="54">
        <f t="shared" si="143"/>
        <v>10154.639442999312</v>
      </c>
      <c r="V89" s="54">
        <f t="shared" si="143"/>
        <v>10315.930192972193</v>
      </c>
      <c r="W89" s="54">
        <f t="shared" si="143"/>
        <v>10522.215838754761</v>
      </c>
      <c r="X89" s="54">
        <f t="shared" si="143"/>
        <v>10732.626538396735</v>
      </c>
      <c r="Y89" s="54">
        <f t="shared" si="143"/>
        <v>10991.570592830542</v>
      </c>
      <c r="Z89" s="54">
        <f t="shared" si="143"/>
        <v>11166.15470034602</v>
      </c>
      <c r="AA89" s="54">
        <f t="shared" si="143"/>
        <v>11389.442119917561</v>
      </c>
      <c r="AB89" s="54">
        <f t="shared" si="143"/>
        <v>11617.194574505802</v>
      </c>
      <c r="AC89" s="54">
        <f t="shared" si="143"/>
        <v>11897.480434961943</v>
      </c>
      <c r="AD89" s="54">
        <f t="shared" si="143"/>
        <v>12086.453519916293</v>
      </c>
      <c r="AE89" s="54">
        <f t="shared" si="143"/>
        <v>12328.143975642277</v>
      </c>
      <c r="AF89" s="54">
        <f t="shared" si="143"/>
        <v>12574.667468312706</v>
      </c>
      <c r="AG89" s="54">
        <f t="shared" si="143"/>
        <v>12878.054096530197</v>
      </c>
      <c r="AH89" s="54">
        <f t="shared" si="143"/>
        <v>13082.602078275891</v>
      </c>
      <c r="AI89" s="54">
        <f t="shared" si="143"/>
        <v>13344.212322601896</v>
      </c>
      <c r="AJ89" s="54">
        <f t="shared" si="143"/>
        <v>13611.053936003169</v>
      </c>
      <c r="AK89" s="54">
        <f t="shared" si="143"/>
        <v>13939.445264882144</v>
      </c>
      <c r="AL89" s="54">
        <f t="shared" si="143"/>
        <v>14160.851804582455</v>
      </c>
      <c r="AM89" s="54">
        <f t="shared" si="143"/>
        <v>14444.023598564696</v>
      </c>
      <c r="AN89" s="54">
        <f t="shared" si="143"/>
        <v>14732.857923728938</v>
      </c>
      <c r="AO89" s="54">
        <f t="shared" si="143"/>
        <v>15088.314805650543</v>
      </c>
      <c r="AP89" s="54">
        <f t="shared" si="143"/>
        <v>15327.969362022612</v>
      </c>
      <c r="AQ89" s="54">
        <f t="shared" si="143"/>
        <v>15634.479778362411</v>
      </c>
      <c r="AR89" s="54">
        <f t="shared" si="143"/>
        <v>15947.119423767444</v>
      </c>
      <c r="AS89" s="54">
        <f t="shared" si="143"/>
        <v>16331.872563677533</v>
      </c>
      <c r="AT89" s="54">
        <f t="shared" si="143"/>
        <v>16591.279112678454</v>
      </c>
      <c r="AU89" s="54">
        <f t="shared" si="143"/>
        <v>16923.051687918374</v>
      </c>
      <c r="AV89" s="54">
        <f t="shared" si="143"/>
        <v>17261.458654692175</v>
      </c>
      <c r="AW89" s="54">
        <f t="shared" si="143"/>
        <v>17677.922609111592</v>
      </c>
      <c r="AX89" s="54">
        <f t="shared" si="143"/>
        <v>17958.709082288824</v>
      </c>
      <c r="AY89" s="54">
        <f t="shared" si="143"/>
        <v>18317.825888157186</v>
      </c>
      <c r="AZ89" s="54">
        <f t="shared" si="143"/>
        <v>18684.123882810676</v>
      </c>
      <c r="BA89" s="54">
        <f t="shared" si="143"/>
        <v>19134.912212624418</v>
      </c>
      <c r="BB89" s="54">
        <f t="shared" si="143"/>
        <v>19438.840713361798</v>
      </c>
      <c r="BC89" s="54">
        <f t="shared" si="143"/>
        <v>19827.555423020469</v>
      </c>
      <c r="BD89" s="54">
        <f t="shared" si="143"/>
        <v>20224.043184978553</v>
      </c>
      <c r="BE89" s="54">
        <f t="shared" si="143"/>
        <v>20711.984857096493</v>
      </c>
      <c r="BF89" s="54">
        <f t="shared" si="143"/>
        <v>21040.962718868945</v>
      </c>
      <c r="BG89" s="54">
        <f t="shared" si="143"/>
        <v>21461.714750062962</v>
      </c>
      <c r="BH89" s="54">
        <f t="shared" si="143"/>
        <v>21890.880477631963</v>
      </c>
      <c r="BI89" s="54">
        <f t="shared" si="143"/>
        <v>22419.037618451537</v>
      </c>
      <c r="BJ89" s="54">
        <f t="shared" si="143"/>
        <v>22775.129374485594</v>
      </c>
      <c r="BK89" s="54">
        <f t="shared" si="143"/>
        <v>23230.559198351391</v>
      </c>
      <c r="BL89" s="54">
        <f t="shared" si="143"/>
        <v>23695.096163654507</v>
      </c>
      <c r="BM89" s="54">
        <f t="shared" si="143"/>
        <v>24266.783275738824</v>
      </c>
      <c r="BN89" s="54">
        <f t="shared" si="143"/>
        <v>24652.22361519585</v>
      </c>
      <c r="BO89" s="54">
        <f t="shared" si="143"/>
        <v>25145.189326799966</v>
      </c>
      <c r="BP89" s="54">
        <f t="shared" si="143"/>
        <v>25648.01277767379</v>
      </c>
      <c r="BQ89" s="54">
        <f t="shared" si="143"/>
        <v>26266.817540241533</v>
      </c>
      <c r="BR89" s="54">
        <f t="shared" si="143"/>
        <v>26684.025332231351</v>
      </c>
      <c r="BS89" s="54">
        <f t="shared" si="143"/>
        <v>27217.620586829686</v>
      </c>
      <c r="BT89" s="54">
        <f t="shared" si="143"/>
        <v>27761.886041751441</v>
      </c>
      <c r="BU89" s="54">
        <f t="shared" si="143"/>
        <v>28431.691825513873</v>
      </c>
      <c r="BV89" s="54">
        <f t="shared" si="143"/>
        <v>28883.285298947976</v>
      </c>
      <c r="BW89" s="54">
        <f t="shared" si="143"/>
        <v>29460.85872652648</v>
      </c>
      <c r="BX89" s="54">
        <f t="shared" ref="BX89:CO93" si="144" xml:space="preserve"> BX73 * BX$86</f>
        <v>30049.981777383375</v>
      </c>
      <c r="BY89" s="54">
        <f t="shared" si="144"/>
        <v>30774.992015022741</v>
      </c>
      <c r="BZ89" s="54">
        <f t="shared" si="144"/>
        <v>31263.805189569724</v>
      </c>
      <c r="CA89" s="54">
        <f t="shared" si="144"/>
        <v>31888.981409504242</v>
      </c>
      <c r="CB89" s="54">
        <f t="shared" si="144"/>
        <v>32526.659156479433</v>
      </c>
      <c r="CC89" s="54">
        <f t="shared" si="144"/>
        <v>33311.423721707972</v>
      </c>
      <c r="CD89" s="54">
        <f t="shared" si="144"/>
        <v>33840.524192965262</v>
      </c>
      <c r="CE89" s="54">
        <f t="shared" si="144"/>
        <v>34517.226560680203</v>
      </c>
      <c r="CF89" s="54">
        <f t="shared" si="144"/>
        <v>35207.460813771984</v>
      </c>
      <c r="CG89" s="54">
        <f t="shared" si="144"/>
        <v>36056.904574516055</v>
      </c>
      <c r="CH89" s="54">
        <f t="shared" si="144"/>
        <v>36629.612765010577</v>
      </c>
      <c r="CI89" s="54">
        <f t="shared" si="144"/>
        <v>37362.08799338535</v>
      </c>
      <c r="CJ89" s="54">
        <f t="shared" si="144"/>
        <v>38109.210386162995</v>
      </c>
      <c r="CK89" s="54">
        <f t="shared" si="144"/>
        <v>38871.27283983575</v>
      </c>
      <c r="CL89" s="54">
        <f t="shared" si="144"/>
        <v>39648.574107889937</v>
      </c>
      <c r="CM89" s="54">
        <f t="shared" si="144"/>
        <v>40441.418917927134</v>
      </c>
      <c r="CN89" s="54">
        <f t="shared" si="144"/>
        <v>41250.118091127355</v>
      </c>
      <c r="CO89" s="54">
        <f t="shared" si="144"/>
        <v>42245.351903295894</v>
      </c>
    </row>
    <row r="90" spans="4:93" outlineLevel="1" x14ac:dyDescent="0.2">
      <c r="E90" s="92">
        <f t="shared" ref="E90:E100" si="145" xml:space="preserve"> E74</f>
        <v>44317</v>
      </c>
      <c r="H90" s="111" t="s">
        <v>125</v>
      </c>
      <c r="I90" s="106">
        <f t="shared" si="141"/>
        <v>1723971.967972063</v>
      </c>
      <c r="K90" s="54">
        <f t="shared" si="142"/>
        <v>0</v>
      </c>
      <c r="L90" s="54">
        <f t="shared" ref="L90:Z90" si="146" xml:space="preserve"> L74 * L$86</f>
        <v>7759.9308583587954</v>
      </c>
      <c r="M90" s="54">
        <f t="shared" si="146"/>
        <v>8697.9069944907096</v>
      </c>
      <c r="N90" s="54">
        <f t="shared" si="146"/>
        <v>8820.8100592329265</v>
      </c>
      <c r="O90" s="54">
        <f t="shared" si="146"/>
        <v>8994.0335542049306</v>
      </c>
      <c r="P90" s="54">
        <f t="shared" si="146"/>
        <v>9168.7017236450174</v>
      </c>
      <c r="Q90" s="54">
        <f t="shared" si="146"/>
        <v>9385.240787473298</v>
      </c>
      <c r="R90" s="54">
        <f t="shared" si="146"/>
        <v>9530.4443295038363</v>
      </c>
      <c r="S90" s="54">
        <f t="shared" si="146"/>
        <v>9721.0227675438509</v>
      </c>
      <c r="T90" s="54">
        <f t="shared" si="146"/>
        <v>9915.412165470947</v>
      </c>
      <c r="U90" s="54">
        <f t="shared" si="146"/>
        <v>10154.639442999312</v>
      </c>
      <c r="V90" s="54">
        <f t="shared" si="146"/>
        <v>10315.930192972193</v>
      </c>
      <c r="W90" s="54">
        <f t="shared" si="146"/>
        <v>10522.215838754761</v>
      </c>
      <c r="X90" s="54">
        <f t="shared" si="146"/>
        <v>10732.626538396735</v>
      </c>
      <c r="Y90" s="54">
        <f t="shared" si="146"/>
        <v>10991.570592830542</v>
      </c>
      <c r="Z90" s="54">
        <f t="shared" si="146"/>
        <v>11166.15470034602</v>
      </c>
      <c r="AA90" s="54">
        <f t="shared" si="143"/>
        <v>11389.442119917561</v>
      </c>
      <c r="AB90" s="54">
        <f t="shared" si="143"/>
        <v>11617.194574505802</v>
      </c>
      <c r="AC90" s="54">
        <f t="shared" si="143"/>
        <v>11897.480434961943</v>
      </c>
      <c r="AD90" s="54">
        <f t="shared" si="143"/>
        <v>12086.453519916293</v>
      </c>
      <c r="AE90" s="54">
        <f t="shared" si="143"/>
        <v>12328.143975642277</v>
      </c>
      <c r="AF90" s="54">
        <f t="shared" si="143"/>
        <v>12574.667468312706</v>
      </c>
      <c r="AG90" s="54">
        <f t="shared" si="143"/>
        <v>12878.054096530197</v>
      </c>
      <c r="AH90" s="54">
        <f t="shared" si="143"/>
        <v>13082.602078275891</v>
      </c>
      <c r="AI90" s="54">
        <f t="shared" si="143"/>
        <v>13344.212322601896</v>
      </c>
      <c r="AJ90" s="54">
        <f t="shared" si="143"/>
        <v>13611.053936003169</v>
      </c>
      <c r="AK90" s="54">
        <f t="shared" si="143"/>
        <v>13939.445264882144</v>
      </c>
      <c r="AL90" s="54">
        <f t="shared" si="143"/>
        <v>14160.851804582455</v>
      </c>
      <c r="AM90" s="54">
        <f t="shared" si="143"/>
        <v>14444.023598564696</v>
      </c>
      <c r="AN90" s="54">
        <f t="shared" si="143"/>
        <v>14732.857923728938</v>
      </c>
      <c r="AO90" s="54">
        <f t="shared" si="143"/>
        <v>15088.314805650543</v>
      </c>
      <c r="AP90" s="54">
        <f t="shared" si="143"/>
        <v>15327.969362022612</v>
      </c>
      <c r="AQ90" s="54">
        <f t="shared" si="143"/>
        <v>15634.479778362411</v>
      </c>
      <c r="AR90" s="54">
        <f t="shared" si="143"/>
        <v>15947.119423767444</v>
      </c>
      <c r="AS90" s="54">
        <f t="shared" si="143"/>
        <v>16331.872563677533</v>
      </c>
      <c r="AT90" s="54">
        <f t="shared" si="143"/>
        <v>16591.279112678454</v>
      </c>
      <c r="AU90" s="54">
        <f t="shared" si="143"/>
        <v>16923.051687918374</v>
      </c>
      <c r="AV90" s="54">
        <f t="shared" si="143"/>
        <v>17261.458654692175</v>
      </c>
      <c r="AW90" s="54">
        <f t="shared" si="143"/>
        <v>17677.922609111592</v>
      </c>
      <c r="AX90" s="54">
        <f t="shared" si="143"/>
        <v>17958.709082288824</v>
      </c>
      <c r="AY90" s="54">
        <f t="shared" si="143"/>
        <v>18317.825888157186</v>
      </c>
      <c r="AZ90" s="54">
        <f t="shared" si="143"/>
        <v>18684.123882810676</v>
      </c>
      <c r="BA90" s="54">
        <f t="shared" si="143"/>
        <v>19134.912212624418</v>
      </c>
      <c r="BB90" s="54">
        <f t="shared" si="143"/>
        <v>19438.840713361798</v>
      </c>
      <c r="BC90" s="54">
        <f t="shared" si="143"/>
        <v>19827.555423020469</v>
      </c>
      <c r="BD90" s="54">
        <f t="shared" si="143"/>
        <v>20224.043184978553</v>
      </c>
      <c r="BE90" s="54">
        <f t="shared" si="143"/>
        <v>20711.984857096493</v>
      </c>
      <c r="BF90" s="54">
        <f t="shared" si="143"/>
        <v>21040.962718868945</v>
      </c>
      <c r="BG90" s="54">
        <f t="shared" si="143"/>
        <v>21461.714750062962</v>
      </c>
      <c r="BH90" s="54">
        <f t="shared" si="143"/>
        <v>21890.880477631963</v>
      </c>
      <c r="BI90" s="54">
        <f t="shared" si="143"/>
        <v>22419.037618451537</v>
      </c>
      <c r="BJ90" s="54">
        <f t="shared" si="143"/>
        <v>22775.129374485594</v>
      </c>
      <c r="BK90" s="54">
        <f t="shared" si="143"/>
        <v>23230.559198351391</v>
      </c>
      <c r="BL90" s="54">
        <f t="shared" si="143"/>
        <v>23695.096163654507</v>
      </c>
      <c r="BM90" s="54">
        <f t="shared" si="143"/>
        <v>24266.783275738824</v>
      </c>
      <c r="BN90" s="54">
        <f t="shared" si="143"/>
        <v>24652.22361519585</v>
      </c>
      <c r="BO90" s="54">
        <f t="shared" si="143"/>
        <v>25145.189326799966</v>
      </c>
      <c r="BP90" s="54">
        <f t="shared" si="143"/>
        <v>25648.01277767379</v>
      </c>
      <c r="BQ90" s="54">
        <f t="shared" si="143"/>
        <v>26266.817540241533</v>
      </c>
      <c r="BR90" s="54">
        <f t="shared" si="143"/>
        <v>26684.025332231351</v>
      </c>
      <c r="BS90" s="54">
        <f t="shared" si="143"/>
        <v>27217.620586829686</v>
      </c>
      <c r="BT90" s="54">
        <f t="shared" si="143"/>
        <v>27761.886041751441</v>
      </c>
      <c r="BU90" s="54">
        <f t="shared" si="143"/>
        <v>28431.691825513873</v>
      </c>
      <c r="BV90" s="54">
        <f t="shared" si="143"/>
        <v>28883.285298947976</v>
      </c>
      <c r="BW90" s="54">
        <f t="shared" si="143"/>
        <v>29460.85872652648</v>
      </c>
      <c r="BX90" s="54">
        <f t="shared" si="144"/>
        <v>30049.981777383375</v>
      </c>
      <c r="BY90" s="54">
        <f t="shared" si="144"/>
        <v>30774.992015022741</v>
      </c>
      <c r="BZ90" s="54">
        <f t="shared" si="144"/>
        <v>31263.805189569724</v>
      </c>
      <c r="CA90" s="54">
        <f t="shared" si="144"/>
        <v>31888.981409504242</v>
      </c>
      <c r="CB90" s="54">
        <f t="shared" si="144"/>
        <v>32526.659156479433</v>
      </c>
      <c r="CC90" s="54">
        <f t="shared" si="144"/>
        <v>33311.423721707972</v>
      </c>
      <c r="CD90" s="54">
        <f t="shared" si="144"/>
        <v>33840.524192965262</v>
      </c>
      <c r="CE90" s="54">
        <f t="shared" si="144"/>
        <v>34517.226560680203</v>
      </c>
      <c r="CF90" s="54">
        <f t="shared" si="144"/>
        <v>35207.460813771984</v>
      </c>
      <c r="CG90" s="54">
        <f t="shared" si="144"/>
        <v>36056.904574516055</v>
      </c>
      <c r="CH90" s="54">
        <f t="shared" si="144"/>
        <v>36629.612765010577</v>
      </c>
      <c r="CI90" s="54">
        <f t="shared" si="144"/>
        <v>37362.08799338535</v>
      </c>
      <c r="CJ90" s="54">
        <f t="shared" si="144"/>
        <v>38109.210386162995</v>
      </c>
      <c r="CK90" s="54">
        <f t="shared" si="144"/>
        <v>38871.27283983575</v>
      </c>
      <c r="CL90" s="54">
        <f t="shared" si="144"/>
        <v>39648.574107889937</v>
      </c>
      <c r="CM90" s="54">
        <f t="shared" si="144"/>
        <v>40441.418917927134</v>
      </c>
      <c r="CN90" s="54">
        <f t="shared" si="144"/>
        <v>41250.118091127355</v>
      </c>
      <c r="CO90" s="54">
        <f t="shared" si="144"/>
        <v>42245.351903295894</v>
      </c>
    </row>
    <row r="91" spans="4:93" outlineLevel="1" x14ac:dyDescent="0.2">
      <c r="E91" s="92">
        <f t="shared" si="145"/>
        <v>44348</v>
      </c>
      <c r="H91" s="111" t="s">
        <v>125</v>
      </c>
      <c r="I91" s="106">
        <f t="shared" si="141"/>
        <v>1724677.416231914</v>
      </c>
      <c r="K91" s="54">
        <f t="shared" si="142"/>
        <v>0</v>
      </c>
      <c r="L91" s="54">
        <f t="shared" ref="L91:BW94" si="147" xml:space="preserve"> L75 * L$86</f>
        <v>8465.3791182095938</v>
      </c>
      <c r="M91" s="54">
        <f t="shared" si="147"/>
        <v>8697.9069944907096</v>
      </c>
      <c r="N91" s="54">
        <f t="shared" si="147"/>
        <v>8820.8100592329265</v>
      </c>
      <c r="O91" s="54">
        <f t="shared" si="147"/>
        <v>8994.0335542049306</v>
      </c>
      <c r="P91" s="54">
        <f t="shared" si="147"/>
        <v>9168.7017236450174</v>
      </c>
      <c r="Q91" s="54">
        <f t="shared" si="147"/>
        <v>9385.240787473298</v>
      </c>
      <c r="R91" s="54">
        <f t="shared" si="147"/>
        <v>9530.4443295038363</v>
      </c>
      <c r="S91" s="54">
        <f t="shared" si="147"/>
        <v>9721.0227675438509</v>
      </c>
      <c r="T91" s="54">
        <f t="shared" si="147"/>
        <v>9915.412165470947</v>
      </c>
      <c r="U91" s="54">
        <f t="shared" si="147"/>
        <v>10154.639442999312</v>
      </c>
      <c r="V91" s="54">
        <f t="shared" si="147"/>
        <v>10315.930192972193</v>
      </c>
      <c r="W91" s="54">
        <f t="shared" si="147"/>
        <v>10522.215838754761</v>
      </c>
      <c r="X91" s="54">
        <f t="shared" si="147"/>
        <v>10732.626538396735</v>
      </c>
      <c r="Y91" s="54">
        <f t="shared" si="147"/>
        <v>10991.570592830542</v>
      </c>
      <c r="Z91" s="54">
        <f t="shared" si="147"/>
        <v>11166.15470034602</v>
      </c>
      <c r="AA91" s="54">
        <f t="shared" si="147"/>
        <v>11389.442119917561</v>
      </c>
      <c r="AB91" s="54">
        <f t="shared" si="147"/>
        <v>11617.194574505802</v>
      </c>
      <c r="AC91" s="54">
        <f t="shared" si="147"/>
        <v>11897.480434961943</v>
      </c>
      <c r="AD91" s="54">
        <f t="shared" si="147"/>
        <v>12086.453519916293</v>
      </c>
      <c r="AE91" s="54">
        <f t="shared" si="147"/>
        <v>12328.143975642277</v>
      </c>
      <c r="AF91" s="54">
        <f t="shared" si="147"/>
        <v>12574.667468312706</v>
      </c>
      <c r="AG91" s="54">
        <f t="shared" si="147"/>
        <v>12878.054096530197</v>
      </c>
      <c r="AH91" s="54">
        <f t="shared" si="147"/>
        <v>13082.602078275891</v>
      </c>
      <c r="AI91" s="54">
        <f t="shared" si="147"/>
        <v>13344.212322601896</v>
      </c>
      <c r="AJ91" s="54">
        <f t="shared" si="147"/>
        <v>13611.053936003169</v>
      </c>
      <c r="AK91" s="54">
        <f t="shared" si="147"/>
        <v>13939.445264882144</v>
      </c>
      <c r="AL91" s="54">
        <f t="shared" si="147"/>
        <v>14160.851804582455</v>
      </c>
      <c r="AM91" s="54">
        <f t="shared" si="147"/>
        <v>14444.023598564696</v>
      </c>
      <c r="AN91" s="54">
        <f t="shared" si="147"/>
        <v>14732.857923728938</v>
      </c>
      <c r="AO91" s="54">
        <f t="shared" si="147"/>
        <v>15088.314805650543</v>
      </c>
      <c r="AP91" s="54">
        <f t="shared" si="147"/>
        <v>15327.969362022612</v>
      </c>
      <c r="AQ91" s="54">
        <f t="shared" si="147"/>
        <v>15634.479778362411</v>
      </c>
      <c r="AR91" s="54">
        <f t="shared" si="147"/>
        <v>15947.119423767444</v>
      </c>
      <c r="AS91" s="54">
        <f t="shared" si="147"/>
        <v>16331.872563677533</v>
      </c>
      <c r="AT91" s="54">
        <f t="shared" si="147"/>
        <v>16591.279112678454</v>
      </c>
      <c r="AU91" s="54">
        <f t="shared" si="147"/>
        <v>16923.051687918374</v>
      </c>
      <c r="AV91" s="54">
        <f t="shared" si="147"/>
        <v>17261.458654692175</v>
      </c>
      <c r="AW91" s="54">
        <f t="shared" si="147"/>
        <v>17677.922609111592</v>
      </c>
      <c r="AX91" s="54">
        <f t="shared" si="147"/>
        <v>17958.709082288824</v>
      </c>
      <c r="AY91" s="54">
        <f t="shared" si="147"/>
        <v>18317.825888157186</v>
      </c>
      <c r="AZ91" s="54">
        <f t="shared" si="147"/>
        <v>18684.123882810676</v>
      </c>
      <c r="BA91" s="54">
        <f t="shared" si="147"/>
        <v>19134.912212624418</v>
      </c>
      <c r="BB91" s="54">
        <f t="shared" si="147"/>
        <v>19438.840713361798</v>
      </c>
      <c r="BC91" s="54">
        <f t="shared" si="147"/>
        <v>19827.555423020469</v>
      </c>
      <c r="BD91" s="54">
        <f t="shared" si="147"/>
        <v>20224.043184978553</v>
      </c>
      <c r="BE91" s="54">
        <f t="shared" si="147"/>
        <v>20711.984857096493</v>
      </c>
      <c r="BF91" s="54">
        <f t="shared" si="147"/>
        <v>21040.962718868945</v>
      </c>
      <c r="BG91" s="54">
        <f t="shared" si="147"/>
        <v>21461.714750062962</v>
      </c>
      <c r="BH91" s="54">
        <f t="shared" si="147"/>
        <v>21890.880477631963</v>
      </c>
      <c r="BI91" s="54">
        <f t="shared" si="147"/>
        <v>22419.037618451537</v>
      </c>
      <c r="BJ91" s="54">
        <f t="shared" si="147"/>
        <v>22775.129374485594</v>
      </c>
      <c r="BK91" s="54">
        <f t="shared" si="147"/>
        <v>23230.559198351391</v>
      </c>
      <c r="BL91" s="54">
        <f t="shared" si="147"/>
        <v>23695.096163654507</v>
      </c>
      <c r="BM91" s="54">
        <f t="shared" si="147"/>
        <v>24266.783275738824</v>
      </c>
      <c r="BN91" s="54">
        <f t="shared" si="147"/>
        <v>24652.22361519585</v>
      </c>
      <c r="BO91" s="54">
        <f t="shared" si="147"/>
        <v>25145.189326799966</v>
      </c>
      <c r="BP91" s="54">
        <f t="shared" si="147"/>
        <v>25648.01277767379</v>
      </c>
      <c r="BQ91" s="54">
        <f t="shared" si="147"/>
        <v>26266.817540241533</v>
      </c>
      <c r="BR91" s="54">
        <f t="shared" si="147"/>
        <v>26684.025332231351</v>
      </c>
      <c r="BS91" s="54">
        <f t="shared" si="147"/>
        <v>27217.620586829686</v>
      </c>
      <c r="BT91" s="54">
        <f t="shared" si="147"/>
        <v>27761.886041751441</v>
      </c>
      <c r="BU91" s="54">
        <f t="shared" si="147"/>
        <v>28431.691825513873</v>
      </c>
      <c r="BV91" s="54">
        <f t="shared" si="147"/>
        <v>28883.285298947976</v>
      </c>
      <c r="BW91" s="54">
        <f t="shared" si="147"/>
        <v>29460.85872652648</v>
      </c>
      <c r="BX91" s="54">
        <f t="shared" si="144"/>
        <v>30049.981777383375</v>
      </c>
      <c r="BY91" s="54">
        <f t="shared" si="144"/>
        <v>30774.992015022741</v>
      </c>
      <c r="BZ91" s="54">
        <f t="shared" si="144"/>
        <v>31263.805189569724</v>
      </c>
      <c r="CA91" s="54">
        <f t="shared" si="144"/>
        <v>31888.981409504242</v>
      </c>
      <c r="CB91" s="54">
        <f t="shared" si="144"/>
        <v>32526.659156479433</v>
      </c>
      <c r="CC91" s="54">
        <f t="shared" si="144"/>
        <v>33311.423721707972</v>
      </c>
      <c r="CD91" s="54">
        <f t="shared" si="144"/>
        <v>33840.524192965262</v>
      </c>
      <c r="CE91" s="54">
        <f t="shared" si="144"/>
        <v>34517.226560680203</v>
      </c>
      <c r="CF91" s="54">
        <f t="shared" si="144"/>
        <v>35207.460813771984</v>
      </c>
      <c r="CG91" s="54">
        <f t="shared" si="144"/>
        <v>36056.904574516055</v>
      </c>
      <c r="CH91" s="54">
        <f t="shared" si="144"/>
        <v>36629.612765010577</v>
      </c>
      <c r="CI91" s="54">
        <f t="shared" si="144"/>
        <v>37362.08799338535</v>
      </c>
      <c r="CJ91" s="54">
        <f t="shared" si="144"/>
        <v>38109.210386162995</v>
      </c>
      <c r="CK91" s="54">
        <f t="shared" si="144"/>
        <v>38871.27283983575</v>
      </c>
      <c r="CL91" s="54">
        <f t="shared" si="144"/>
        <v>39648.574107889937</v>
      </c>
      <c r="CM91" s="54">
        <f t="shared" si="144"/>
        <v>40441.418917927134</v>
      </c>
      <c r="CN91" s="54">
        <f t="shared" si="144"/>
        <v>41250.118091127355</v>
      </c>
      <c r="CO91" s="54">
        <f t="shared" si="144"/>
        <v>42245.351903295894</v>
      </c>
    </row>
    <row r="92" spans="4:93" outlineLevel="1" x14ac:dyDescent="0.2">
      <c r="E92" s="92">
        <f t="shared" si="145"/>
        <v>44378</v>
      </c>
      <c r="H92" s="111" t="s">
        <v>125</v>
      </c>
      <c r="I92" s="106">
        <f t="shared" si="141"/>
        <v>1725351.9508958028</v>
      </c>
      <c r="K92" s="54">
        <f t="shared" si="142"/>
        <v>674.53466388888887</v>
      </c>
      <c r="L92" s="54">
        <f t="shared" si="147"/>
        <v>8465.3791182095938</v>
      </c>
      <c r="M92" s="54">
        <f t="shared" si="147"/>
        <v>8697.9069944907096</v>
      </c>
      <c r="N92" s="54">
        <f t="shared" si="147"/>
        <v>8820.8100592329265</v>
      </c>
      <c r="O92" s="54">
        <f t="shared" si="147"/>
        <v>8994.0335542049306</v>
      </c>
      <c r="P92" s="54">
        <f t="shared" si="147"/>
        <v>9168.7017236450174</v>
      </c>
      <c r="Q92" s="54">
        <f t="shared" si="147"/>
        <v>9385.240787473298</v>
      </c>
      <c r="R92" s="54">
        <f t="shared" si="147"/>
        <v>9530.4443295038363</v>
      </c>
      <c r="S92" s="54">
        <f t="shared" si="147"/>
        <v>9721.0227675438509</v>
      </c>
      <c r="T92" s="54">
        <f t="shared" si="147"/>
        <v>9915.412165470947</v>
      </c>
      <c r="U92" s="54">
        <f t="shared" si="147"/>
        <v>10154.639442999312</v>
      </c>
      <c r="V92" s="54">
        <f t="shared" si="147"/>
        <v>10315.930192972193</v>
      </c>
      <c r="W92" s="54">
        <f t="shared" si="147"/>
        <v>10522.215838754761</v>
      </c>
      <c r="X92" s="54">
        <f t="shared" si="147"/>
        <v>10732.626538396735</v>
      </c>
      <c r="Y92" s="54">
        <f t="shared" si="147"/>
        <v>10991.570592830542</v>
      </c>
      <c r="Z92" s="54">
        <f t="shared" si="147"/>
        <v>11166.15470034602</v>
      </c>
      <c r="AA92" s="54">
        <f t="shared" si="147"/>
        <v>11389.442119917561</v>
      </c>
      <c r="AB92" s="54">
        <f t="shared" si="147"/>
        <v>11617.194574505802</v>
      </c>
      <c r="AC92" s="54">
        <f t="shared" si="147"/>
        <v>11897.480434961943</v>
      </c>
      <c r="AD92" s="54">
        <f t="shared" si="147"/>
        <v>12086.453519916293</v>
      </c>
      <c r="AE92" s="54">
        <f t="shared" si="147"/>
        <v>12328.143975642277</v>
      </c>
      <c r="AF92" s="54">
        <f t="shared" si="147"/>
        <v>12574.667468312706</v>
      </c>
      <c r="AG92" s="54">
        <f t="shared" si="147"/>
        <v>12878.054096530197</v>
      </c>
      <c r="AH92" s="54">
        <f t="shared" si="147"/>
        <v>13082.602078275891</v>
      </c>
      <c r="AI92" s="54">
        <f t="shared" si="147"/>
        <v>13344.212322601896</v>
      </c>
      <c r="AJ92" s="54">
        <f t="shared" si="147"/>
        <v>13611.053936003169</v>
      </c>
      <c r="AK92" s="54">
        <f t="shared" si="147"/>
        <v>13939.445264882144</v>
      </c>
      <c r="AL92" s="54">
        <f t="shared" si="147"/>
        <v>14160.851804582455</v>
      </c>
      <c r="AM92" s="54">
        <f t="shared" si="147"/>
        <v>14444.023598564696</v>
      </c>
      <c r="AN92" s="54">
        <f t="shared" si="147"/>
        <v>14732.857923728938</v>
      </c>
      <c r="AO92" s="54">
        <f t="shared" si="147"/>
        <v>15088.314805650543</v>
      </c>
      <c r="AP92" s="54">
        <f t="shared" si="147"/>
        <v>15327.969362022612</v>
      </c>
      <c r="AQ92" s="54">
        <f t="shared" si="147"/>
        <v>15634.479778362411</v>
      </c>
      <c r="AR92" s="54">
        <f t="shared" si="147"/>
        <v>15947.119423767444</v>
      </c>
      <c r="AS92" s="54">
        <f t="shared" si="147"/>
        <v>16331.872563677533</v>
      </c>
      <c r="AT92" s="54">
        <f t="shared" si="147"/>
        <v>16591.279112678454</v>
      </c>
      <c r="AU92" s="54">
        <f t="shared" si="147"/>
        <v>16923.051687918374</v>
      </c>
      <c r="AV92" s="54">
        <f t="shared" si="147"/>
        <v>17261.458654692175</v>
      </c>
      <c r="AW92" s="54">
        <f t="shared" si="147"/>
        <v>17677.922609111592</v>
      </c>
      <c r="AX92" s="54">
        <f t="shared" si="147"/>
        <v>17958.709082288824</v>
      </c>
      <c r="AY92" s="54">
        <f t="shared" si="147"/>
        <v>18317.825888157186</v>
      </c>
      <c r="AZ92" s="54">
        <f t="shared" si="147"/>
        <v>18684.123882810676</v>
      </c>
      <c r="BA92" s="54">
        <f t="shared" si="147"/>
        <v>19134.912212624418</v>
      </c>
      <c r="BB92" s="54">
        <f t="shared" si="147"/>
        <v>19438.840713361798</v>
      </c>
      <c r="BC92" s="54">
        <f t="shared" si="147"/>
        <v>19827.555423020469</v>
      </c>
      <c r="BD92" s="54">
        <f t="shared" si="147"/>
        <v>20224.043184978553</v>
      </c>
      <c r="BE92" s="54">
        <f t="shared" si="147"/>
        <v>20711.984857096493</v>
      </c>
      <c r="BF92" s="54">
        <f t="shared" si="147"/>
        <v>21040.962718868945</v>
      </c>
      <c r="BG92" s="54">
        <f t="shared" si="147"/>
        <v>21461.714750062962</v>
      </c>
      <c r="BH92" s="54">
        <f t="shared" si="147"/>
        <v>21890.880477631963</v>
      </c>
      <c r="BI92" s="54">
        <f t="shared" si="147"/>
        <v>22419.037618451537</v>
      </c>
      <c r="BJ92" s="54">
        <f t="shared" si="147"/>
        <v>22775.129374485594</v>
      </c>
      <c r="BK92" s="54">
        <f t="shared" si="147"/>
        <v>23230.559198351391</v>
      </c>
      <c r="BL92" s="54">
        <f t="shared" si="147"/>
        <v>23695.096163654507</v>
      </c>
      <c r="BM92" s="54">
        <f t="shared" si="147"/>
        <v>24266.783275738824</v>
      </c>
      <c r="BN92" s="54">
        <f t="shared" si="147"/>
        <v>24652.22361519585</v>
      </c>
      <c r="BO92" s="54">
        <f t="shared" si="147"/>
        <v>25145.189326799966</v>
      </c>
      <c r="BP92" s="54">
        <f t="shared" si="147"/>
        <v>25648.01277767379</v>
      </c>
      <c r="BQ92" s="54">
        <f t="shared" si="147"/>
        <v>26266.817540241533</v>
      </c>
      <c r="BR92" s="54">
        <f t="shared" si="147"/>
        <v>26684.025332231351</v>
      </c>
      <c r="BS92" s="54">
        <f t="shared" si="147"/>
        <v>27217.620586829686</v>
      </c>
      <c r="BT92" s="54">
        <f t="shared" si="147"/>
        <v>27761.886041751441</v>
      </c>
      <c r="BU92" s="54">
        <f t="shared" si="147"/>
        <v>28431.691825513873</v>
      </c>
      <c r="BV92" s="54">
        <f t="shared" si="147"/>
        <v>28883.285298947976</v>
      </c>
      <c r="BW92" s="54">
        <f t="shared" si="147"/>
        <v>29460.85872652648</v>
      </c>
      <c r="BX92" s="54">
        <f t="shared" si="144"/>
        <v>30049.981777383375</v>
      </c>
      <c r="BY92" s="54">
        <f t="shared" si="144"/>
        <v>30774.992015022741</v>
      </c>
      <c r="BZ92" s="54">
        <f t="shared" si="144"/>
        <v>31263.805189569724</v>
      </c>
      <c r="CA92" s="54">
        <f t="shared" si="144"/>
        <v>31888.981409504242</v>
      </c>
      <c r="CB92" s="54">
        <f t="shared" si="144"/>
        <v>32526.659156479433</v>
      </c>
      <c r="CC92" s="54">
        <f t="shared" si="144"/>
        <v>33311.423721707972</v>
      </c>
      <c r="CD92" s="54">
        <f t="shared" si="144"/>
        <v>33840.524192965262</v>
      </c>
      <c r="CE92" s="54">
        <f t="shared" si="144"/>
        <v>34517.226560680203</v>
      </c>
      <c r="CF92" s="54">
        <f t="shared" si="144"/>
        <v>35207.460813771984</v>
      </c>
      <c r="CG92" s="54">
        <f t="shared" si="144"/>
        <v>36056.904574516055</v>
      </c>
      <c r="CH92" s="54">
        <f t="shared" si="144"/>
        <v>36629.612765010577</v>
      </c>
      <c r="CI92" s="54">
        <f t="shared" si="144"/>
        <v>37362.08799338535</v>
      </c>
      <c r="CJ92" s="54">
        <f t="shared" si="144"/>
        <v>38109.210386162995</v>
      </c>
      <c r="CK92" s="54">
        <f t="shared" si="144"/>
        <v>38871.27283983575</v>
      </c>
      <c r="CL92" s="54">
        <f t="shared" si="144"/>
        <v>39648.574107889937</v>
      </c>
      <c r="CM92" s="54">
        <f t="shared" si="144"/>
        <v>40441.418917927134</v>
      </c>
      <c r="CN92" s="54">
        <f t="shared" si="144"/>
        <v>41250.118091127355</v>
      </c>
      <c r="CO92" s="54">
        <f t="shared" si="144"/>
        <v>42245.351903295894</v>
      </c>
    </row>
    <row r="93" spans="4:93" outlineLevel="1" x14ac:dyDescent="0.2">
      <c r="E93" s="92">
        <f t="shared" si="145"/>
        <v>44409</v>
      </c>
      <c r="H93" s="111" t="s">
        <v>125</v>
      </c>
      <c r="I93" s="106">
        <f t="shared" si="141"/>
        <v>1726026.4855596917</v>
      </c>
      <c r="K93" s="54">
        <f t="shared" si="142"/>
        <v>1349.0693277777777</v>
      </c>
      <c r="L93" s="54">
        <f t="shared" si="147"/>
        <v>8465.3791182095938</v>
      </c>
      <c r="M93" s="54">
        <f t="shared" si="147"/>
        <v>8697.9069944907096</v>
      </c>
      <c r="N93" s="54">
        <f t="shared" si="147"/>
        <v>8820.8100592329265</v>
      </c>
      <c r="O93" s="54">
        <f t="shared" si="147"/>
        <v>8994.0335542049306</v>
      </c>
      <c r="P93" s="54">
        <f t="shared" si="147"/>
        <v>9168.7017236450174</v>
      </c>
      <c r="Q93" s="54">
        <f t="shared" si="147"/>
        <v>9385.240787473298</v>
      </c>
      <c r="R93" s="54">
        <f t="shared" si="147"/>
        <v>9530.4443295038363</v>
      </c>
      <c r="S93" s="54">
        <f t="shared" si="147"/>
        <v>9721.0227675438509</v>
      </c>
      <c r="T93" s="54">
        <f t="shared" si="147"/>
        <v>9915.412165470947</v>
      </c>
      <c r="U93" s="54">
        <f t="shared" si="147"/>
        <v>10154.639442999312</v>
      </c>
      <c r="V93" s="54">
        <f t="shared" si="147"/>
        <v>10315.930192972193</v>
      </c>
      <c r="W93" s="54">
        <f t="shared" si="147"/>
        <v>10522.215838754761</v>
      </c>
      <c r="X93" s="54">
        <f t="shared" si="147"/>
        <v>10732.626538396735</v>
      </c>
      <c r="Y93" s="54">
        <f t="shared" si="147"/>
        <v>10991.570592830542</v>
      </c>
      <c r="Z93" s="54">
        <f t="shared" si="147"/>
        <v>11166.15470034602</v>
      </c>
      <c r="AA93" s="54">
        <f t="shared" si="147"/>
        <v>11389.442119917561</v>
      </c>
      <c r="AB93" s="54">
        <f t="shared" si="147"/>
        <v>11617.194574505802</v>
      </c>
      <c r="AC93" s="54">
        <f t="shared" si="147"/>
        <v>11897.480434961943</v>
      </c>
      <c r="AD93" s="54">
        <f t="shared" si="147"/>
        <v>12086.453519916293</v>
      </c>
      <c r="AE93" s="54">
        <f t="shared" si="147"/>
        <v>12328.143975642277</v>
      </c>
      <c r="AF93" s="54">
        <f t="shared" si="147"/>
        <v>12574.667468312706</v>
      </c>
      <c r="AG93" s="54">
        <f t="shared" si="147"/>
        <v>12878.054096530197</v>
      </c>
      <c r="AH93" s="54">
        <f t="shared" si="147"/>
        <v>13082.602078275891</v>
      </c>
      <c r="AI93" s="54">
        <f t="shared" si="147"/>
        <v>13344.212322601896</v>
      </c>
      <c r="AJ93" s="54">
        <f t="shared" si="147"/>
        <v>13611.053936003169</v>
      </c>
      <c r="AK93" s="54">
        <f t="shared" si="147"/>
        <v>13939.445264882144</v>
      </c>
      <c r="AL93" s="54">
        <f t="shared" si="147"/>
        <v>14160.851804582455</v>
      </c>
      <c r="AM93" s="54">
        <f t="shared" si="147"/>
        <v>14444.023598564696</v>
      </c>
      <c r="AN93" s="54">
        <f t="shared" si="147"/>
        <v>14732.857923728938</v>
      </c>
      <c r="AO93" s="54">
        <f t="shared" si="147"/>
        <v>15088.314805650543</v>
      </c>
      <c r="AP93" s="54">
        <f t="shared" si="147"/>
        <v>15327.969362022612</v>
      </c>
      <c r="AQ93" s="54">
        <f t="shared" si="147"/>
        <v>15634.479778362411</v>
      </c>
      <c r="AR93" s="54">
        <f t="shared" si="147"/>
        <v>15947.119423767444</v>
      </c>
      <c r="AS93" s="54">
        <f t="shared" si="147"/>
        <v>16331.872563677533</v>
      </c>
      <c r="AT93" s="54">
        <f t="shared" si="147"/>
        <v>16591.279112678454</v>
      </c>
      <c r="AU93" s="54">
        <f t="shared" si="147"/>
        <v>16923.051687918374</v>
      </c>
      <c r="AV93" s="54">
        <f t="shared" si="147"/>
        <v>17261.458654692175</v>
      </c>
      <c r="AW93" s="54">
        <f t="shared" si="147"/>
        <v>17677.922609111592</v>
      </c>
      <c r="AX93" s="54">
        <f t="shared" si="147"/>
        <v>17958.709082288824</v>
      </c>
      <c r="AY93" s="54">
        <f t="shared" si="147"/>
        <v>18317.825888157186</v>
      </c>
      <c r="AZ93" s="54">
        <f t="shared" si="147"/>
        <v>18684.123882810676</v>
      </c>
      <c r="BA93" s="54">
        <f t="shared" si="147"/>
        <v>19134.912212624418</v>
      </c>
      <c r="BB93" s="54">
        <f t="shared" si="147"/>
        <v>19438.840713361798</v>
      </c>
      <c r="BC93" s="54">
        <f t="shared" si="147"/>
        <v>19827.555423020469</v>
      </c>
      <c r="BD93" s="54">
        <f t="shared" si="147"/>
        <v>20224.043184978553</v>
      </c>
      <c r="BE93" s="54">
        <f t="shared" si="147"/>
        <v>20711.984857096493</v>
      </c>
      <c r="BF93" s="54">
        <f t="shared" si="147"/>
        <v>21040.962718868945</v>
      </c>
      <c r="BG93" s="54">
        <f t="shared" si="147"/>
        <v>21461.714750062962</v>
      </c>
      <c r="BH93" s="54">
        <f t="shared" si="147"/>
        <v>21890.880477631963</v>
      </c>
      <c r="BI93" s="54">
        <f t="shared" si="147"/>
        <v>22419.037618451537</v>
      </c>
      <c r="BJ93" s="54">
        <f t="shared" si="147"/>
        <v>22775.129374485594</v>
      </c>
      <c r="BK93" s="54">
        <f t="shared" si="147"/>
        <v>23230.559198351391</v>
      </c>
      <c r="BL93" s="54">
        <f t="shared" si="147"/>
        <v>23695.096163654507</v>
      </c>
      <c r="BM93" s="54">
        <f t="shared" si="147"/>
        <v>24266.783275738824</v>
      </c>
      <c r="BN93" s="54">
        <f t="shared" si="147"/>
        <v>24652.22361519585</v>
      </c>
      <c r="BO93" s="54">
        <f t="shared" si="147"/>
        <v>25145.189326799966</v>
      </c>
      <c r="BP93" s="54">
        <f t="shared" si="147"/>
        <v>25648.01277767379</v>
      </c>
      <c r="BQ93" s="54">
        <f t="shared" si="147"/>
        <v>26266.817540241533</v>
      </c>
      <c r="BR93" s="54">
        <f t="shared" si="147"/>
        <v>26684.025332231351</v>
      </c>
      <c r="BS93" s="54">
        <f t="shared" si="147"/>
        <v>27217.620586829686</v>
      </c>
      <c r="BT93" s="54">
        <f t="shared" si="147"/>
        <v>27761.886041751441</v>
      </c>
      <c r="BU93" s="54">
        <f t="shared" si="147"/>
        <v>28431.691825513873</v>
      </c>
      <c r="BV93" s="54">
        <f t="shared" si="147"/>
        <v>28883.285298947976</v>
      </c>
      <c r="BW93" s="54">
        <f t="shared" si="147"/>
        <v>29460.85872652648</v>
      </c>
      <c r="BX93" s="54">
        <f t="shared" si="144"/>
        <v>30049.981777383375</v>
      </c>
      <c r="BY93" s="54">
        <f t="shared" si="144"/>
        <v>30774.992015022741</v>
      </c>
      <c r="BZ93" s="54">
        <f t="shared" si="144"/>
        <v>31263.805189569724</v>
      </c>
      <c r="CA93" s="54">
        <f t="shared" si="144"/>
        <v>31888.981409504242</v>
      </c>
      <c r="CB93" s="54">
        <f t="shared" si="144"/>
        <v>32526.659156479433</v>
      </c>
      <c r="CC93" s="54">
        <f t="shared" si="144"/>
        <v>33311.423721707972</v>
      </c>
      <c r="CD93" s="54">
        <f t="shared" si="144"/>
        <v>33840.524192965262</v>
      </c>
      <c r="CE93" s="54">
        <f t="shared" si="144"/>
        <v>34517.226560680203</v>
      </c>
      <c r="CF93" s="54">
        <f t="shared" si="144"/>
        <v>35207.460813771984</v>
      </c>
      <c r="CG93" s="54">
        <f t="shared" si="144"/>
        <v>36056.904574516055</v>
      </c>
      <c r="CH93" s="54">
        <f t="shared" si="144"/>
        <v>36629.612765010577</v>
      </c>
      <c r="CI93" s="54">
        <f t="shared" si="144"/>
        <v>37362.08799338535</v>
      </c>
      <c r="CJ93" s="54">
        <f t="shared" si="144"/>
        <v>38109.210386162995</v>
      </c>
      <c r="CK93" s="54">
        <f t="shared" si="144"/>
        <v>38871.27283983575</v>
      </c>
      <c r="CL93" s="54">
        <f t="shared" si="144"/>
        <v>39648.574107889937</v>
      </c>
      <c r="CM93" s="54">
        <f t="shared" si="144"/>
        <v>40441.418917927134</v>
      </c>
      <c r="CN93" s="54">
        <f t="shared" si="144"/>
        <v>41250.118091127355</v>
      </c>
      <c r="CO93" s="54">
        <f t="shared" si="144"/>
        <v>42245.351903295894</v>
      </c>
    </row>
    <row r="94" spans="4:93" outlineLevel="1" x14ac:dyDescent="0.2">
      <c r="E94" s="92">
        <f t="shared" si="145"/>
        <v>44440</v>
      </c>
      <c r="H94" s="111" t="s">
        <v>125</v>
      </c>
      <c r="I94" s="106">
        <f t="shared" si="141"/>
        <v>1726701.0202235805</v>
      </c>
      <c r="K94" s="54">
        <f t="shared" si="142"/>
        <v>2023.6039916666668</v>
      </c>
      <c r="L94" s="54">
        <f t="shared" si="147"/>
        <v>8465.3791182095938</v>
      </c>
      <c r="M94" s="54">
        <f t="shared" si="147"/>
        <v>8697.9069944907096</v>
      </c>
      <c r="N94" s="54">
        <f t="shared" si="147"/>
        <v>8820.8100592329265</v>
      </c>
      <c r="O94" s="54">
        <f t="shared" si="147"/>
        <v>8994.0335542049306</v>
      </c>
      <c r="P94" s="54">
        <f t="shared" si="147"/>
        <v>9168.7017236450174</v>
      </c>
      <c r="Q94" s="54">
        <f t="shared" si="147"/>
        <v>9385.240787473298</v>
      </c>
      <c r="R94" s="54">
        <f t="shared" si="147"/>
        <v>9530.4443295038363</v>
      </c>
      <c r="S94" s="54">
        <f t="shared" si="147"/>
        <v>9721.0227675438509</v>
      </c>
      <c r="T94" s="54">
        <f t="shared" si="147"/>
        <v>9915.412165470947</v>
      </c>
      <c r="U94" s="54">
        <f t="shared" si="147"/>
        <v>10154.639442999312</v>
      </c>
      <c r="V94" s="54">
        <f t="shared" si="147"/>
        <v>10315.930192972193</v>
      </c>
      <c r="W94" s="54">
        <f t="shared" si="147"/>
        <v>10522.215838754761</v>
      </c>
      <c r="X94" s="54">
        <f t="shared" si="147"/>
        <v>10732.626538396735</v>
      </c>
      <c r="Y94" s="54">
        <f t="shared" si="147"/>
        <v>10991.570592830542</v>
      </c>
      <c r="Z94" s="54">
        <f t="shared" si="147"/>
        <v>11166.15470034602</v>
      </c>
      <c r="AA94" s="54">
        <f t="shared" si="147"/>
        <v>11389.442119917561</v>
      </c>
      <c r="AB94" s="54">
        <f t="shared" si="147"/>
        <v>11617.194574505802</v>
      </c>
      <c r="AC94" s="54">
        <f t="shared" si="147"/>
        <v>11897.480434961943</v>
      </c>
      <c r="AD94" s="54">
        <f t="shared" si="147"/>
        <v>12086.453519916293</v>
      </c>
      <c r="AE94" s="54">
        <f t="shared" si="147"/>
        <v>12328.143975642277</v>
      </c>
      <c r="AF94" s="54">
        <f t="shared" si="147"/>
        <v>12574.667468312706</v>
      </c>
      <c r="AG94" s="54">
        <f t="shared" si="147"/>
        <v>12878.054096530197</v>
      </c>
      <c r="AH94" s="54">
        <f t="shared" si="147"/>
        <v>13082.602078275891</v>
      </c>
      <c r="AI94" s="54">
        <f t="shared" si="147"/>
        <v>13344.212322601896</v>
      </c>
      <c r="AJ94" s="54">
        <f t="shared" si="147"/>
        <v>13611.053936003169</v>
      </c>
      <c r="AK94" s="54">
        <f t="shared" si="147"/>
        <v>13939.445264882144</v>
      </c>
      <c r="AL94" s="54">
        <f t="shared" si="147"/>
        <v>14160.851804582455</v>
      </c>
      <c r="AM94" s="54">
        <f t="shared" si="147"/>
        <v>14444.023598564696</v>
      </c>
      <c r="AN94" s="54">
        <f t="shared" si="147"/>
        <v>14732.857923728938</v>
      </c>
      <c r="AO94" s="54">
        <f t="shared" si="147"/>
        <v>15088.314805650543</v>
      </c>
      <c r="AP94" s="54">
        <f t="shared" si="147"/>
        <v>15327.969362022612</v>
      </c>
      <c r="AQ94" s="54">
        <f t="shared" si="147"/>
        <v>15634.479778362411</v>
      </c>
      <c r="AR94" s="54">
        <f t="shared" si="147"/>
        <v>15947.119423767444</v>
      </c>
      <c r="AS94" s="54">
        <f t="shared" si="147"/>
        <v>16331.872563677533</v>
      </c>
      <c r="AT94" s="54">
        <f t="shared" si="147"/>
        <v>16591.279112678454</v>
      </c>
      <c r="AU94" s="54">
        <f t="shared" si="147"/>
        <v>16923.051687918374</v>
      </c>
      <c r="AV94" s="54">
        <f t="shared" si="147"/>
        <v>17261.458654692175</v>
      </c>
      <c r="AW94" s="54">
        <f t="shared" si="147"/>
        <v>17677.922609111592</v>
      </c>
      <c r="AX94" s="54">
        <f t="shared" si="147"/>
        <v>17958.709082288824</v>
      </c>
      <c r="AY94" s="54">
        <f t="shared" si="147"/>
        <v>18317.825888157186</v>
      </c>
      <c r="AZ94" s="54">
        <f t="shared" si="147"/>
        <v>18684.123882810676</v>
      </c>
      <c r="BA94" s="54">
        <f t="shared" si="147"/>
        <v>19134.912212624418</v>
      </c>
      <c r="BB94" s="54">
        <f t="shared" si="147"/>
        <v>19438.840713361798</v>
      </c>
      <c r="BC94" s="54">
        <f t="shared" si="147"/>
        <v>19827.555423020469</v>
      </c>
      <c r="BD94" s="54">
        <f t="shared" si="147"/>
        <v>20224.043184978553</v>
      </c>
      <c r="BE94" s="54">
        <f t="shared" si="147"/>
        <v>20711.984857096493</v>
      </c>
      <c r="BF94" s="54">
        <f t="shared" si="147"/>
        <v>21040.962718868945</v>
      </c>
      <c r="BG94" s="54">
        <f t="shared" si="147"/>
        <v>21461.714750062962</v>
      </c>
      <c r="BH94" s="54">
        <f t="shared" si="147"/>
        <v>21890.880477631963</v>
      </c>
      <c r="BI94" s="54">
        <f t="shared" si="147"/>
        <v>22419.037618451537</v>
      </c>
      <c r="BJ94" s="54">
        <f t="shared" si="147"/>
        <v>22775.129374485594</v>
      </c>
      <c r="BK94" s="54">
        <f t="shared" si="147"/>
        <v>23230.559198351391</v>
      </c>
      <c r="BL94" s="54">
        <f t="shared" si="147"/>
        <v>23695.096163654507</v>
      </c>
      <c r="BM94" s="54">
        <f t="shared" si="147"/>
        <v>24266.783275738824</v>
      </c>
      <c r="BN94" s="54">
        <f t="shared" si="147"/>
        <v>24652.22361519585</v>
      </c>
      <c r="BO94" s="54">
        <f t="shared" si="147"/>
        <v>25145.189326799966</v>
      </c>
      <c r="BP94" s="54">
        <f t="shared" si="147"/>
        <v>25648.01277767379</v>
      </c>
      <c r="BQ94" s="54">
        <f t="shared" si="147"/>
        <v>26266.817540241533</v>
      </c>
      <c r="BR94" s="54">
        <f t="shared" si="147"/>
        <v>26684.025332231351</v>
      </c>
      <c r="BS94" s="54">
        <f t="shared" si="147"/>
        <v>27217.620586829686</v>
      </c>
      <c r="BT94" s="54">
        <f t="shared" si="147"/>
        <v>27761.886041751441</v>
      </c>
      <c r="BU94" s="54">
        <f t="shared" si="147"/>
        <v>28431.691825513873</v>
      </c>
      <c r="BV94" s="54">
        <f t="shared" si="147"/>
        <v>28883.285298947976</v>
      </c>
      <c r="BW94" s="54">
        <f t="shared" ref="BW94:CO97" si="148" xml:space="preserve"> BW78 * BW$86</f>
        <v>29460.85872652648</v>
      </c>
      <c r="BX94" s="54">
        <f t="shared" si="148"/>
        <v>30049.981777383375</v>
      </c>
      <c r="BY94" s="54">
        <f t="shared" si="148"/>
        <v>30774.992015022741</v>
      </c>
      <c r="BZ94" s="54">
        <f t="shared" si="148"/>
        <v>31263.805189569724</v>
      </c>
      <c r="CA94" s="54">
        <f t="shared" si="148"/>
        <v>31888.981409504242</v>
      </c>
      <c r="CB94" s="54">
        <f t="shared" si="148"/>
        <v>32526.659156479433</v>
      </c>
      <c r="CC94" s="54">
        <f t="shared" si="148"/>
        <v>33311.423721707972</v>
      </c>
      <c r="CD94" s="54">
        <f t="shared" si="148"/>
        <v>33840.524192965262</v>
      </c>
      <c r="CE94" s="54">
        <f t="shared" si="148"/>
        <v>34517.226560680203</v>
      </c>
      <c r="CF94" s="54">
        <f t="shared" si="148"/>
        <v>35207.460813771984</v>
      </c>
      <c r="CG94" s="54">
        <f t="shared" si="148"/>
        <v>36056.904574516055</v>
      </c>
      <c r="CH94" s="54">
        <f t="shared" si="148"/>
        <v>36629.612765010577</v>
      </c>
      <c r="CI94" s="54">
        <f t="shared" si="148"/>
        <v>37362.08799338535</v>
      </c>
      <c r="CJ94" s="54">
        <f t="shared" si="148"/>
        <v>38109.210386162995</v>
      </c>
      <c r="CK94" s="54">
        <f t="shared" si="148"/>
        <v>38871.27283983575</v>
      </c>
      <c r="CL94" s="54">
        <f t="shared" si="148"/>
        <v>39648.574107889937</v>
      </c>
      <c r="CM94" s="54">
        <f t="shared" si="148"/>
        <v>40441.418917927134</v>
      </c>
      <c r="CN94" s="54">
        <f t="shared" si="148"/>
        <v>41250.118091127355</v>
      </c>
      <c r="CO94" s="54">
        <f t="shared" si="148"/>
        <v>42245.351903295894</v>
      </c>
    </row>
    <row r="95" spans="4:93" outlineLevel="1" x14ac:dyDescent="0.2">
      <c r="E95" s="92">
        <f t="shared" si="145"/>
        <v>44470</v>
      </c>
      <c r="H95" s="111" t="s">
        <v>125</v>
      </c>
      <c r="I95" s="106">
        <f t="shared" si="141"/>
        <v>1727375.5548874694</v>
      </c>
      <c r="K95" s="54">
        <f t="shared" si="142"/>
        <v>2698.1386555555555</v>
      </c>
      <c r="L95" s="54">
        <f t="shared" ref="L95:BW98" si="149" xml:space="preserve"> L79 * L$86</f>
        <v>8465.3791182095938</v>
      </c>
      <c r="M95" s="54">
        <f t="shared" si="149"/>
        <v>8697.9069944907096</v>
      </c>
      <c r="N95" s="54">
        <f t="shared" si="149"/>
        <v>8820.8100592329265</v>
      </c>
      <c r="O95" s="54">
        <f t="shared" si="149"/>
        <v>8994.0335542049306</v>
      </c>
      <c r="P95" s="54">
        <f t="shared" si="149"/>
        <v>9168.7017236450174</v>
      </c>
      <c r="Q95" s="54">
        <f t="shared" si="149"/>
        <v>9385.240787473298</v>
      </c>
      <c r="R95" s="54">
        <f t="shared" si="149"/>
        <v>9530.4443295038363</v>
      </c>
      <c r="S95" s="54">
        <f t="shared" si="149"/>
        <v>9721.0227675438509</v>
      </c>
      <c r="T95" s="54">
        <f t="shared" si="149"/>
        <v>9915.412165470947</v>
      </c>
      <c r="U95" s="54">
        <f t="shared" si="149"/>
        <v>10154.639442999312</v>
      </c>
      <c r="V95" s="54">
        <f t="shared" si="149"/>
        <v>10315.930192972193</v>
      </c>
      <c r="W95" s="54">
        <f t="shared" si="149"/>
        <v>10522.215838754761</v>
      </c>
      <c r="X95" s="54">
        <f t="shared" si="149"/>
        <v>10732.626538396735</v>
      </c>
      <c r="Y95" s="54">
        <f t="shared" si="149"/>
        <v>10991.570592830542</v>
      </c>
      <c r="Z95" s="54">
        <f t="shared" si="149"/>
        <v>11166.15470034602</v>
      </c>
      <c r="AA95" s="54">
        <f t="shared" si="149"/>
        <v>11389.442119917561</v>
      </c>
      <c r="AB95" s="54">
        <f t="shared" si="149"/>
        <v>11617.194574505802</v>
      </c>
      <c r="AC95" s="54">
        <f t="shared" si="149"/>
        <v>11897.480434961943</v>
      </c>
      <c r="AD95" s="54">
        <f t="shared" si="149"/>
        <v>12086.453519916293</v>
      </c>
      <c r="AE95" s="54">
        <f t="shared" si="149"/>
        <v>12328.143975642277</v>
      </c>
      <c r="AF95" s="54">
        <f t="shared" si="149"/>
        <v>12574.667468312706</v>
      </c>
      <c r="AG95" s="54">
        <f t="shared" si="149"/>
        <v>12878.054096530197</v>
      </c>
      <c r="AH95" s="54">
        <f t="shared" si="149"/>
        <v>13082.602078275891</v>
      </c>
      <c r="AI95" s="54">
        <f t="shared" si="149"/>
        <v>13344.212322601896</v>
      </c>
      <c r="AJ95" s="54">
        <f t="shared" si="149"/>
        <v>13611.053936003169</v>
      </c>
      <c r="AK95" s="54">
        <f t="shared" si="149"/>
        <v>13939.445264882144</v>
      </c>
      <c r="AL95" s="54">
        <f t="shared" si="149"/>
        <v>14160.851804582455</v>
      </c>
      <c r="AM95" s="54">
        <f t="shared" si="149"/>
        <v>14444.023598564696</v>
      </c>
      <c r="AN95" s="54">
        <f t="shared" si="149"/>
        <v>14732.857923728938</v>
      </c>
      <c r="AO95" s="54">
        <f t="shared" si="149"/>
        <v>15088.314805650543</v>
      </c>
      <c r="AP95" s="54">
        <f t="shared" si="149"/>
        <v>15327.969362022612</v>
      </c>
      <c r="AQ95" s="54">
        <f t="shared" si="149"/>
        <v>15634.479778362411</v>
      </c>
      <c r="AR95" s="54">
        <f t="shared" si="149"/>
        <v>15947.119423767444</v>
      </c>
      <c r="AS95" s="54">
        <f t="shared" si="149"/>
        <v>16331.872563677533</v>
      </c>
      <c r="AT95" s="54">
        <f t="shared" si="149"/>
        <v>16591.279112678454</v>
      </c>
      <c r="AU95" s="54">
        <f t="shared" si="149"/>
        <v>16923.051687918374</v>
      </c>
      <c r="AV95" s="54">
        <f t="shared" si="149"/>
        <v>17261.458654692175</v>
      </c>
      <c r="AW95" s="54">
        <f t="shared" si="149"/>
        <v>17677.922609111592</v>
      </c>
      <c r="AX95" s="54">
        <f t="shared" si="149"/>
        <v>17958.709082288824</v>
      </c>
      <c r="AY95" s="54">
        <f t="shared" si="149"/>
        <v>18317.825888157186</v>
      </c>
      <c r="AZ95" s="54">
        <f t="shared" si="149"/>
        <v>18684.123882810676</v>
      </c>
      <c r="BA95" s="54">
        <f t="shared" si="149"/>
        <v>19134.912212624418</v>
      </c>
      <c r="BB95" s="54">
        <f t="shared" si="149"/>
        <v>19438.840713361798</v>
      </c>
      <c r="BC95" s="54">
        <f t="shared" si="149"/>
        <v>19827.555423020469</v>
      </c>
      <c r="BD95" s="54">
        <f t="shared" si="149"/>
        <v>20224.043184978553</v>
      </c>
      <c r="BE95" s="54">
        <f t="shared" si="149"/>
        <v>20711.984857096493</v>
      </c>
      <c r="BF95" s="54">
        <f t="shared" si="149"/>
        <v>21040.962718868945</v>
      </c>
      <c r="BG95" s="54">
        <f t="shared" si="149"/>
        <v>21461.714750062962</v>
      </c>
      <c r="BH95" s="54">
        <f t="shared" si="149"/>
        <v>21890.880477631963</v>
      </c>
      <c r="BI95" s="54">
        <f t="shared" si="149"/>
        <v>22419.037618451537</v>
      </c>
      <c r="BJ95" s="54">
        <f t="shared" si="149"/>
        <v>22775.129374485594</v>
      </c>
      <c r="BK95" s="54">
        <f t="shared" si="149"/>
        <v>23230.559198351391</v>
      </c>
      <c r="BL95" s="54">
        <f t="shared" si="149"/>
        <v>23695.096163654507</v>
      </c>
      <c r="BM95" s="54">
        <f t="shared" si="149"/>
        <v>24266.783275738824</v>
      </c>
      <c r="BN95" s="54">
        <f t="shared" si="149"/>
        <v>24652.22361519585</v>
      </c>
      <c r="BO95" s="54">
        <f t="shared" si="149"/>
        <v>25145.189326799966</v>
      </c>
      <c r="BP95" s="54">
        <f t="shared" si="149"/>
        <v>25648.01277767379</v>
      </c>
      <c r="BQ95" s="54">
        <f t="shared" si="149"/>
        <v>26266.817540241533</v>
      </c>
      <c r="BR95" s="54">
        <f t="shared" si="149"/>
        <v>26684.025332231351</v>
      </c>
      <c r="BS95" s="54">
        <f t="shared" si="149"/>
        <v>27217.620586829686</v>
      </c>
      <c r="BT95" s="54">
        <f t="shared" si="149"/>
        <v>27761.886041751441</v>
      </c>
      <c r="BU95" s="54">
        <f t="shared" si="149"/>
        <v>28431.691825513873</v>
      </c>
      <c r="BV95" s="54">
        <f t="shared" si="149"/>
        <v>28883.285298947976</v>
      </c>
      <c r="BW95" s="54">
        <f t="shared" si="149"/>
        <v>29460.85872652648</v>
      </c>
      <c r="BX95" s="54">
        <f t="shared" si="148"/>
        <v>30049.981777383375</v>
      </c>
      <c r="BY95" s="54">
        <f t="shared" si="148"/>
        <v>30774.992015022741</v>
      </c>
      <c r="BZ95" s="54">
        <f t="shared" si="148"/>
        <v>31263.805189569724</v>
      </c>
      <c r="CA95" s="54">
        <f t="shared" si="148"/>
        <v>31888.981409504242</v>
      </c>
      <c r="CB95" s="54">
        <f t="shared" si="148"/>
        <v>32526.659156479433</v>
      </c>
      <c r="CC95" s="54">
        <f t="shared" si="148"/>
        <v>33311.423721707972</v>
      </c>
      <c r="CD95" s="54">
        <f t="shared" si="148"/>
        <v>33840.524192965262</v>
      </c>
      <c r="CE95" s="54">
        <f t="shared" si="148"/>
        <v>34517.226560680203</v>
      </c>
      <c r="CF95" s="54">
        <f t="shared" si="148"/>
        <v>35207.460813771984</v>
      </c>
      <c r="CG95" s="54">
        <f t="shared" si="148"/>
        <v>36056.904574516055</v>
      </c>
      <c r="CH95" s="54">
        <f t="shared" si="148"/>
        <v>36629.612765010577</v>
      </c>
      <c r="CI95" s="54">
        <f t="shared" si="148"/>
        <v>37362.08799338535</v>
      </c>
      <c r="CJ95" s="54">
        <f t="shared" si="148"/>
        <v>38109.210386162995</v>
      </c>
      <c r="CK95" s="54">
        <f t="shared" si="148"/>
        <v>38871.27283983575</v>
      </c>
      <c r="CL95" s="54">
        <f t="shared" si="148"/>
        <v>39648.574107889937</v>
      </c>
      <c r="CM95" s="54">
        <f t="shared" si="148"/>
        <v>40441.418917927134</v>
      </c>
      <c r="CN95" s="54">
        <f t="shared" si="148"/>
        <v>41250.118091127355</v>
      </c>
      <c r="CO95" s="54">
        <f t="shared" si="148"/>
        <v>42245.351903295894</v>
      </c>
    </row>
    <row r="96" spans="4:93" outlineLevel="1" x14ac:dyDescent="0.2">
      <c r="E96" s="92">
        <f t="shared" si="145"/>
        <v>44501</v>
      </c>
      <c r="H96" s="111" t="s">
        <v>125</v>
      </c>
      <c r="I96" s="106">
        <f t="shared" si="141"/>
        <v>1728050.0895513583</v>
      </c>
      <c r="K96" s="54">
        <f t="shared" si="142"/>
        <v>3372.6733194444446</v>
      </c>
      <c r="L96" s="54">
        <f t="shared" si="149"/>
        <v>8465.3791182095938</v>
      </c>
      <c r="M96" s="54">
        <f t="shared" si="149"/>
        <v>8697.9069944907096</v>
      </c>
      <c r="N96" s="54">
        <f t="shared" si="149"/>
        <v>8820.8100592329265</v>
      </c>
      <c r="O96" s="54">
        <f t="shared" si="149"/>
        <v>8994.0335542049306</v>
      </c>
      <c r="P96" s="54">
        <f t="shared" si="149"/>
        <v>9168.7017236450174</v>
      </c>
      <c r="Q96" s="54">
        <f t="shared" si="149"/>
        <v>9385.240787473298</v>
      </c>
      <c r="R96" s="54">
        <f t="shared" si="149"/>
        <v>9530.4443295038363</v>
      </c>
      <c r="S96" s="54">
        <f t="shared" si="149"/>
        <v>9721.0227675438509</v>
      </c>
      <c r="T96" s="54">
        <f t="shared" si="149"/>
        <v>9915.412165470947</v>
      </c>
      <c r="U96" s="54">
        <f t="shared" si="149"/>
        <v>10154.639442999312</v>
      </c>
      <c r="V96" s="54">
        <f t="shared" si="149"/>
        <v>10315.930192972193</v>
      </c>
      <c r="W96" s="54">
        <f t="shared" si="149"/>
        <v>10522.215838754761</v>
      </c>
      <c r="X96" s="54">
        <f t="shared" si="149"/>
        <v>10732.626538396735</v>
      </c>
      <c r="Y96" s="54">
        <f t="shared" si="149"/>
        <v>10991.570592830542</v>
      </c>
      <c r="Z96" s="54">
        <f t="shared" si="149"/>
        <v>11166.15470034602</v>
      </c>
      <c r="AA96" s="54">
        <f t="shared" si="149"/>
        <v>11389.442119917561</v>
      </c>
      <c r="AB96" s="54">
        <f t="shared" si="149"/>
        <v>11617.194574505802</v>
      </c>
      <c r="AC96" s="54">
        <f t="shared" si="149"/>
        <v>11897.480434961943</v>
      </c>
      <c r="AD96" s="54">
        <f t="shared" si="149"/>
        <v>12086.453519916293</v>
      </c>
      <c r="AE96" s="54">
        <f t="shared" si="149"/>
        <v>12328.143975642277</v>
      </c>
      <c r="AF96" s="54">
        <f t="shared" si="149"/>
        <v>12574.667468312706</v>
      </c>
      <c r="AG96" s="54">
        <f t="shared" si="149"/>
        <v>12878.054096530197</v>
      </c>
      <c r="AH96" s="54">
        <f t="shared" si="149"/>
        <v>13082.602078275891</v>
      </c>
      <c r="AI96" s="54">
        <f t="shared" si="149"/>
        <v>13344.212322601896</v>
      </c>
      <c r="AJ96" s="54">
        <f t="shared" si="149"/>
        <v>13611.053936003169</v>
      </c>
      <c r="AK96" s="54">
        <f t="shared" si="149"/>
        <v>13939.445264882144</v>
      </c>
      <c r="AL96" s="54">
        <f t="shared" si="149"/>
        <v>14160.851804582455</v>
      </c>
      <c r="AM96" s="54">
        <f t="shared" si="149"/>
        <v>14444.023598564696</v>
      </c>
      <c r="AN96" s="54">
        <f t="shared" si="149"/>
        <v>14732.857923728938</v>
      </c>
      <c r="AO96" s="54">
        <f t="shared" si="149"/>
        <v>15088.314805650543</v>
      </c>
      <c r="AP96" s="54">
        <f t="shared" si="149"/>
        <v>15327.969362022612</v>
      </c>
      <c r="AQ96" s="54">
        <f t="shared" si="149"/>
        <v>15634.479778362411</v>
      </c>
      <c r="AR96" s="54">
        <f t="shared" si="149"/>
        <v>15947.119423767444</v>
      </c>
      <c r="AS96" s="54">
        <f t="shared" si="149"/>
        <v>16331.872563677533</v>
      </c>
      <c r="AT96" s="54">
        <f t="shared" si="149"/>
        <v>16591.279112678454</v>
      </c>
      <c r="AU96" s="54">
        <f t="shared" si="149"/>
        <v>16923.051687918374</v>
      </c>
      <c r="AV96" s="54">
        <f t="shared" si="149"/>
        <v>17261.458654692175</v>
      </c>
      <c r="AW96" s="54">
        <f t="shared" si="149"/>
        <v>17677.922609111592</v>
      </c>
      <c r="AX96" s="54">
        <f t="shared" si="149"/>
        <v>17958.709082288824</v>
      </c>
      <c r="AY96" s="54">
        <f t="shared" si="149"/>
        <v>18317.825888157186</v>
      </c>
      <c r="AZ96" s="54">
        <f t="shared" si="149"/>
        <v>18684.123882810676</v>
      </c>
      <c r="BA96" s="54">
        <f t="shared" si="149"/>
        <v>19134.912212624418</v>
      </c>
      <c r="BB96" s="54">
        <f t="shared" si="149"/>
        <v>19438.840713361798</v>
      </c>
      <c r="BC96" s="54">
        <f t="shared" si="149"/>
        <v>19827.555423020469</v>
      </c>
      <c r="BD96" s="54">
        <f t="shared" si="149"/>
        <v>20224.043184978553</v>
      </c>
      <c r="BE96" s="54">
        <f t="shared" si="149"/>
        <v>20711.984857096493</v>
      </c>
      <c r="BF96" s="54">
        <f t="shared" si="149"/>
        <v>21040.962718868945</v>
      </c>
      <c r="BG96" s="54">
        <f t="shared" si="149"/>
        <v>21461.714750062962</v>
      </c>
      <c r="BH96" s="54">
        <f t="shared" si="149"/>
        <v>21890.880477631963</v>
      </c>
      <c r="BI96" s="54">
        <f t="shared" si="149"/>
        <v>22419.037618451537</v>
      </c>
      <c r="BJ96" s="54">
        <f t="shared" si="149"/>
        <v>22775.129374485594</v>
      </c>
      <c r="BK96" s="54">
        <f t="shared" si="149"/>
        <v>23230.559198351391</v>
      </c>
      <c r="BL96" s="54">
        <f t="shared" si="149"/>
        <v>23695.096163654507</v>
      </c>
      <c r="BM96" s="54">
        <f t="shared" si="149"/>
        <v>24266.783275738824</v>
      </c>
      <c r="BN96" s="54">
        <f t="shared" si="149"/>
        <v>24652.22361519585</v>
      </c>
      <c r="BO96" s="54">
        <f t="shared" si="149"/>
        <v>25145.189326799966</v>
      </c>
      <c r="BP96" s="54">
        <f t="shared" si="149"/>
        <v>25648.01277767379</v>
      </c>
      <c r="BQ96" s="54">
        <f t="shared" si="149"/>
        <v>26266.817540241533</v>
      </c>
      <c r="BR96" s="54">
        <f t="shared" si="149"/>
        <v>26684.025332231351</v>
      </c>
      <c r="BS96" s="54">
        <f t="shared" si="149"/>
        <v>27217.620586829686</v>
      </c>
      <c r="BT96" s="54">
        <f t="shared" si="149"/>
        <v>27761.886041751441</v>
      </c>
      <c r="BU96" s="54">
        <f t="shared" si="149"/>
        <v>28431.691825513873</v>
      </c>
      <c r="BV96" s="54">
        <f t="shared" si="149"/>
        <v>28883.285298947976</v>
      </c>
      <c r="BW96" s="54">
        <f t="shared" si="149"/>
        <v>29460.85872652648</v>
      </c>
      <c r="BX96" s="54">
        <f t="shared" si="148"/>
        <v>30049.981777383375</v>
      </c>
      <c r="BY96" s="54">
        <f t="shared" si="148"/>
        <v>30774.992015022741</v>
      </c>
      <c r="BZ96" s="54">
        <f t="shared" si="148"/>
        <v>31263.805189569724</v>
      </c>
      <c r="CA96" s="54">
        <f t="shared" si="148"/>
        <v>31888.981409504242</v>
      </c>
      <c r="CB96" s="54">
        <f t="shared" si="148"/>
        <v>32526.659156479433</v>
      </c>
      <c r="CC96" s="54">
        <f t="shared" si="148"/>
        <v>33311.423721707972</v>
      </c>
      <c r="CD96" s="54">
        <f t="shared" si="148"/>
        <v>33840.524192965262</v>
      </c>
      <c r="CE96" s="54">
        <f t="shared" si="148"/>
        <v>34517.226560680203</v>
      </c>
      <c r="CF96" s="54">
        <f t="shared" si="148"/>
        <v>35207.460813771984</v>
      </c>
      <c r="CG96" s="54">
        <f t="shared" si="148"/>
        <v>36056.904574516055</v>
      </c>
      <c r="CH96" s="54">
        <f t="shared" si="148"/>
        <v>36629.612765010577</v>
      </c>
      <c r="CI96" s="54">
        <f t="shared" si="148"/>
        <v>37362.08799338535</v>
      </c>
      <c r="CJ96" s="54">
        <f t="shared" si="148"/>
        <v>38109.210386162995</v>
      </c>
      <c r="CK96" s="54">
        <f t="shared" si="148"/>
        <v>38871.27283983575</v>
      </c>
      <c r="CL96" s="54">
        <f t="shared" si="148"/>
        <v>39648.574107889937</v>
      </c>
      <c r="CM96" s="54">
        <f t="shared" si="148"/>
        <v>40441.418917927134</v>
      </c>
      <c r="CN96" s="54">
        <f t="shared" si="148"/>
        <v>41250.118091127355</v>
      </c>
      <c r="CO96" s="54">
        <f t="shared" si="148"/>
        <v>42245.351903295894</v>
      </c>
    </row>
    <row r="97" spans="1:93" outlineLevel="1" x14ac:dyDescent="0.2">
      <c r="E97" s="92">
        <f t="shared" si="145"/>
        <v>44531</v>
      </c>
      <c r="H97" s="111" t="s">
        <v>125</v>
      </c>
      <c r="I97" s="106">
        <f t="shared" si="141"/>
        <v>1728724.6242152471</v>
      </c>
      <c r="K97" s="54">
        <f t="shared" si="142"/>
        <v>4047.2079833333332</v>
      </c>
      <c r="L97" s="54">
        <f t="shared" si="149"/>
        <v>8465.3791182095938</v>
      </c>
      <c r="M97" s="54">
        <f t="shared" si="149"/>
        <v>8697.9069944907096</v>
      </c>
      <c r="N97" s="54">
        <f t="shared" si="149"/>
        <v>8820.8100592329265</v>
      </c>
      <c r="O97" s="54">
        <f t="shared" si="149"/>
        <v>8994.0335542049306</v>
      </c>
      <c r="P97" s="54">
        <f t="shared" si="149"/>
        <v>9168.7017236450174</v>
      </c>
      <c r="Q97" s="54">
        <f t="shared" si="149"/>
        <v>9385.240787473298</v>
      </c>
      <c r="R97" s="54">
        <f t="shared" si="149"/>
        <v>9530.4443295038363</v>
      </c>
      <c r="S97" s="54">
        <f t="shared" si="149"/>
        <v>9721.0227675438509</v>
      </c>
      <c r="T97" s="54">
        <f t="shared" si="149"/>
        <v>9915.412165470947</v>
      </c>
      <c r="U97" s="54">
        <f t="shared" si="149"/>
        <v>10154.639442999312</v>
      </c>
      <c r="V97" s="54">
        <f t="shared" si="149"/>
        <v>10315.930192972193</v>
      </c>
      <c r="W97" s="54">
        <f t="shared" si="149"/>
        <v>10522.215838754761</v>
      </c>
      <c r="X97" s="54">
        <f t="shared" si="149"/>
        <v>10732.626538396735</v>
      </c>
      <c r="Y97" s="54">
        <f t="shared" si="149"/>
        <v>10991.570592830542</v>
      </c>
      <c r="Z97" s="54">
        <f t="shared" si="149"/>
        <v>11166.15470034602</v>
      </c>
      <c r="AA97" s="54">
        <f t="shared" si="149"/>
        <v>11389.442119917561</v>
      </c>
      <c r="AB97" s="54">
        <f t="shared" si="149"/>
        <v>11617.194574505802</v>
      </c>
      <c r="AC97" s="54">
        <f t="shared" si="149"/>
        <v>11897.480434961943</v>
      </c>
      <c r="AD97" s="54">
        <f t="shared" si="149"/>
        <v>12086.453519916293</v>
      </c>
      <c r="AE97" s="54">
        <f t="shared" si="149"/>
        <v>12328.143975642277</v>
      </c>
      <c r="AF97" s="54">
        <f t="shared" si="149"/>
        <v>12574.667468312706</v>
      </c>
      <c r="AG97" s="54">
        <f t="shared" si="149"/>
        <v>12878.054096530197</v>
      </c>
      <c r="AH97" s="54">
        <f t="shared" si="149"/>
        <v>13082.602078275891</v>
      </c>
      <c r="AI97" s="54">
        <f t="shared" si="149"/>
        <v>13344.212322601896</v>
      </c>
      <c r="AJ97" s="54">
        <f t="shared" si="149"/>
        <v>13611.053936003169</v>
      </c>
      <c r="AK97" s="54">
        <f t="shared" si="149"/>
        <v>13939.445264882144</v>
      </c>
      <c r="AL97" s="54">
        <f t="shared" si="149"/>
        <v>14160.851804582455</v>
      </c>
      <c r="AM97" s="54">
        <f t="shared" si="149"/>
        <v>14444.023598564696</v>
      </c>
      <c r="AN97" s="54">
        <f t="shared" si="149"/>
        <v>14732.857923728938</v>
      </c>
      <c r="AO97" s="54">
        <f t="shared" si="149"/>
        <v>15088.314805650543</v>
      </c>
      <c r="AP97" s="54">
        <f t="shared" si="149"/>
        <v>15327.969362022612</v>
      </c>
      <c r="AQ97" s="54">
        <f t="shared" si="149"/>
        <v>15634.479778362411</v>
      </c>
      <c r="AR97" s="54">
        <f t="shared" si="149"/>
        <v>15947.119423767444</v>
      </c>
      <c r="AS97" s="54">
        <f t="shared" si="149"/>
        <v>16331.872563677533</v>
      </c>
      <c r="AT97" s="54">
        <f t="shared" si="149"/>
        <v>16591.279112678454</v>
      </c>
      <c r="AU97" s="54">
        <f t="shared" si="149"/>
        <v>16923.051687918374</v>
      </c>
      <c r="AV97" s="54">
        <f t="shared" si="149"/>
        <v>17261.458654692175</v>
      </c>
      <c r="AW97" s="54">
        <f t="shared" si="149"/>
        <v>17677.922609111592</v>
      </c>
      <c r="AX97" s="54">
        <f t="shared" si="149"/>
        <v>17958.709082288824</v>
      </c>
      <c r="AY97" s="54">
        <f t="shared" si="149"/>
        <v>18317.825888157186</v>
      </c>
      <c r="AZ97" s="54">
        <f t="shared" si="149"/>
        <v>18684.123882810676</v>
      </c>
      <c r="BA97" s="54">
        <f t="shared" si="149"/>
        <v>19134.912212624418</v>
      </c>
      <c r="BB97" s="54">
        <f t="shared" si="149"/>
        <v>19438.840713361798</v>
      </c>
      <c r="BC97" s="54">
        <f t="shared" si="149"/>
        <v>19827.555423020469</v>
      </c>
      <c r="BD97" s="54">
        <f t="shared" si="149"/>
        <v>20224.043184978553</v>
      </c>
      <c r="BE97" s="54">
        <f t="shared" si="149"/>
        <v>20711.984857096493</v>
      </c>
      <c r="BF97" s="54">
        <f t="shared" si="149"/>
        <v>21040.962718868945</v>
      </c>
      <c r="BG97" s="54">
        <f t="shared" si="149"/>
        <v>21461.714750062962</v>
      </c>
      <c r="BH97" s="54">
        <f t="shared" si="149"/>
        <v>21890.880477631963</v>
      </c>
      <c r="BI97" s="54">
        <f t="shared" si="149"/>
        <v>22419.037618451537</v>
      </c>
      <c r="BJ97" s="54">
        <f t="shared" si="149"/>
        <v>22775.129374485594</v>
      </c>
      <c r="BK97" s="54">
        <f t="shared" si="149"/>
        <v>23230.559198351391</v>
      </c>
      <c r="BL97" s="54">
        <f t="shared" si="149"/>
        <v>23695.096163654507</v>
      </c>
      <c r="BM97" s="54">
        <f t="shared" si="149"/>
        <v>24266.783275738824</v>
      </c>
      <c r="BN97" s="54">
        <f t="shared" si="149"/>
        <v>24652.22361519585</v>
      </c>
      <c r="BO97" s="54">
        <f t="shared" si="149"/>
        <v>25145.189326799966</v>
      </c>
      <c r="BP97" s="54">
        <f t="shared" si="149"/>
        <v>25648.01277767379</v>
      </c>
      <c r="BQ97" s="54">
        <f t="shared" si="149"/>
        <v>26266.817540241533</v>
      </c>
      <c r="BR97" s="54">
        <f t="shared" si="149"/>
        <v>26684.025332231351</v>
      </c>
      <c r="BS97" s="54">
        <f t="shared" si="149"/>
        <v>27217.620586829686</v>
      </c>
      <c r="BT97" s="54">
        <f t="shared" si="149"/>
        <v>27761.886041751441</v>
      </c>
      <c r="BU97" s="54">
        <f t="shared" si="149"/>
        <v>28431.691825513873</v>
      </c>
      <c r="BV97" s="54">
        <f t="shared" si="149"/>
        <v>28883.285298947976</v>
      </c>
      <c r="BW97" s="54">
        <f t="shared" si="149"/>
        <v>29460.85872652648</v>
      </c>
      <c r="BX97" s="54">
        <f t="shared" si="148"/>
        <v>30049.981777383375</v>
      </c>
      <c r="BY97" s="54">
        <f t="shared" si="148"/>
        <v>30774.992015022741</v>
      </c>
      <c r="BZ97" s="54">
        <f t="shared" si="148"/>
        <v>31263.805189569724</v>
      </c>
      <c r="CA97" s="54">
        <f t="shared" si="148"/>
        <v>31888.981409504242</v>
      </c>
      <c r="CB97" s="54">
        <f t="shared" si="148"/>
        <v>32526.659156479433</v>
      </c>
      <c r="CC97" s="54">
        <f t="shared" si="148"/>
        <v>33311.423721707972</v>
      </c>
      <c r="CD97" s="54">
        <f t="shared" si="148"/>
        <v>33840.524192965262</v>
      </c>
      <c r="CE97" s="54">
        <f t="shared" si="148"/>
        <v>34517.226560680203</v>
      </c>
      <c r="CF97" s="54">
        <f t="shared" si="148"/>
        <v>35207.460813771984</v>
      </c>
      <c r="CG97" s="54">
        <f t="shared" si="148"/>
        <v>36056.904574516055</v>
      </c>
      <c r="CH97" s="54">
        <f t="shared" si="148"/>
        <v>36629.612765010577</v>
      </c>
      <c r="CI97" s="54">
        <f t="shared" si="148"/>
        <v>37362.08799338535</v>
      </c>
      <c r="CJ97" s="54">
        <f t="shared" si="148"/>
        <v>38109.210386162995</v>
      </c>
      <c r="CK97" s="54">
        <f t="shared" si="148"/>
        <v>38871.27283983575</v>
      </c>
      <c r="CL97" s="54">
        <f t="shared" si="148"/>
        <v>39648.574107889937</v>
      </c>
      <c r="CM97" s="54">
        <f t="shared" si="148"/>
        <v>40441.418917927134</v>
      </c>
      <c r="CN97" s="54">
        <f t="shared" si="148"/>
        <v>41250.118091127355</v>
      </c>
      <c r="CO97" s="54">
        <f t="shared" si="148"/>
        <v>42245.351903295894</v>
      </c>
    </row>
    <row r="98" spans="1:93" outlineLevel="1" x14ac:dyDescent="0.2">
      <c r="E98" s="92">
        <f t="shared" si="145"/>
        <v>44562</v>
      </c>
      <c r="H98" s="111" t="s">
        <v>125</v>
      </c>
      <c r="I98" s="106">
        <f t="shared" si="141"/>
        <v>1729399.1588791362</v>
      </c>
      <c r="K98" s="54">
        <f t="shared" si="142"/>
        <v>4721.7426472222223</v>
      </c>
      <c r="L98" s="54">
        <f t="shared" si="149"/>
        <v>8465.3791182095938</v>
      </c>
      <c r="M98" s="54">
        <f t="shared" si="149"/>
        <v>8697.9069944907096</v>
      </c>
      <c r="N98" s="54">
        <f t="shared" si="149"/>
        <v>8820.8100592329265</v>
      </c>
      <c r="O98" s="54">
        <f t="shared" si="149"/>
        <v>8994.0335542049306</v>
      </c>
      <c r="P98" s="54">
        <f t="shared" si="149"/>
        <v>9168.7017236450174</v>
      </c>
      <c r="Q98" s="54">
        <f t="shared" si="149"/>
        <v>9385.240787473298</v>
      </c>
      <c r="R98" s="54">
        <f t="shared" si="149"/>
        <v>9530.4443295038363</v>
      </c>
      <c r="S98" s="54">
        <f t="shared" si="149"/>
        <v>9721.0227675438509</v>
      </c>
      <c r="T98" s="54">
        <f t="shared" si="149"/>
        <v>9915.412165470947</v>
      </c>
      <c r="U98" s="54">
        <f t="shared" si="149"/>
        <v>10154.639442999312</v>
      </c>
      <c r="V98" s="54">
        <f t="shared" si="149"/>
        <v>10315.930192972193</v>
      </c>
      <c r="W98" s="54">
        <f t="shared" si="149"/>
        <v>10522.215838754761</v>
      </c>
      <c r="X98" s="54">
        <f t="shared" si="149"/>
        <v>10732.626538396735</v>
      </c>
      <c r="Y98" s="54">
        <f t="shared" si="149"/>
        <v>10991.570592830542</v>
      </c>
      <c r="Z98" s="54">
        <f t="shared" si="149"/>
        <v>11166.15470034602</v>
      </c>
      <c r="AA98" s="54">
        <f t="shared" si="149"/>
        <v>11389.442119917561</v>
      </c>
      <c r="AB98" s="54">
        <f t="shared" si="149"/>
        <v>11617.194574505802</v>
      </c>
      <c r="AC98" s="54">
        <f t="shared" si="149"/>
        <v>11897.480434961943</v>
      </c>
      <c r="AD98" s="54">
        <f t="shared" si="149"/>
        <v>12086.453519916293</v>
      </c>
      <c r="AE98" s="54">
        <f t="shared" si="149"/>
        <v>12328.143975642277</v>
      </c>
      <c r="AF98" s="54">
        <f t="shared" si="149"/>
        <v>12574.667468312706</v>
      </c>
      <c r="AG98" s="54">
        <f t="shared" si="149"/>
        <v>12878.054096530197</v>
      </c>
      <c r="AH98" s="54">
        <f t="shared" si="149"/>
        <v>13082.602078275891</v>
      </c>
      <c r="AI98" s="54">
        <f t="shared" si="149"/>
        <v>13344.212322601896</v>
      </c>
      <c r="AJ98" s="54">
        <f t="shared" si="149"/>
        <v>13611.053936003169</v>
      </c>
      <c r="AK98" s="54">
        <f t="shared" si="149"/>
        <v>13939.445264882144</v>
      </c>
      <c r="AL98" s="54">
        <f t="shared" si="149"/>
        <v>14160.851804582455</v>
      </c>
      <c r="AM98" s="54">
        <f t="shared" si="149"/>
        <v>14444.023598564696</v>
      </c>
      <c r="AN98" s="54">
        <f t="shared" si="149"/>
        <v>14732.857923728938</v>
      </c>
      <c r="AO98" s="54">
        <f t="shared" si="149"/>
        <v>15088.314805650543</v>
      </c>
      <c r="AP98" s="54">
        <f t="shared" si="149"/>
        <v>15327.969362022612</v>
      </c>
      <c r="AQ98" s="54">
        <f t="shared" si="149"/>
        <v>15634.479778362411</v>
      </c>
      <c r="AR98" s="54">
        <f t="shared" si="149"/>
        <v>15947.119423767444</v>
      </c>
      <c r="AS98" s="54">
        <f t="shared" si="149"/>
        <v>16331.872563677533</v>
      </c>
      <c r="AT98" s="54">
        <f t="shared" si="149"/>
        <v>16591.279112678454</v>
      </c>
      <c r="AU98" s="54">
        <f t="shared" si="149"/>
        <v>16923.051687918374</v>
      </c>
      <c r="AV98" s="54">
        <f t="shared" si="149"/>
        <v>17261.458654692175</v>
      </c>
      <c r="AW98" s="54">
        <f t="shared" si="149"/>
        <v>17677.922609111592</v>
      </c>
      <c r="AX98" s="54">
        <f t="shared" si="149"/>
        <v>17958.709082288824</v>
      </c>
      <c r="AY98" s="54">
        <f t="shared" si="149"/>
        <v>18317.825888157186</v>
      </c>
      <c r="AZ98" s="54">
        <f t="shared" si="149"/>
        <v>18684.123882810676</v>
      </c>
      <c r="BA98" s="54">
        <f t="shared" si="149"/>
        <v>19134.912212624418</v>
      </c>
      <c r="BB98" s="54">
        <f t="shared" si="149"/>
        <v>19438.840713361798</v>
      </c>
      <c r="BC98" s="54">
        <f t="shared" si="149"/>
        <v>19827.555423020469</v>
      </c>
      <c r="BD98" s="54">
        <f t="shared" si="149"/>
        <v>20224.043184978553</v>
      </c>
      <c r="BE98" s="54">
        <f t="shared" si="149"/>
        <v>20711.984857096493</v>
      </c>
      <c r="BF98" s="54">
        <f t="shared" si="149"/>
        <v>21040.962718868945</v>
      </c>
      <c r="BG98" s="54">
        <f t="shared" si="149"/>
        <v>21461.714750062962</v>
      </c>
      <c r="BH98" s="54">
        <f t="shared" si="149"/>
        <v>21890.880477631963</v>
      </c>
      <c r="BI98" s="54">
        <f t="shared" si="149"/>
        <v>22419.037618451537</v>
      </c>
      <c r="BJ98" s="54">
        <f t="shared" si="149"/>
        <v>22775.129374485594</v>
      </c>
      <c r="BK98" s="54">
        <f t="shared" si="149"/>
        <v>23230.559198351391</v>
      </c>
      <c r="BL98" s="54">
        <f t="shared" si="149"/>
        <v>23695.096163654507</v>
      </c>
      <c r="BM98" s="54">
        <f t="shared" si="149"/>
        <v>24266.783275738824</v>
      </c>
      <c r="BN98" s="54">
        <f t="shared" si="149"/>
        <v>24652.22361519585</v>
      </c>
      <c r="BO98" s="54">
        <f t="shared" si="149"/>
        <v>25145.189326799966</v>
      </c>
      <c r="BP98" s="54">
        <f t="shared" si="149"/>
        <v>25648.01277767379</v>
      </c>
      <c r="BQ98" s="54">
        <f t="shared" si="149"/>
        <v>26266.817540241533</v>
      </c>
      <c r="BR98" s="54">
        <f t="shared" si="149"/>
        <v>26684.025332231351</v>
      </c>
      <c r="BS98" s="54">
        <f t="shared" si="149"/>
        <v>27217.620586829686</v>
      </c>
      <c r="BT98" s="54">
        <f t="shared" si="149"/>
        <v>27761.886041751441</v>
      </c>
      <c r="BU98" s="54">
        <f t="shared" si="149"/>
        <v>28431.691825513873</v>
      </c>
      <c r="BV98" s="54">
        <f t="shared" si="149"/>
        <v>28883.285298947976</v>
      </c>
      <c r="BW98" s="54">
        <f t="shared" ref="BW98:CO100" si="150" xml:space="preserve"> BW82 * BW$86</f>
        <v>29460.85872652648</v>
      </c>
      <c r="BX98" s="54">
        <f t="shared" si="150"/>
        <v>30049.981777383375</v>
      </c>
      <c r="BY98" s="54">
        <f t="shared" si="150"/>
        <v>30774.992015022741</v>
      </c>
      <c r="BZ98" s="54">
        <f t="shared" si="150"/>
        <v>31263.805189569724</v>
      </c>
      <c r="CA98" s="54">
        <f t="shared" si="150"/>
        <v>31888.981409504242</v>
      </c>
      <c r="CB98" s="54">
        <f t="shared" si="150"/>
        <v>32526.659156479433</v>
      </c>
      <c r="CC98" s="54">
        <f t="shared" si="150"/>
        <v>33311.423721707972</v>
      </c>
      <c r="CD98" s="54">
        <f t="shared" si="150"/>
        <v>33840.524192965262</v>
      </c>
      <c r="CE98" s="54">
        <f t="shared" si="150"/>
        <v>34517.226560680203</v>
      </c>
      <c r="CF98" s="54">
        <f t="shared" si="150"/>
        <v>35207.460813771984</v>
      </c>
      <c r="CG98" s="54">
        <f t="shared" si="150"/>
        <v>36056.904574516055</v>
      </c>
      <c r="CH98" s="54">
        <f t="shared" si="150"/>
        <v>36629.612765010577</v>
      </c>
      <c r="CI98" s="54">
        <f t="shared" si="150"/>
        <v>37362.08799338535</v>
      </c>
      <c r="CJ98" s="54">
        <f t="shared" si="150"/>
        <v>38109.210386162995</v>
      </c>
      <c r="CK98" s="54">
        <f t="shared" si="150"/>
        <v>38871.27283983575</v>
      </c>
      <c r="CL98" s="54">
        <f t="shared" si="150"/>
        <v>39648.574107889937</v>
      </c>
      <c r="CM98" s="54">
        <f t="shared" si="150"/>
        <v>40441.418917927134</v>
      </c>
      <c r="CN98" s="54">
        <f t="shared" si="150"/>
        <v>41250.118091127355</v>
      </c>
      <c r="CO98" s="54">
        <f t="shared" si="150"/>
        <v>42245.351903295894</v>
      </c>
    </row>
    <row r="99" spans="1:93" outlineLevel="1" x14ac:dyDescent="0.2">
      <c r="E99" s="92">
        <f t="shared" si="145"/>
        <v>44593</v>
      </c>
      <c r="H99" s="111" t="s">
        <v>125</v>
      </c>
      <c r="I99" s="106">
        <f t="shared" si="141"/>
        <v>1730073.6935430251</v>
      </c>
      <c r="K99" s="54">
        <f t="shared" si="142"/>
        <v>5396.277311111111</v>
      </c>
      <c r="L99" s="54">
        <f t="shared" ref="L99:BW100" si="151" xml:space="preserve"> L83 * L$86</f>
        <v>8465.3791182095938</v>
      </c>
      <c r="M99" s="54">
        <f t="shared" si="151"/>
        <v>8697.9069944907096</v>
      </c>
      <c r="N99" s="54">
        <f t="shared" si="151"/>
        <v>8820.8100592329265</v>
      </c>
      <c r="O99" s="54">
        <f t="shared" si="151"/>
        <v>8994.0335542049306</v>
      </c>
      <c r="P99" s="54">
        <f t="shared" si="151"/>
        <v>9168.7017236450174</v>
      </c>
      <c r="Q99" s="54">
        <f t="shared" si="151"/>
        <v>9385.240787473298</v>
      </c>
      <c r="R99" s="54">
        <f t="shared" si="151"/>
        <v>9530.4443295038363</v>
      </c>
      <c r="S99" s="54">
        <f t="shared" si="151"/>
        <v>9721.0227675438509</v>
      </c>
      <c r="T99" s="54">
        <f t="shared" si="151"/>
        <v>9915.412165470947</v>
      </c>
      <c r="U99" s="54">
        <f t="shared" si="151"/>
        <v>10154.639442999312</v>
      </c>
      <c r="V99" s="54">
        <f t="shared" si="151"/>
        <v>10315.930192972193</v>
      </c>
      <c r="W99" s="54">
        <f t="shared" si="151"/>
        <v>10522.215838754761</v>
      </c>
      <c r="X99" s="54">
        <f t="shared" si="151"/>
        <v>10732.626538396735</v>
      </c>
      <c r="Y99" s="54">
        <f t="shared" si="151"/>
        <v>10991.570592830542</v>
      </c>
      <c r="Z99" s="54">
        <f t="shared" si="151"/>
        <v>11166.15470034602</v>
      </c>
      <c r="AA99" s="54">
        <f t="shared" si="151"/>
        <v>11389.442119917561</v>
      </c>
      <c r="AB99" s="54">
        <f t="shared" si="151"/>
        <v>11617.194574505802</v>
      </c>
      <c r="AC99" s="54">
        <f t="shared" si="151"/>
        <v>11897.480434961943</v>
      </c>
      <c r="AD99" s="54">
        <f t="shared" si="151"/>
        <v>12086.453519916293</v>
      </c>
      <c r="AE99" s="54">
        <f t="shared" si="151"/>
        <v>12328.143975642277</v>
      </c>
      <c r="AF99" s="54">
        <f t="shared" si="151"/>
        <v>12574.667468312706</v>
      </c>
      <c r="AG99" s="54">
        <f t="shared" si="151"/>
        <v>12878.054096530197</v>
      </c>
      <c r="AH99" s="54">
        <f t="shared" si="151"/>
        <v>13082.602078275891</v>
      </c>
      <c r="AI99" s="54">
        <f t="shared" si="151"/>
        <v>13344.212322601896</v>
      </c>
      <c r="AJ99" s="54">
        <f t="shared" si="151"/>
        <v>13611.053936003169</v>
      </c>
      <c r="AK99" s="54">
        <f t="shared" si="151"/>
        <v>13939.445264882144</v>
      </c>
      <c r="AL99" s="54">
        <f t="shared" si="151"/>
        <v>14160.851804582455</v>
      </c>
      <c r="AM99" s="54">
        <f t="shared" si="151"/>
        <v>14444.023598564696</v>
      </c>
      <c r="AN99" s="54">
        <f t="shared" si="151"/>
        <v>14732.857923728938</v>
      </c>
      <c r="AO99" s="54">
        <f t="shared" si="151"/>
        <v>15088.314805650543</v>
      </c>
      <c r="AP99" s="54">
        <f t="shared" si="151"/>
        <v>15327.969362022612</v>
      </c>
      <c r="AQ99" s="54">
        <f t="shared" si="151"/>
        <v>15634.479778362411</v>
      </c>
      <c r="AR99" s="54">
        <f t="shared" si="151"/>
        <v>15947.119423767444</v>
      </c>
      <c r="AS99" s="54">
        <f t="shared" si="151"/>
        <v>16331.872563677533</v>
      </c>
      <c r="AT99" s="54">
        <f t="shared" si="151"/>
        <v>16591.279112678454</v>
      </c>
      <c r="AU99" s="54">
        <f t="shared" si="151"/>
        <v>16923.051687918374</v>
      </c>
      <c r="AV99" s="54">
        <f t="shared" si="151"/>
        <v>17261.458654692175</v>
      </c>
      <c r="AW99" s="54">
        <f t="shared" si="151"/>
        <v>17677.922609111592</v>
      </c>
      <c r="AX99" s="54">
        <f t="shared" si="151"/>
        <v>17958.709082288824</v>
      </c>
      <c r="AY99" s="54">
        <f t="shared" si="151"/>
        <v>18317.825888157186</v>
      </c>
      <c r="AZ99" s="54">
        <f t="shared" si="151"/>
        <v>18684.123882810676</v>
      </c>
      <c r="BA99" s="54">
        <f t="shared" si="151"/>
        <v>19134.912212624418</v>
      </c>
      <c r="BB99" s="54">
        <f t="shared" si="151"/>
        <v>19438.840713361798</v>
      </c>
      <c r="BC99" s="54">
        <f t="shared" si="151"/>
        <v>19827.555423020469</v>
      </c>
      <c r="BD99" s="54">
        <f t="shared" si="151"/>
        <v>20224.043184978553</v>
      </c>
      <c r="BE99" s="54">
        <f t="shared" si="151"/>
        <v>20711.984857096493</v>
      </c>
      <c r="BF99" s="54">
        <f t="shared" si="151"/>
        <v>21040.962718868945</v>
      </c>
      <c r="BG99" s="54">
        <f t="shared" si="151"/>
        <v>21461.714750062962</v>
      </c>
      <c r="BH99" s="54">
        <f t="shared" si="151"/>
        <v>21890.880477631963</v>
      </c>
      <c r="BI99" s="54">
        <f t="shared" si="151"/>
        <v>22419.037618451537</v>
      </c>
      <c r="BJ99" s="54">
        <f t="shared" si="151"/>
        <v>22775.129374485594</v>
      </c>
      <c r="BK99" s="54">
        <f t="shared" si="151"/>
        <v>23230.559198351391</v>
      </c>
      <c r="BL99" s="54">
        <f t="shared" si="151"/>
        <v>23695.096163654507</v>
      </c>
      <c r="BM99" s="54">
        <f t="shared" si="151"/>
        <v>24266.783275738824</v>
      </c>
      <c r="BN99" s="54">
        <f t="shared" si="151"/>
        <v>24652.22361519585</v>
      </c>
      <c r="BO99" s="54">
        <f t="shared" si="151"/>
        <v>25145.189326799966</v>
      </c>
      <c r="BP99" s="54">
        <f t="shared" si="151"/>
        <v>25648.01277767379</v>
      </c>
      <c r="BQ99" s="54">
        <f t="shared" si="151"/>
        <v>26266.817540241533</v>
      </c>
      <c r="BR99" s="54">
        <f t="shared" si="151"/>
        <v>26684.025332231351</v>
      </c>
      <c r="BS99" s="54">
        <f t="shared" si="151"/>
        <v>27217.620586829686</v>
      </c>
      <c r="BT99" s="54">
        <f t="shared" si="151"/>
        <v>27761.886041751441</v>
      </c>
      <c r="BU99" s="54">
        <f t="shared" si="151"/>
        <v>28431.691825513873</v>
      </c>
      <c r="BV99" s="54">
        <f t="shared" si="151"/>
        <v>28883.285298947976</v>
      </c>
      <c r="BW99" s="54">
        <f t="shared" si="151"/>
        <v>29460.85872652648</v>
      </c>
      <c r="BX99" s="54">
        <f t="shared" si="150"/>
        <v>30049.981777383375</v>
      </c>
      <c r="BY99" s="54">
        <f t="shared" si="150"/>
        <v>30774.992015022741</v>
      </c>
      <c r="BZ99" s="54">
        <f t="shared" si="150"/>
        <v>31263.805189569724</v>
      </c>
      <c r="CA99" s="54">
        <f t="shared" si="150"/>
        <v>31888.981409504242</v>
      </c>
      <c r="CB99" s="54">
        <f t="shared" si="150"/>
        <v>32526.659156479433</v>
      </c>
      <c r="CC99" s="54">
        <f t="shared" si="150"/>
        <v>33311.423721707972</v>
      </c>
      <c r="CD99" s="54">
        <f t="shared" si="150"/>
        <v>33840.524192965262</v>
      </c>
      <c r="CE99" s="54">
        <f t="shared" si="150"/>
        <v>34517.226560680203</v>
      </c>
      <c r="CF99" s="54">
        <f t="shared" si="150"/>
        <v>35207.460813771984</v>
      </c>
      <c r="CG99" s="54">
        <f t="shared" si="150"/>
        <v>36056.904574516055</v>
      </c>
      <c r="CH99" s="54">
        <f t="shared" si="150"/>
        <v>36629.612765010577</v>
      </c>
      <c r="CI99" s="54">
        <f t="shared" si="150"/>
        <v>37362.08799338535</v>
      </c>
      <c r="CJ99" s="54">
        <f t="shared" si="150"/>
        <v>38109.210386162995</v>
      </c>
      <c r="CK99" s="54">
        <f t="shared" si="150"/>
        <v>38871.27283983575</v>
      </c>
      <c r="CL99" s="54">
        <f t="shared" si="150"/>
        <v>39648.574107889937</v>
      </c>
      <c r="CM99" s="54">
        <f t="shared" si="150"/>
        <v>40441.418917927134</v>
      </c>
      <c r="CN99" s="54">
        <f t="shared" si="150"/>
        <v>41250.118091127355</v>
      </c>
      <c r="CO99" s="54">
        <f t="shared" si="150"/>
        <v>42245.351903295894</v>
      </c>
    </row>
    <row r="100" spans="1:93" outlineLevel="1" x14ac:dyDescent="0.2">
      <c r="E100" s="92">
        <f t="shared" si="145"/>
        <v>44621</v>
      </c>
      <c r="H100" s="111" t="s">
        <v>125</v>
      </c>
      <c r="I100" s="106">
        <f xml:space="preserve"> SUM( K100:CO100 )</f>
        <v>1730748.2282069139</v>
      </c>
      <c r="K100" s="54">
        <f t="shared" si="142"/>
        <v>6070.8119750000005</v>
      </c>
      <c r="L100" s="54">
        <f t="shared" si="151"/>
        <v>8465.3791182095938</v>
      </c>
      <c r="M100" s="54">
        <f t="shared" si="151"/>
        <v>8697.9069944907096</v>
      </c>
      <c r="N100" s="54">
        <f t="shared" si="151"/>
        <v>8820.8100592329265</v>
      </c>
      <c r="O100" s="54">
        <f t="shared" si="151"/>
        <v>8994.0335542049306</v>
      </c>
      <c r="P100" s="54">
        <f t="shared" si="151"/>
        <v>9168.7017236450174</v>
      </c>
      <c r="Q100" s="54">
        <f t="shared" si="151"/>
        <v>9385.240787473298</v>
      </c>
      <c r="R100" s="54">
        <f t="shared" si="151"/>
        <v>9530.4443295038363</v>
      </c>
      <c r="S100" s="54">
        <f t="shared" si="151"/>
        <v>9721.0227675438509</v>
      </c>
      <c r="T100" s="54">
        <f t="shared" si="151"/>
        <v>9915.412165470947</v>
      </c>
      <c r="U100" s="54">
        <f t="shared" si="151"/>
        <v>10154.639442999312</v>
      </c>
      <c r="V100" s="54">
        <f t="shared" si="151"/>
        <v>10315.930192972193</v>
      </c>
      <c r="W100" s="54">
        <f t="shared" si="151"/>
        <v>10522.215838754761</v>
      </c>
      <c r="X100" s="54">
        <f t="shared" si="151"/>
        <v>10732.626538396735</v>
      </c>
      <c r="Y100" s="54">
        <f t="shared" si="151"/>
        <v>10991.570592830542</v>
      </c>
      <c r="Z100" s="54">
        <f t="shared" si="151"/>
        <v>11166.15470034602</v>
      </c>
      <c r="AA100" s="54">
        <f t="shared" si="151"/>
        <v>11389.442119917561</v>
      </c>
      <c r="AB100" s="54">
        <f t="shared" si="151"/>
        <v>11617.194574505802</v>
      </c>
      <c r="AC100" s="54">
        <f t="shared" si="151"/>
        <v>11897.480434961943</v>
      </c>
      <c r="AD100" s="54">
        <f t="shared" si="151"/>
        <v>12086.453519916293</v>
      </c>
      <c r="AE100" s="54">
        <f t="shared" si="151"/>
        <v>12328.143975642277</v>
      </c>
      <c r="AF100" s="54">
        <f t="shared" si="151"/>
        <v>12574.667468312706</v>
      </c>
      <c r="AG100" s="54">
        <f t="shared" si="151"/>
        <v>12878.054096530197</v>
      </c>
      <c r="AH100" s="54">
        <f t="shared" si="151"/>
        <v>13082.602078275891</v>
      </c>
      <c r="AI100" s="54">
        <f t="shared" si="151"/>
        <v>13344.212322601896</v>
      </c>
      <c r="AJ100" s="54">
        <f t="shared" si="151"/>
        <v>13611.053936003169</v>
      </c>
      <c r="AK100" s="54">
        <f t="shared" si="151"/>
        <v>13939.445264882144</v>
      </c>
      <c r="AL100" s="54">
        <f t="shared" si="151"/>
        <v>14160.851804582455</v>
      </c>
      <c r="AM100" s="54">
        <f t="shared" si="151"/>
        <v>14444.023598564696</v>
      </c>
      <c r="AN100" s="54">
        <f t="shared" si="151"/>
        <v>14732.857923728938</v>
      </c>
      <c r="AO100" s="54">
        <f t="shared" si="151"/>
        <v>15088.314805650543</v>
      </c>
      <c r="AP100" s="54">
        <f t="shared" si="151"/>
        <v>15327.969362022612</v>
      </c>
      <c r="AQ100" s="54">
        <f t="shared" si="151"/>
        <v>15634.479778362411</v>
      </c>
      <c r="AR100" s="54">
        <f t="shared" si="151"/>
        <v>15947.119423767444</v>
      </c>
      <c r="AS100" s="54">
        <f t="shared" si="151"/>
        <v>16331.872563677533</v>
      </c>
      <c r="AT100" s="54">
        <f t="shared" si="151"/>
        <v>16591.279112678454</v>
      </c>
      <c r="AU100" s="54">
        <f t="shared" si="151"/>
        <v>16923.051687918374</v>
      </c>
      <c r="AV100" s="54">
        <f t="shared" si="151"/>
        <v>17261.458654692175</v>
      </c>
      <c r="AW100" s="54">
        <f t="shared" si="151"/>
        <v>17677.922609111592</v>
      </c>
      <c r="AX100" s="54">
        <f t="shared" si="151"/>
        <v>17958.709082288824</v>
      </c>
      <c r="AY100" s="54">
        <f t="shared" si="151"/>
        <v>18317.825888157186</v>
      </c>
      <c r="AZ100" s="54">
        <f t="shared" si="151"/>
        <v>18684.123882810676</v>
      </c>
      <c r="BA100" s="54">
        <f t="shared" si="151"/>
        <v>19134.912212624418</v>
      </c>
      <c r="BB100" s="54">
        <f t="shared" si="151"/>
        <v>19438.840713361798</v>
      </c>
      <c r="BC100" s="54">
        <f t="shared" si="151"/>
        <v>19827.555423020469</v>
      </c>
      <c r="BD100" s="54">
        <f t="shared" si="151"/>
        <v>20224.043184978553</v>
      </c>
      <c r="BE100" s="54">
        <f t="shared" si="151"/>
        <v>20711.984857096493</v>
      </c>
      <c r="BF100" s="54">
        <f t="shared" si="151"/>
        <v>21040.962718868945</v>
      </c>
      <c r="BG100" s="54">
        <f t="shared" si="151"/>
        <v>21461.714750062962</v>
      </c>
      <c r="BH100" s="54">
        <f t="shared" si="151"/>
        <v>21890.880477631963</v>
      </c>
      <c r="BI100" s="54">
        <f t="shared" si="151"/>
        <v>22419.037618451537</v>
      </c>
      <c r="BJ100" s="54">
        <f t="shared" si="151"/>
        <v>22775.129374485594</v>
      </c>
      <c r="BK100" s="54">
        <f t="shared" si="151"/>
        <v>23230.559198351391</v>
      </c>
      <c r="BL100" s="54">
        <f t="shared" si="151"/>
        <v>23695.096163654507</v>
      </c>
      <c r="BM100" s="54">
        <f t="shared" si="151"/>
        <v>24266.783275738824</v>
      </c>
      <c r="BN100" s="54">
        <f t="shared" si="151"/>
        <v>24652.22361519585</v>
      </c>
      <c r="BO100" s="54">
        <f t="shared" si="151"/>
        <v>25145.189326799966</v>
      </c>
      <c r="BP100" s="54">
        <f t="shared" si="151"/>
        <v>25648.01277767379</v>
      </c>
      <c r="BQ100" s="54">
        <f t="shared" si="151"/>
        <v>26266.817540241533</v>
      </c>
      <c r="BR100" s="54">
        <f t="shared" si="151"/>
        <v>26684.025332231351</v>
      </c>
      <c r="BS100" s="54">
        <f t="shared" si="151"/>
        <v>27217.620586829686</v>
      </c>
      <c r="BT100" s="54">
        <f t="shared" si="151"/>
        <v>27761.886041751441</v>
      </c>
      <c r="BU100" s="54">
        <f t="shared" si="151"/>
        <v>28431.691825513873</v>
      </c>
      <c r="BV100" s="54">
        <f t="shared" si="151"/>
        <v>28883.285298947976</v>
      </c>
      <c r="BW100" s="54">
        <f t="shared" si="151"/>
        <v>29460.85872652648</v>
      </c>
      <c r="BX100" s="54">
        <f t="shared" si="150"/>
        <v>30049.981777383375</v>
      </c>
      <c r="BY100" s="54">
        <f t="shared" si="150"/>
        <v>30774.992015022741</v>
      </c>
      <c r="BZ100" s="54">
        <f t="shared" si="150"/>
        <v>31263.805189569724</v>
      </c>
      <c r="CA100" s="54">
        <f t="shared" si="150"/>
        <v>31888.981409504242</v>
      </c>
      <c r="CB100" s="54">
        <f t="shared" si="150"/>
        <v>32526.659156479433</v>
      </c>
      <c r="CC100" s="54">
        <f t="shared" si="150"/>
        <v>33311.423721707972</v>
      </c>
      <c r="CD100" s="54">
        <f t="shared" si="150"/>
        <v>33840.524192965262</v>
      </c>
      <c r="CE100" s="54">
        <f t="shared" si="150"/>
        <v>34517.226560680203</v>
      </c>
      <c r="CF100" s="54">
        <f t="shared" si="150"/>
        <v>35207.460813771984</v>
      </c>
      <c r="CG100" s="54">
        <f t="shared" si="150"/>
        <v>36056.904574516055</v>
      </c>
      <c r="CH100" s="54">
        <f t="shared" si="150"/>
        <v>36629.612765010577</v>
      </c>
      <c r="CI100" s="54">
        <f t="shared" si="150"/>
        <v>37362.08799338535</v>
      </c>
      <c r="CJ100" s="54">
        <f t="shared" si="150"/>
        <v>38109.210386162995</v>
      </c>
      <c r="CK100" s="54">
        <f t="shared" si="150"/>
        <v>38871.27283983575</v>
      </c>
      <c r="CL100" s="54">
        <f t="shared" si="150"/>
        <v>39648.574107889937</v>
      </c>
      <c r="CM100" s="54">
        <f t="shared" si="150"/>
        <v>40441.418917927134</v>
      </c>
      <c r="CN100" s="54">
        <f t="shared" si="150"/>
        <v>41250.118091127355</v>
      </c>
      <c r="CO100" s="54">
        <f t="shared" si="150"/>
        <v>42245.351903295894</v>
      </c>
    </row>
    <row r="101" spans="1:93" ht="3.75" customHeight="1" outlineLevel="1" x14ac:dyDescent="0.2"/>
    <row r="102" spans="1:93" s="59" customFormat="1" outlineLevel="1" x14ac:dyDescent="0.2">
      <c r="D102" s="99"/>
      <c r="E102" s="59" t="s">
        <v>505</v>
      </c>
      <c r="H102" s="115" t="s">
        <v>125</v>
      </c>
      <c r="I102" s="105">
        <f xml:space="preserve"> SUM( K102:CO102 )</f>
        <v>20724366.709878415</v>
      </c>
      <c r="K102" s="100">
        <f>SUM(K89:K101)</f>
        <v>30354.059875000003</v>
      </c>
      <c r="L102" s="100">
        <f t="shared" ref="L102:BW102" si="152">SUM(L89:L101)</f>
        <v>99468.204638962707</v>
      </c>
      <c r="M102" s="100">
        <f t="shared" si="152"/>
        <v>104374.88393388852</v>
      </c>
      <c r="N102" s="100">
        <f t="shared" si="152"/>
        <v>105849.72071079513</v>
      </c>
      <c r="O102" s="100">
        <f t="shared" si="152"/>
        <v>107928.40265045916</v>
      </c>
      <c r="P102" s="100">
        <f t="shared" si="152"/>
        <v>110024.42068374022</v>
      </c>
      <c r="Q102" s="100">
        <f t="shared" si="152"/>
        <v>112622.8894496796</v>
      </c>
      <c r="R102" s="100">
        <f t="shared" si="152"/>
        <v>114365.33195404604</v>
      </c>
      <c r="S102" s="100">
        <f t="shared" si="152"/>
        <v>116652.27321052621</v>
      </c>
      <c r="T102" s="100">
        <f t="shared" si="152"/>
        <v>118984.94598565136</v>
      </c>
      <c r="U102" s="100">
        <f t="shared" si="152"/>
        <v>121855.67331599172</v>
      </c>
      <c r="V102" s="100">
        <f t="shared" si="152"/>
        <v>123791.16231566634</v>
      </c>
      <c r="W102" s="100">
        <f t="shared" si="152"/>
        <v>126266.5900650571</v>
      </c>
      <c r="X102" s="100">
        <f t="shared" si="152"/>
        <v>128791.51846076084</v>
      </c>
      <c r="Y102" s="100">
        <f t="shared" si="152"/>
        <v>131898.84711396651</v>
      </c>
      <c r="Z102" s="100">
        <f t="shared" si="152"/>
        <v>133993.8564041522</v>
      </c>
      <c r="AA102" s="100">
        <f t="shared" si="152"/>
        <v>136673.3054390107</v>
      </c>
      <c r="AB102" s="100">
        <f t="shared" si="152"/>
        <v>139406.33489406962</v>
      </c>
      <c r="AC102" s="100">
        <f t="shared" si="152"/>
        <v>142769.76521954327</v>
      </c>
      <c r="AD102" s="100">
        <f t="shared" si="152"/>
        <v>145037.44223899551</v>
      </c>
      <c r="AE102" s="100">
        <f t="shared" si="152"/>
        <v>147937.72770770732</v>
      </c>
      <c r="AF102" s="100">
        <f t="shared" si="152"/>
        <v>150896.00961975247</v>
      </c>
      <c r="AG102" s="100">
        <f t="shared" si="152"/>
        <v>154536.64915836233</v>
      </c>
      <c r="AH102" s="100">
        <f t="shared" si="152"/>
        <v>156991.22493931069</v>
      </c>
      <c r="AI102" s="100">
        <f t="shared" si="152"/>
        <v>160130.54787122281</v>
      </c>
      <c r="AJ102" s="100">
        <f t="shared" si="152"/>
        <v>163332.64723203803</v>
      </c>
      <c r="AK102" s="100">
        <f t="shared" si="152"/>
        <v>167273.34317858572</v>
      </c>
      <c r="AL102" s="100">
        <f t="shared" si="152"/>
        <v>169930.22165498949</v>
      </c>
      <c r="AM102" s="100">
        <f t="shared" si="152"/>
        <v>173328.28318277639</v>
      </c>
      <c r="AN102" s="100">
        <f t="shared" si="152"/>
        <v>176794.29508474725</v>
      </c>
      <c r="AO102" s="100">
        <f t="shared" si="152"/>
        <v>181059.77766780648</v>
      </c>
      <c r="AP102" s="100">
        <f t="shared" si="152"/>
        <v>183935.63234427138</v>
      </c>
      <c r="AQ102" s="100">
        <f t="shared" si="152"/>
        <v>187613.75734034894</v>
      </c>
      <c r="AR102" s="100">
        <f t="shared" si="152"/>
        <v>191365.43308520931</v>
      </c>
      <c r="AS102" s="100">
        <f t="shared" si="152"/>
        <v>195982.47076413035</v>
      </c>
      <c r="AT102" s="100">
        <f t="shared" si="152"/>
        <v>199095.34935214146</v>
      </c>
      <c r="AU102" s="100">
        <f t="shared" si="152"/>
        <v>203076.62025502048</v>
      </c>
      <c r="AV102" s="100">
        <f t="shared" si="152"/>
        <v>207137.50385630605</v>
      </c>
      <c r="AW102" s="100">
        <f t="shared" si="152"/>
        <v>212135.07130933905</v>
      </c>
      <c r="AX102" s="100">
        <f t="shared" si="152"/>
        <v>215504.50898746584</v>
      </c>
      <c r="AY102" s="100">
        <f t="shared" si="152"/>
        <v>219813.91065788621</v>
      </c>
      <c r="AZ102" s="100">
        <f t="shared" si="152"/>
        <v>224209.4865937281</v>
      </c>
      <c r="BA102" s="100">
        <f t="shared" si="152"/>
        <v>229618.94655149302</v>
      </c>
      <c r="BB102" s="100">
        <f t="shared" si="152"/>
        <v>233266.0885603416</v>
      </c>
      <c r="BC102" s="100">
        <f t="shared" si="152"/>
        <v>237930.66507624564</v>
      </c>
      <c r="BD102" s="100">
        <f t="shared" si="152"/>
        <v>242688.51821974257</v>
      </c>
      <c r="BE102" s="100">
        <f t="shared" si="152"/>
        <v>248543.81828515787</v>
      </c>
      <c r="BF102" s="100">
        <f t="shared" si="152"/>
        <v>252491.55262642735</v>
      </c>
      <c r="BG102" s="100">
        <f t="shared" si="152"/>
        <v>257540.57700075555</v>
      </c>
      <c r="BH102" s="100">
        <f t="shared" si="152"/>
        <v>262690.56573158357</v>
      </c>
      <c r="BI102" s="100">
        <f t="shared" si="152"/>
        <v>269028.45142141852</v>
      </c>
      <c r="BJ102" s="100">
        <f t="shared" si="152"/>
        <v>273301.55249382707</v>
      </c>
      <c r="BK102" s="100">
        <f t="shared" si="152"/>
        <v>278766.71038021677</v>
      </c>
      <c r="BL102" s="100">
        <f t="shared" si="152"/>
        <v>284341.15396385401</v>
      </c>
      <c r="BM102" s="100">
        <f t="shared" si="152"/>
        <v>291201.39930886589</v>
      </c>
      <c r="BN102" s="100">
        <f t="shared" si="152"/>
        <v>295826.68338235014</v>
      </c>
      <c r="BO102" s="100">
        <f t="shared" si="152"/>
        <v>301742.27192159957</v>
      </c>
      <c r="BP102" s="100">
        <f t="shared" si="152"/>
        <v>307776.15333208541</v>
      </c>
      <c r="BQ102" s="100">
        <f t="shared" si="152"/>
        <v>315201.81048289832</v>
      </c>
      <c r="BR102" s="100">
        <f t="shared" si="152"/>
        <v>320208.30398677633</v>
      </c>
      <c r="BS102" s="100">
        <f t="shared" si="152"/>
        <v>326611.44704195624</v>
      </c>
      <c r="BT102" s="100">
        <f t="shared" si="152"/>
        <v>333142.6325010173</v>
      </c>
      <c r="BU102" s="100">
        <f t="shared" si="152"/>
        <v>341180.30190616648</v>
      </c>
      <c r="BV102" s="100">
        <f t="shared" si="152"/>
        <v>346599.42358737579</v>
      </c>
      <c r="BW102" s="100">
        <f t="shared" si="152"/>
        <v>353530.30471831787</v>
      </c>
      <c r="BX102" s="100">
        <f t="shared" ref="BX102:CO102" si="153">SUM(BX89:BX101)</f>
        <v>360599.78132860042</v>
      </c>
      <c r="BY102" s="100">
        <f t="shared" si="153"/>
        <v>369299.90418027277</v>
      </c>
      <c r="BZ102" s="100">
        <f t="shared" si="153"/>
        <v>375165.66227483662</v>
      </c>
      <c r="CA102" s="100">
        <f t="shared" si="153"/>
        <v>382667.77691405098</v>
      </c>
      <c r="CB102" s="100">
        <f t="shared" si="153"/>
        <v>390319.90987775312</v>
      </c>
      <c r="CC102" s="100">
        <f t="shared" si="153"/>
        <v>399737.08466049557</v>
      </c>
      <c r="CD102" s="100">
        <f t="shared" si="153"/>
        <v>406086.29031558306</v>
      </c>
      <c r="CE102" s="100">
        <f t="shared" si="153"/>
        <v>414206.71872816241</v>
      </c>
      <c r="CF102" s="100">
        <f t="shared" si="153"/>
        <v>422489.52976526384</v>
      </c>
      <c r="CG102" s="100">
        <f t="shared" si="153"/>
        <v>432682.85489419266</v>
      </c>
      <c r="CH102" s="100">
        <f t="shared" si="153"/>
        <v>439555.35318012681</v>
      </c>
      <c r="CI102" s="100">
        <f t="shared" si="153"/>
        <v>448345.05592062412</v>
      </c>
      <c r="CJ102" s="100">
        <f t="shared" si="153"/>
        <v>457310.52463395585</v>
      </c>
      <c r="CK102" s="100">
        <f t="shared" si="153"/>
        <v>466455.27407802892</v>
      </c>
      <c r="CL102" s="100">
        <f t="shared" si="153"/>
        <v>475782.88929467933</v>
      </c>
      <c r="CM102" s="100">
        <f t="shared" si="153"/>
        <v>485297.02701512561</v>
      </c>
      <c r="CN102" s="100">
        <f t="shared" si="153"/>
        <v>495001.41709352838</v>
      </c>
      <c r="CO102" s="100">
        <f t="shared" si="153"/>
        <v>506944.22283955076</v>
      </c>
    </row>
    <row r="103" spans="1:93" outlineLevel="1" x14ac:dyDescent="0.2">
      <c r="E103" s="18" t="str">
        <f xml:space="preserve"> InpC!E14</f>
        <v>Occupancy once development complete</v>
      </c>
      <c r="G103" s="58">
        <f xml:space="preserve"> InpC!G14</f>
        <v>0.98</v>
      </c>
      <c r="H103" s="113" t="str">
        <f xml:space="preserve"> InpC!H14</f>
        <v>%</v>
      </c>
      <c r="I103" s="77"/>
    </row>
    <row r="104" spans="1:93" s="59" customFormat="1" outlineLevel="1" x14ac:dyDescent="0.2">
      <c r="D104" s="99"/>
      <c r="E104" s="59" t="s">
        <v>506</v>
      </c>
      <c r="H104" s="117" t="s">
        <v>125</v>
      </c>
      <c r="I104" s="105">
        <f xml:space="preserve"> SUM( K104:CO104 )</f>
        <v>20312475.820971124</v>
      </c>
      <c r="K104" s="100">
        <f t="shared" ref="K104:AP104" si="154" xml:space="preserve"> IF( K73 = 1, K102 * $G$103, K102 )</f>
        <v>30354.059875000003</v>
      </c>
      <c r="L104" s="100">
        <f t="shared" si="154"/>
        <v>99468.204638962707</v>
      </c>
      <c r="M104" s="100">
        <f t="shared" si="154"/>
        <v>102287.38625521075</v>
      </c>
      <c r="N104" s="100">
        <f t="shared" si="154"/>
        <v>103732.72629657922</v>
      </c>
      <c r="O104" s="100">
        <f t="shared" si="154"/>
        <v>105769.83459744997</v>
      </c>
      <c r="P104" s="100">
        <f t="shared" si="154"/>
        <v>107823.93227006542</v>
      </c>
      <c r="Q104" s="100">
        <f t="shared" si="154"/>
        <v>110370.43166068601</v>
      </c>
      <c r="R104" s="100">
        <f t="shared" si="154"/>
        <v>112078.02531496511</v>
      </c>
      <c r="S104" s="100">
        <f t="shared" si="154"/>
        <v>114319.22774631568</v>
      </c>
      <c r="T104" s="100">
        <f t="shared" si="154"/>
        <v>116605.24706593833</v>
      </c>
      <c r="U104" s="100">
        <f t="shared" si="154"/>
        <v>119418.55984967189</v>
      </c>
      <c r="V104" s="100">
        <f t="shared" si="154"/>
        <v>121315.33906935301</v>
      </c>
      <c r="W104" s="100">
        <f t="shared" si="154"/>
        <v>123741.25826375595</v>
      </c>
      <c r="X104" s="100">
        <f t="shared" si="154"/>
        <v>126215.68809154561</v>
      </c>
      <c r="Y104" s="100">
        <f t="shared" si="154"/>
        <v>129260.87017168717</v>
      </c>
      <c r="Z104" s="100">
        <f t="shared" si="154"/>
        <v>131313.97927606915</v>
      </c>
      <c r="AA104" s="100">
        <f t="shared" si="154"/>
        <v>133939.83933023049</v>
      </c>
      <c r="AB104" s="100">
        <f t="shared" si="154"/>
        <v>136618.20819618821</v>
      </c>
      <c r="AC104" s="100">
        <f t="shared" si="154"/>
        <v>139914.36991515241</v>
      </c>
      <c r="AD104" s="100">
        <f t="shared" si="154"/>
        <v>142136.6933942156</v>
      </c>
      <c r="AE104" s="100">
        <f t="shared" si="154"/>
        <v>144978.97315355318</v>
      </c>
      <c r="AF104" s="100">
        <f t="shared" si="154"/>
        <v>147878.08942735742</v>
      </c>
      <c r="AG104" s="100">
        <f t="shared" si="154"/>
        <v>151445.91617519507</v>
      </c>
      <c r="AH104" s="100">
        <f t="shared" si="154"/>
        <v>153851.40044052448</v>
      </c>
      <c r="AI104" s="100">
        <f t="shared" si="154"/>
        <v>156927.93691379836</v>
      </c>
      <c r="AJ104" s="100">
        <f t="shared" si="154"/>
        <v>160065.99428739728</v>
      </c>
      <c r="AK104" s="100">
        <f t="shared" si="154"/>
        <v>163927.876315014</v>
      </c>
      <c r="AL104" s="100">
        <f t="shared" si="154"/>
        <v>166531.6172218897</v>
      </c>
      <c r="AM104" s="100">
        <f t="shared" si="154"/>
        <v>169861.71751912087</v>
      </c>
      <c r="AN104" s="100">
        <f t="shared" si="154"/>
        <v>173258.40918305231</v>
      </c>
      <c r="AO104" s="100">
        <f t="shared" si="154"/>
        <v>177438.58211445034</v>
      </c>
      <c r="AP104" s="100">
        <f t="shared" si="154"/>
        <v>180256.91969738595</v>
      </c>
      <c r="AQ104" s="100">
        <f t="shared" ref="AQ104:BV104" si="155" xml:space="preserve"> IF( AQ73 = 1, AQ102 * $G$103, AQ102 )</f>
        <v>183861.48219354195</v>
      </c>
      <c r="AR104" s="100">
        <f t="shared" si="155"/>
        <v>187538.12442350513</v>
      </c>
      <c r="AS104" s="100">
        <f t="shared" si="155"/>
        <v>192062.82134884773</v>
      </c>
      <c r="AT104" s="100">
        <f t="shared" si="155"/>
        <v>195113.44236509863</v>
      </c>
      <c r="AU104" s="100">
        <f t="shared" si="155"/>
        <v>199015.08784992006</v>
      </c>
      <c r="AV104" s="100">
        <f t="shared" si="155"/>
        <v>202994.75377917994</v>
      </c>
      <c r="AW104" s="100">
        <f t="shared" si="155"/>
        <v>207892.36988315228</v>
      </c>
      <c r="AX104" s="100">
        <f t="shared" si="155"/>
        <v>211194.41880771652</v>
      </c>
      <c r="AY104" s="100">
        <f t="shared" si="155"/>
        <v>215417.63244472849</v>
      </c>
      <c r="AZ104" s="100">
        <f t="shared" si="155"/>
        <v>219725.29686185354</v>
      </c>
      <c r="BA104" s="100">
        <f t="shared" si="155"/>
        <v>225026.56762046315</v>
      </c>
      <c r="BB104" s="100">
        <f t="shared" si="155"/>
        <v>228600.76678913477</v>
      </c>
      <c r="BC104" s="100">
        <f t="shared" si="155"/>
        <v>233172.05177472072</v>
      </c>
      <c r="BD104" s="100">
        <f t="shared" si="155"/>
        <v>237834.74785534773</v>
      </c>
      <c r="BE104" s="100">
        <f t="shared" si="155"/>
        <v>243572.94191945472</v>
      </c>
      <c r="BF104" s="100">
        <f t="shared" si="155"/>
        <v>247441.7215738988</v>
      </c>
      <c r="BG104" s="100">
        <f t="shared" si="155"/>
        <v>252389.76546074043</v>
      </c>
      <c r="BH104" s="100">
        <f t="shared" si="155"/>
        <v>257436.75441695188</v>
      </c>
      <c r="BI104" s="100">
        <f t="shared" si="155"/>
        <v>263647.88239299017</v>
      </c>
      <c r="BJ104" s="100">
        <f t="shared" si="155"/>
        <v>267835.52144395054</v>
      </c>
      <c r="BK104" s="100">
        <f t="shared" si="155"/>
        <v>273191.37617261242</v>
      </c>
      <c r="BL104" s="100">
        <f t="shared" si="155"/>
        <v>278654.33088457695</v>
      </c>
      <c r="BM104" s="100">
        <f t="shared" si="155"/>
        <v>285377.37132268859</v>
      </c>
      <c r="BN104" s="100">
        <f t="shared" si="155"/>
        <v>289910.14971470315</v>
      </c>
      <c r="BO104" s="100">
        <f t="shared" si="155"/>
        <v>295707.42648316757</v>
      </c>
      <c r="BP104" s="100">
        <f t="shared" si="155"/>
        <v>301620.6302654437</v>
      </c>
      <c r="BQ104" s="100">
        <f t="shared" si="155"/>
        <v>308897.77427324036</v>
      </c>
      <c r="BR104" s="100">
        <f t="shared" si="155"/>
        <v>313804.13790704077</v>
      </c>
      <c r="BS104" s="100">
        <f t="shared" si="155"/>
        <v>320079.21810111712</v>
      </c>
      <c r="BT104" s="100">
        <f t="shared" si="155"/>
        <v>326479.77985099697</v>
      </c>
      <c r="BU104" s="100">
        <f t="shared" si="155"/>
        <v>334356.69586804317</v>
      </c>
      <c r="BV104" s="100">
        <f t="shared" si="155"/>
        <v>339667.43511562824</v>
      </c>
      <c r="BW104" s="100">
        <f t="shared" ref="BW104:CO104" si="156" xml:space="preserve"> IF( BW73 = 1, BW102 * $G$103, BW102 )</f>
        <v>346459.69862395152</v>
      </c>
      <c r="BX104" s="100">
        <f t="shared" si="156"/>
        <v>353387.78570202843</v>
      </c>
      <c r="BY104" s="100">
        <f t="shared" si="156"/>
        <v>361913.90609666728</v>
      </c>
      <c r="BZ104" s="100">
        <f t="shared" si="156"/>
        <v>367662.34902933991</v>
      </c>
      <c r="CA104" s="100">
        <f t="shared" si="156"/>
        <v>375014.42137576995</v>
      </c>
      <c r="CB104" s="100">
        <f t="shared" si="156"/>
        <v>382513.51168019808</v>
      </c>
      <c r="CC104" s="100">
        <f t="shared" si="156"/>
        <v>391742.34296728566</v>
      </c>
      <c r="CD104" s="100">
        <f t="shared" si="156"/>
        <v>397964.56450927141</v>
      </c>
      <c r="CE104" s="100">
        <f t="shared" si="156"/>
        <v>405922.58435359917</v>
      </c>
      <c r="CF104" s="100">
        <f t="shared" si="156"/>
        <v>414039.73916995857</v>
      </c>
      <c r="CG104" s="100">
        <f t="shared" si="156"/>
        <v>424029.19779630878</v>
      </c>
      <c r="CH104" s="100">
        <f t="shared" si="156"/>
        <v>430764.24611652427</v>
      </c>
      <c r="CI104" s="100">
        <f t="shared" si="156"/>
        <v>439378.15480221162</v>
      </c>
      <c r="CJ104" s="100">
        <f t="shared" si="156"/>
        <v>448164.3141412767</v>
      </c>
      <c r="CK104" s="100">
        <f t="shared" si="156"/>
        <v>457126.16859646834</v>
      </c>
      <c r="CL104" s="100">
        <f t="shared" si="156"/>
        <v>466267.23150878574</v>
      </c>
      <c r="CM104" s="100">
        <f t="shared" si="156"/>
        <v>475591.08647482307</v>
      </c>
      <c r="CN104" s="100">
        <f t="shared" si="156"/>
        <v>485101.3887516578</v>
      </c>
      <c r="CO104" s="100">
        <f t="shared" si="156"/>
        <v>496805.33838275971</v>
      </c>
    </row>
    <row r="105" spans="1:93" ht="3.75" customHeight="1" outlineLevel="1" x14ac:dyDescent="0.2"/>
    <row r="106" spans="1:93" s="28" customFormat="1" outlineLevel="1" x14ac:dyDescent="0.2">
      <c r="D106" s="39"/>
      <c r="E106" s="28" t="str">
        <f xml:space="preserve"> E51</f>
        <v>Annual income from site - inflated</v>
      </c>
      <c r="H106" s="168" t="s">
        <v>125</v>
      </c>
      <c r="I106" s="105">
        <f xml:space="preserve"> SUM( K106:CO106 )</f>
        <v>20793261.986382969</v>
      </c>
      <c r="K106" s="280">
        <f t="shared" ref="K106:AP106" si="157" xml:space="preserve"> K51</f>
        <v>97132.991600000008</v>
      </c>
      <c r="L106" s="280">
        <f t="shared" si="157"/>
        <v>101584.54941851512</v>
      </c>
      <c r="M106" s="280">
        <f t="shared" si="157"/>
        <v>104374.88393388852</v>
      </c>
      <c r="N106" s="280">
        <f t="shared" si="157"/>
        <v>105849.72071079513</v>
      </c>
      <c r="O106" s="280">
        <f t="shared" si="157"/>
        <v>107928.40265045917</v>
      </c>
      <c r="P106" s="280">
        <f t="shared" si="157"/>
        <v>110024.4206837402</v>
      </c>
      <c r="Q106" s="280">
        <f t="shared" si="157"/>
        <v>112622.88944967958</v>
      </c>
      <c r="R106" s="280">
        <f t="shared" si="157"/>
        <v>114365.33195404604</v>
      </c>
      <c r="S106" s="280">
        <f t="shared" si="157"/>
        <v>116652.27321052621</v>
      </c>
      <c r="T106" s="280">
        <f t="shared" si="157"/>
        <v>118984.94598565137</v>
      </c>
      <c r="U106" s="280">
        <f t="shared" si="157"/>
        <v>121855.67331599175</v>
      </c>
      <c r="V106" s="280">
        <f t="shared" si="157"/>
        <v>123791.16231566633</v>
      </c>
      <c r="W106" s="280">
        <f t="shared" si="157"/>
        <v>126266.59006505713</v>
      </c>
      <c r="X106" s="280">
        <f t="shared" si="157"/>
        <v>128791.51846076082</v>
      </c>
      <c r="Y106" s="280">
        <f t="shared" si="157"/>
        <v>131898.84711396651</v>
      </c>
      <c r="Z106" s="280">
        <f t="shared" si="157"/>
        <v>133993.85640415223</v>
      </c>
      <c r="AA106" s="280">
        <f t="shared" si="157"/>
        <v>136673.30543901073</v>
      </c>
      <c r="AB106" s="280">
        <f t="shared" si="157"/>
        <v>139406.33489406962</v>
      </c>
      <c r="AC106" s="280">
        <f t="shared" si="157"/>
        <v>142769.7652195433</v>
      </c>
      <c r="AD106" s="280">
        <f t="shared" si="157"/>
        <v>145037.44223899551</v>
      </c>
      <c r="AE106" s="280">
        <f t="shared" si="157"/>
        <v>147937.72770770732</v>
      </c>
      <c r="AF106" s="280">
        <f t="shared" si="157"/>
        <v>150896.00961975247</v>
      </c>
      <c r="AG106" s="280">
        <f t="shared" si="157"/>
        <v>154536.64915836236</v>
      </c>
      <c r="AH106" s="280">
        <f t="shared" si="157"/>
        <v>156991.22493931069</v>
      </c>
      <c r="AI106" s="280">
        <f t="shared" si="157"/>
        <v>160130.54787122275</v>
      </c>
      <c r="AJ106" s="280">
        <f t="shared" si="157"/>
        <v>163332.64723203803</v>
      </c>
      <c r="AK106" s="280">
        <f t="shared" si="157"/>
        <v>167273.34317858572</v>
      </c>
      <c r="AL106" s="280">
        <f t="shared" si="157"/>
        <v>169930.22165498947</v>
      </c>
      <c r="AM106" s="280">
        <f t="shared" si="157"/>
        <v>173328.28318277636</v>
      </c>
      <c r="AN106" s="280">
        <f t="shared" si="157"/>
        <v>176794.29508474725</v>
      </c>
      <c r="AO106" s="280">
        <f t="shared" si="157"/>
        <v>181059.77766780651</v>
      </c>
      <c r="AP106" s="280">
        <f t="shared" si="157"/>
        <v>183935.63234427135</v>
      </c>
      <c r="AQ106" s="280">
        <f t="shared" ref="AQ106:BV106" si="158" xml:space="preserve"> AQ51</f>
        <v>187613.75734034894</v>
      </c>
      <c r="AR106" s="280">
        <f t="shared" si="158"/>
        <v>191365.43308520934</v>
      </c>
      <c r="AS106" s="280">
        <f t="shared" si="158"/>
        <v>195982.47076413038</v>
      </c>
      <c r="AT106" s="280">
        <f t="shared" si="158"/>
        <v>199095.34935214143</v>
      </c>
      <c r="AU106" s="280">
        <f t="shared" si="158"/>
        <v>203076.62025502051</v>
      </c>
      <c r="AV106" s="280">
        <f t="shared" si="158"/>
        <v>207137.50385630608</v>
      </c>
      <c r="AW106" s="280">
        <f t="shared" si="158"/>
        <v>212135.07130933911</v>
      </c>
      <c r="AX106" s="280">
        <f t="shared" si="158"/>
        <v>215504.5089874659</v>
      </c>
      <c r="AY106" s="280">
        <f t="shared" si="158"/>
        <v>219813.91065788624</v>
      </c>
      <c r="AZ106" s="280">
        <f t="shared" si="158"/>
        <v>224209.4865937281</v>
      </c>
      <c r="BA106" s="280">
        <f t="shared" si="158"/>
        <v>229618.94655149302</v>
      </c>
      <c r="BB106" s="280">
        <f t="shared" si="158"/>
        <v>233266.0885603416</v>
      </c>
      <c r="BC106" s="280">
        <f t="shared" si="158"/>
        <v>237930.66507624561</v>
      </c>
      <c r="BD106" s="280">
        <f t="shared" si="158"/>
        <v>242688.51821974263</v>
      </c>
      <c r="BE106" s="280">
        <f t="shared" si="158"/>
        <v>248543.8182851579</v>
      </c>
      <c r="BF106" s="280">
        <f t="shared" si="158"/>
        <v>252491.55262642732</v>
      </c>
      <c r="BG106" s="280">
        <f t="shared" si="158"/>
        <v>257540.57700075555</v>
      </c>
      <c r="BH106" s="280">
        <f t="shared" si="158"/>
        <v>262690.56573158357</v>
      </c>
      <c r="BI106" s="280">
        <f t="shared" si="158"/>
        <v>269028.45142141846</v>
      </c>
      <c r="BJ106" s="280">
        <f t="shared" si="158"/>
        <v>273301.55249382713</v>
      </c>
      <c r="BK106" s="280">
        <f t="shared" si="158"/>
        <v>278766.71038021671</v>
      </c>
      <c r="BL106" s="280">
        <f t="shared" si="158"/>
        <v>284341.15396385407</v>
      </c>
      <c r="BM106" s="280">
        <f t="shared" si="158"/>
        <v>291201.39930886589</v>
      </c>
      <c r="BN106" s="280">
        <f t="shared" si="158"/>
        <v>295826.68338235019</v>
      </c>
      <c r="BO106" s="280">
        <f t="shared" si="158"/>
        <v>301742.27192159957</v>
      </c>
      <c r="BP106" s="280">
        <f t="shared" si="158"/>
        <v>307776.15333208547</v>
      </c>
      <c r="BQ106" s="280">
        <f t="shared" si="158"/>
        <v>315201.81048289838</v>
      </c>
      <c r="BR106" s="280">
        <f t="shared" si="158"/>
        <v>320208.30398677621</v>
      </c>
      <c r="BS106" s="280">
        <f t="shared" si="158"/>
        <v>326611.44704195624</v>
      </c>
      <c r="BT106" s="280">
        <f t="shared" si="158"/>
        <v>333142.6325010173</v>
      </c>
      <c r="BU106" s="280">
        <f t="shared" si="158"/>
        <v>341180.30190616648</v>
      </c>
      <c r="BV106" s="280">
        <f t="shared" si="158"/>
        <v>346599.42358737573</v>
      </c>
      <c r="BW106" s="280">
        <f t="shared" ref="BW106:CO106" si="159" xml:space="preserve"> BW51</f>
        <v>353530.30471831776</v>
      </c>
      <c r="BX106" s="280">
        <f t="shared" si="159"/>
        <v>360599.78132860048</v>
      </c>
      <c r="BY106" s="280">
        <f t="shared" si="159"/>
        <v>369299.90418027289</v>
      </c>
      <c r="BZ106" s="280">
        <f t="shared" si="159"/>
        <v>375165.66227483668</v>
      </c>
      <c r="CA106" s="280">
        <f t="shared" si="159"/>
        <v>382667.77691405092</v>
      </c>
      <c r="CB106" s="280">
        <f t="shared" si="159"/>
        <v>390319.90987775318</v>
      </c>
      <c r="CC106" s="280">
        <f t="shared" si="159"/>
        <v>399737.08466049569</v>
      </c>
      <c r="CD106" s="280">
        <f t="shared" si="159"/>
        <v>406086.29031558317</v>
      </c>
      <c r="CE106" s="280">
        <f t="shared" si="159"/>
        <v>414206.71872816241</v>
      </c>
      <c r="CF106" s="280">
        <f t="shared" si="159"/>
        <v>422489.52976526378</v>
      </c>
      <c r="CG106" s="280">
        <f t="shared" si="159"/>
        <v>432682.85489419266</v>
      </c>
      <c r="CH106" s="280">
        <f t="shared" si="159"/>
        <v>439555.35318012693</v>
      </c>
      <c r="CI106" s="280">
        <f t="shared" si="159"/>
        <v>448345.05592062417</v>
      </c>
      <c r="CJ106" s="280">
        <f t="shared" si="159"/>
        <v>457310.52463395591</v>
      </c>
      <c r="CK106" s="280">
        <f t="shared" si="159"/>
        <v>466455.27407802898</v>
      </c>
      <c r="CL106" s="280">
        <f t="shared" si="159"/>
        <v>475782.88929467928</v>
      </c>
      <c r="CM106" s="280">
        <f t="shared" si="159"/>
        <v>485297.02701512561</v>
      </c>
      <c r="CN106" s="280">
        <f t="shared" si="159"/>
        <v>495001.41709352826</v>
      </c>
      <c r="CO106" s="280">
        <f t="shared" si="159"/>
        <v>506944.2228395507</v>
      </c>
    </row>
    <row r="107" spans="1:93" s="42" customFormat="1" outlineLevel="1" x14ac:dyDescent="0.2">
      <c r="D107" s="44"/>
      <c r="H107" s="285"/>
      <c r="I107" s="284"/>
    </row>
    <row r="108" spans="1:93" s="169" customFormat="1" outlineLevel="1" x14ac:dyDescent="0.2">
      <c r="D108" s="170"/>
      <c r="E108" s="169" t="s">
        <v>507</v>
      </c>
      <c r="H108" s="171" t="s">
        <v>59</v>
      </c>
      <c r="I108" s="172"/>
      <c r="K108" s="440">
        <f xml:space="preserve"> IF( K73 = 1, $G$103, AVERAGE( K73:K84 ) )</f>
        <v>0.31249999999999994</v>
      </c>
      <c r="L108" s="440">
        <f t="shared" ref="L108:BW108" si="160" xml:space="preserve"> IF( L73 = 1, $G$103, AVERAGE( L73:L84 ) )</f>
        <v>0.97916666666666663</v>
      </c>
      <c r="M108" s="440">
        <f t="shared" si="160"/>
        <v>0.98</v>
      </c>
      <c r="N108" s="440">
        <f t="shared" si="160"/>
        <v>0.98</v>
      </c>
      <c r="O108" s="440">
        <f t="shared" si="160"/>
        <v>0.98</v>
      </c>
      <c r="P108" s="440">
        <f t="shared" si="160"/>
        <v>0.98</v>
      </c>
      <c r="Q108" s="440">
        <f t="shared" si="160"/>
        <v>0.98</v>
      </c>
      <c r="R108" s="440">
        <f t="shared" si="160"/>
        <v>0.98</v>
      </c>
      <c r="S108" s="440">
        <f t="shared" si="160"/>
        <v>0.98</v>
      </c>
      <c r="T108" s="440">
        <f t="shared" si="160"/>
        <v>0.98</v>
      </c>
      <c r="U108" s="440">
        <f t="shared" si="160"/>
        <v>0.98</v>
      </c>
      <c r="V108" s="440">
        <f t="shared" si="160"/>
        <v>0.98</v>
      </c>
      <c r="W108" s="440">
        <f t="shared" si="160"/>
        <v>0.98</v>
      </c>
      <c r="X108" s="440">
        <f t="shared" si="160"/>
        <v>0.98</v>
      </c>
      <c r="Y108" s="440">
        <f t="shared" si="160"/>
        <v>0.98</v>
      </c>
      <c r="Z108" s="440">
        <f t="shared" si="160"/>
        <v>0.98</v>
      </c>
      <c r="AA108" s="440">
        <f t="shared" si="160"/>
        <v>0.98</v>
      </c>
      <c r="AB108" s="440">
        <f t="shared" si="160"/>
        <v>0.98</v>
      </c>
      <c r="AC108" s="440">
        <f t="shared" si="160"/>
        <v>0.98</v>
      </c>
      <c r="AD108" s="440">
        <f t="shared" si="160"/>
        <v>0.98</v>
      </c>
      <c r="AE108" s="440">
        <f t="shared" si="160"/>
        <v>0.98</v>
      </c>
      <c r="AF108" s="440">
        <f t="shared" si="160"/>
        <v>0.98</v>
      </c>
      <c r="AG108" s="440">
        <f t="shared" si="160"/>
        <v>0.98</v>
      </c>
      <c r="AH108" s="440">
        <f t="shared" si="160"/>
        <v>0.98</v>
      </c>
      <c r="AI108" s="440">
        <f t="shared" si="160"/>
        <v>0.98</v>
      </c>
      <c r="AJ108" s="440">
        <f t="shared" si="160"/>
        <v>0.98</v>
      </c>
      <c r="AK108" s="440">
        <f t="shared" si="160"/>
        <v>0.98</v>
      </c>
      <c r="AL108" s="440">
        <f t="shared" si="160"/>
        <v>0.98</v>
      </c>
      <c r="AM108" s="440">
        <f t="shared" si="160"/>
        <v>0.98</v>
      </c>
      <c r="AN108" s="440">
        <f t="shared" si="160"/>
        <v>0.98</v>
      </c>
      <c r="AO108" s="440">
        <f t="shared" si="160"/>
        <v>0.98</v>
      </c>
      <c r="AP108" s="440">
        <f t="shared" si="160"/>
        <v>0.98</v>
      </c>
      <c r="AQ108" s="440">
        <f t="shared" si="160"/>
        <v>0.98</v>
      </c>
      <c r="AR108" s="440">
        <f t="shared" si="160"/>
        <v>0.98</v>
      </c>
      <c r="AS108" s="440">
        <f t="shared" si="160"/>
        <v>0.98</v>
      </c>
      <c r="AT108" s="440">
        <f t="shared" si="160"/>
        <v>0.98</v>
      </c>
      <c r="AU108" s="440">
        <f t="shared" si="160"/>
        <v>0.98</v>
      </c>
      <c r="AV108" s="440">
        <f t="shared" si="160"/>
        <v>0.98</v>
      </c>
      <c r="AW108" s="440">
        <f t="shared" si="160"/>
        <v>0.98</v>
      </c>
      <c r="AX108" s="440">
        <f t="shared" si="160"/>
        <v>0.98</v>
      </c>
      <c r="AY108" s="440">
        <f t="shared" si="160"/>
        <v>0.98</v>
      </c>
      <c r="AZ108" s="440">
        <f t="shared" si="160"/>
        <v>0.98</v>
      </c>
      <c r="BA108" s="440">
        <f t="shared" si="160"/>
        <v>0.98</v>
      </c>
      <c r="BB108" s="440">
        <f t="shared" si="160"/>
        <v>0.98</v>
      </c>
      <c r="BC108" s="440">
        <f t="shared" si="160"/>
        <v>0.98</v>
      </c>
      <c r="BD108" s="440">
        <f t="shared" si="160"/>
        <v>0.98</v>
      </c>
      <c r="BE108" s="440">
        <f t="shared" si="160"/>
        <v>0.98</v>
      </c>
      <c r="BF108" s="440">
        <f t="shared" si="160"/>
        <v>0.98</v>
      </c>
      <c r="BG108" s="440">
        <f t="shared" si="160"/>
        <v>0.98</v>
      </c>
      <c r="BH108" s="440">
        <f t="shared" si="160"/>
        <v>0.98</v>
      </c>
      <c r="BI108" s="440">
        <f t="shared" si="160"/>
        <v>0.98</v>
      </c>
      <c r="BJ108" s="440">
        <f t="shared" si="160"/>
        <v>0.98</v>
      </c>
      <c r="BK108" s="440">
        <f t="shared" si="160"/>
        <v>0.98</v>
      </c>
      <c r="BL108" s="440">
        <f t="shared" si="160"/>
        <v>0.98</v>
      </c>
      <c r="BM108" s="440">
        <f t="shared" si="160"/>
        <v>0.98</v>
      </c>
      <c r="BN108" s="440">
        <f t="shared" si="160"/>
        <v>0.98</v>
      </c>
      <c r="BO108" s="440">
        <f t="shared" si="160"/>
        <v>0.98</v>
      </c>
      <c r="BP108" s="440">
        <f t="shared" si="160"/>
        <v>0.98</v>
      </c>
      <c r="BQ108" s="440">
        <f t="shared" si="160"/>
        <v>0.98</v>
      </c>
      <c r="BR108" s="440">
        <f t="shared" si="160"/>
        <v>0.98</v>
      </c>
      <c r="BS108" s="440">
        <f t="shared" si="160"/>
        <v>0.98</v>
      </c>
      <c r="BT108" s="440">
        <f t="shared" si="160"/>
        <v>0.98</v>
      </c>
      <c r="BU108" s="440">
        <f t="shared" si="160"/>
        <v>0.98</v>
      </c>
      <c r="BV108" s="440">
        <f t="shared" si="160"/>
        <v>0.98</v>
      </c>
      <c r="BW108" s="440">
        <f t="shared" si="160"/>
        <v>0.98</v>
      </c>
      <c r="BX108" s="440">
        <f t="shared" ref="BX108:CO108" si="161" xml:space="preserve"> IF( BX73 = 1, $G$103, AVERAGE( BX73:BX84 ) )</f>
        <v>0.98</v>
      </c>
      <c r="BY108" s="440">
        <f t="shared" si="161"/>
        <v>0.98</v>
      </c>
      <c r="BZ108" s="440">
        <f t="shared" si="161"/>
        <v>0.98</v>
      </c>
      <c r="CA108" s="440">
        <f t="shared" si="161"/>
        <v>0.98</v>
      </c>
      <c r="CB108" s="440">
        <f t="shared" si="161"/>
        <v>0.98</v>
      </c>
      <c r="CC108" s="440">
        <f t="shared" si="161"/>
        <v>0.98</v>
      </c>
      <c r="CD108" s="440">
        <f t="shared" si="161"/>
        <v>0.98</v>
      </c>
      <c r="CE108" s="440">
        <f t="shared" si="161"/>
        <v>0.98</v>
      </c>
      <c r="CF108" s="440">
        <f t="shared" si="161"/>
        <v>0.98</v>
      </c>
      <c r="CG108" s="440">
        <f t="shared" si="161"/>
        <v>0.98</v>
      </c>
      <c r="CH108" s="440">
        <f t="shared" si="161"/>
        <v>0.98</v>
      </c>
      <c r="CI108" s="440">
        <f t="shared" si="161"/>
        <v>0.98</v>
      </c>
      <c r="CJ108" s="440">
        <f t="shared" si="161"/>
        <v>0.98</v>
      </c>
      <c r="CK108" s="440">
        <f t="shared" si="161"/>
        <v>0.98</v>
      </c>
      <c r="CL108" s="440">
        <f t="shared" si="161"/>
        <v>0.98</v>
      </c>
      <c r="CM108" s="440">
        <f t="shared" si="161"/>
        <v>0.98</v>
      </c>
      <c r="CN108" s="440">
        <f t="shared" si="161"/>
        <v>0.98</v>
      </c>
      <c r="CO108" s="440">
        <f t="shared" si="161"/>
        <v>0.98</v>
      </c>
    </row>
    <row r="109" spans="1:93" outlineLevel="1" x14ac:dyDescent="0.2"/>
    <row r="110" spans="1:93" ht="13.5" thickBot="1" x14ac:dyDescent="0.25">
      <c r="A110" s="56" t="s">
        <v>508</v>
      </c>
      <c r="B110" s="9"/>
      <c r="C110" s="8"/>
      <c r="D110" s="69"/>
      <c r="E110" s="11"/>
      <c r="F110" s="12"/>
      <c r="G110" s="12"/>
      <c r="H110" s="12"/>
      <c r="I110" s="12"/>
      <c r="J110" s="13"/>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row>
    <row r="111" spans="1:93" ht="3.75" customHeight="1" thickTop="1" x14ac:dyDescent="0.2"/>
    <row r="112" spans="1:93" x14ac:dyDescent="0.2">
      <c r="E112" s="18" t="str">
        <f xml:space="preserve"> InpC!E77</f>
        <v>Period</v>
      </c>
      <c r="F112" s="18"/>
      <c r="G112" s="19">
        <f xml:space="preserve"> InpC!G77</f>
        <v>12</v>
      </c>
      <c r="H112" s="113" t="str">
        <f xml:space="preserve"> InpC!H77</f>
        <v>Yrs</v>
      </c>
      <c r="I112" s="18"/>
    </row>
    <row r="113" spans="2:93" x14ac:dyDescent="0.2">
      <c r="E113" t="s">
        <v>509</v>
      </c>
      <c r="I113" s="106">
        <f xml:space="preserve"> SUM( K113:CO113 )</f>
        <v>12</v>
      </c>
      <c r="K113" s="54">
        <f t="shared" ref="K113:AP113" si="162" xml:space="preserve"> IF( K4 - $G4 + 1 &lt;= $G$112, 1, 0 )</f>
        <v>1</v>
      </c>
      <c r="L113" s="54">
        <f t="shared" si="162"/>
        <v>1</v>
      </c>
      <c r="M113" s="54">
        <f t="shared" si="162"/>
        <v>1</v>
      </c>
      <c r="N113" s="54">
        <f t="shared" si="162"/>
        <v>1</v>
      </c>
      <c r="O113" s="54">
        <f t="shared" si="162"/>
        <v>1</v>
      </c>
      <c r="P113" s="54">
        <f t="shared" si="162"/>
        <v>1</v>
      </c>
      <c r="Q113" s="54">
        <f t="shared" si="162"/>
        <v>1</v>
      </c>
      <c r="R113" s="54">
        <f t="shared" si="162"/>
        <v>1</v>
      </c>
      <c r="S113" s="54">
        <f t="shared" si="162"/>
        <v>1</v>
      </c>
      <c r="T113" s="54">
        <f t="shared" si="162"/>
        <v>1</v>
      </c>
      <c r="U113" s="54">
        <f t="shared" si="162"/>
        <v>1</v>
      </c>
      <c r="V113" s="54">
        <f t="shared" si="162"/>
        <v>1</v>
      </c>
      <c r="W113" s="54">
        <f t="shared" si="162"/>
        <v>0</v>
      </c>
      <c r="X113" s="54">
        <f t="shared" si="162"/>
        <v>0</v>
      </c>
      <c r="Y113" s="54">
        <f t="shared" si="162"/>
        <v>0</v>
      </c>
      <c r="Z113" s="54">
        <f t="shared" si="162"/>
        <v>0</v>
      </c>
      <c r="AA113" s="54">
        <f t="shared" si="162"/>
        <v>0</v>
      </c>
      <c r="AB113" s="54">
        <f t="shared" si="162"/>
        <v>0</v>
      </c>
      <c r="AC113" s="54">
        <f t="shared" si="162"/>
        <v>0</v>
      </c>
      <c r="AD113" s="54">
        <f t="shared" si="162"/>
        <v>0</v>
      </c>
      <c r="AE113" s="54">
        <f t="shared" si="162"/>
        <v>0</v>
      </c>
      <c r="AF113" s="54">
        <f t="shared" si="162"/>
        <v>0</v>
      </c>
      <c r="AG113" s="54">
        <f t="shared" si="162"/>
        <v>0</v>
      </c>
      <c r="AH113" s="54">
        <f t="shared" si="162"/>
        <v>0</v>
      </c>
      <c r="AI113" s="54">
        <f t="shared" si="162"/>
        <v>0</v>
      </c>
      <c r="AJ113" s="54">
        <f t="shared" si="162"/>
        <v>0</v>
      </c>
      <c r="AK113" s="54">
        <f t="shared" si="162"/>
        <v>0</v>
      </c>
      <c r="AL113" s="54">
        <f t="shared" si="162"/>
        <v>0</v>
      </c>
      <c r="AM113" s="54">
        <f t="shared" si="162"/>
        <v>0</v>
      </c>
      <c r="AN113" s="54">
        <f t="shared" si="162"/>
        <v>0</v>
      </c>
      <c r="AO113" s="54">
        <f t="shared" si="162"/>
        <v>0</v>
      </c>
      <c r="AP113" s="54">
        <f t="shared" si="162"/>
        <v>0</v>
      </c>
      <c r="AQ113" s="54">
        <f t="shared" ref="AQ113:BV113" si="163" xml:space="preserve"> IF( AQ4 - $G4 + 1 &lt;= $G$112, 1, 0 )</f>
        <v>0</v>
      </c>
      <c r="AR113" s="54">
        <f t="shared" si="163"/>
        <v>0</v>
      </c>
      <c r="AS113" s="54">
        <f t="shared" si="163"/>
        <v>0</v>
      </c>
      <c r="AT113" s="54">
        <f t="shared" si="163"/>
        <v>0</v>
      </c>
      <c r="AU113" s="54">
        <f t="shared" si="163"/>
        <v>0</v>
      </c>
      <c r="AV113" s="54">
        <f t="shared" si="163"/>
        <v>0</v>
      </c>
      <c r="AW113" s="54">
        <f t="shared" si="163"/>
        <v>0</v>
      </c>
      <c r="AX113" s="54">
        <f t="shared" si="163"/>
        <v>0</v>
      </c>
      <c r="AY113" s="54">
        <f t="shared" si="163"/>
        <v>0</v>
      </c>
      <c r="AZ113" s="54">
        <f t="shared" si="163"/>
        <v>0</v>
      </c>
      <c r="BA113" s="54">
        <f t="shared" si="163"/>
        <v>0</v>
      </c>
      <c r="BB113" s="54">
        <f t="shared" si="163"/>
        <v>0</v>
      </c>
      <c r="BC113" s="54">
        <f t="shared" si="163"/>
        <v>0</v>
      </c>
      <c r="BD113" s="54">
        <f t="shared" si="163"/>
        <v>0</v>
      </c>
      <c r="BE113" s="54">
        <f t="shared" si="163"/>
        <v>0</v>
      </c>
      <c r="BF113" s="54">
        <f t="shared" si="163"/>
        <v>0</v>
      </c>
      <c r="BG113" s="54">
        <f t="shared" si="163"/>
        <v>0</v>
      </c>
      <c r="BH113" s="54">
        <f t="shared" si="163"/>
        <v>0</v>
      </c>
      <c r="BI113" s="54">
        <f t="shared" si="163"/>
        <v>0</v>
      </c>
      <c r="BJ113" s="54">
        <f t="shared" si="163"/>
        <v>0</v>
      </c>
      <c r="BK113" s="54">
        <f t="shared" si="163"/>
        <v>0</v>
      </c>
      <c r="BL113" s="54">
        <f t="shared" si="163"/>
        <v>0</v>
      </c>
      <c r="BM113" s="54">
        <f t="shared" si="163"/>
        <v>0</v>
      </c>
      <c r="BN113" s="54">
        <f t="shared" si="163"/>
        <v>0</v>
      </c>
      <c r="BO113" s="54">
        <f t="shared" si="163"/>
        <v>0</v>
      </c>
      <c r="BP113" s="54">
        <f t="shared" si="163"/>
        <v>0</v>
      </c>
      <c r="BQ113" s="54">
        <f t="shared" si="163"/>
        <v>0</v>
      </c>
      <c r="BR113" s="54">
        <f t="shared" si="163"/>
        <v>0</v>
      </c>
      <c r="BS113" s="54">
        <f t="shared" si="163"/>
        <v>0</v>
      </c>
      <c r="BT113" s="54">
        <f t="shared" si="163"/>
        <v>0</v>
      </c>
      <c r="BU113" s="54">
        <f t="shared" si="163"/>
        <v>0</v>
      </c>
      <c r="BV113" s="54">
        <f t="shared" si="163"/>
        <v>0</v>
      </c>
      <c r="BW113" s="54">
        <f t="shared" ref="BW113:CO113" si="164" xml:space="preserve"> IF( BW4 - $G4 + 1 &lt;= $G$112, 1, 0 )</f>
        <v>0</v>
      </c>
      <c r="BX113" s="54">
        <f t="shared" si="164"/>
        <v>0</v>
      </c>
      <c r="BY113" s="54">
        <f t="shared" si="164"/>
        <v>0</v>
      </c>
      <c r="BZ113" s="54">
        <f t="shared" si="164"/>
        <v>0</v>
      </c>
      <c r="CA113" s="54">
        <f t="shared" si="164"/>
        <v>0</v>
      </c>
      <c r="CB113" s="54">
        <f t="shared" si="164"/>
        <v>0</v>
      </c>
      <c r="CC113" s="54">
        <f t="shared" si="164"/>
        <v>0</v>
      </c>
      <c r="CD113" s="54">
        <f t="shared" si="164"/>
        <v>0</v>
      </c>
      <c r="CE113" s="54">
        <f t="shared" si="164"/>
        <v>0</v>
      </c>
      <c r="CF113" s="54">
        <f t="shared" si="164"/>
        <v>0</v>
      </c>
      <c r="CG113" s="54">
        <f t="shared" si="164"/>
        <v>0</v>
      </c>
      <c r="CH113" s="54">
        <f t="shared" si="164"/>
        <v>0</v>
      </c>
      <c r="CI113" s="54">
        <f t="shared" si="164"/>
        <v>0</v>
      </c>
      <c r="CJ113" s="54">
        <f t="shared" si="164"/>
        <v>0</v>
      </c>
      <c r="CK113" s="54">
        <f t="shared" si="164"/>
        <v>0</v>
      </c>
      <c r="CL113" s="54">
        <f t="shared" si="164"/>
        <v>0</v>
      </c>
      <c r="CM113" s="54">
        <f t="shared" si="164"/>
        <v>0</v>
      </c>
      <c r="CN113" s="54">
        <f t="shared" si="164"/>
        <v>0</v>
      </c>
      <c r="CO113" s="54">
        <f t="shared" si="164"/>
        <v>0</v>
      </c>
    </row>
    <row r="114" spans="2:93" x14ac:dyDescent="0.2">
      <c r="E114" s="18" t="s">
        <v>510</v>
      </c>
      <c r="F114" s="18"/>
      <c r="G114" s="78">
        <f xml:space="preserve"> InpC!G78</f>
        <v>0.03</v>
      </c>
      <c r="H114" s="118" t="str">
        <f xml:space="preserve"> InpC!H78</f>
        <v>%</v>
      </c>
      <c r="I114" s="72"/>
      <c r="K114" s="102">
        <f xml:space="preserve"> IF( J114 = "", 1, J114 ) / ( 1 + $G114 )</f>
        <v>0.970873786407767</v>
      </c>
      <c r="L114" s="103">
        <f t="shared" ref="L114:BW114" si="165" xml:space="preserve"> IF( K114 = "", 1, K114 ) / ( 1 + $G114 )</f>
        <v>0.94259590913375435</v>
      </c>
      <c r="M114" s="103">
        <f t="shared" si="165"/>
        <v>0.9151416593531595</v>
      </c>
      <c r="N114" s="103">
        <f t="shared" si="165"/>
        <v>0.88848704791568878</v>
      </c>
      <c r="O114" s="103">
        <f t="shared" si="165"/>
        <v>0.86260878438416388</v>
      </c>
      <c r="P114" s="103">
        <f t="shared" si="165"/>
        <v>0.83748425668365423</v>
      </c>
      <c r="Q114" s="103">
        <f t="shared" si="165"/>
        <v>0.81309151134335356</v>
      </c>
      <c r="R114" s="103">
        <f t="shared" si="165"/>
        <v>0.7894092343139355</v>
      </c>
      <c r="S114" s="103">
        <f t="shared" si="165"/>
        <v>0.76641673234362673</v>
      </c>
      <c r="T114" s="103">
        <f t="shared" si="165"/>
        <v>0.74409391489672494</v>
      </c>
      <c r="U114" s="103">
        <f t="shared" si="165"/>
        <v>0.7224212765987621</v>
      </c>
      <c r="V114" s="103">
        <f t="shared" si="165"/>
        <v>0.70137988019297293</v>
      </c>
      <c r="W114" s="103">
        <f t="shared" si="165"/>
        <v>0.68095133999317758</v>
      </c>
      <c r="X114" s="103">
        <f t="shared" si="165"/>
        <v>0.66111780581861901</v>
      </c>
      <c r="Y114" s="103">
        <f t="shared" si="165"/>
        <v>0.64186194739671742</v>
      </c>
      <c r="Z114" s="103">
        <f t="shared" si="165"/>
        <v>0.62316693922011401</v>
      </c>
      <c r="AA114" s="103">
        <f t="shared" si="165"/>
        <v>0.60501644584477088</v>
      </c>
      <c r="AB114" s="103">
        <f t="shared" si="165"/>
        <v>0.58739460761628237</v>
      </c>
      <c r="AC114" s="103">
        <f t="shared" si="165"/>
        <v>0.57028602681192464</v>
      </c>
      <c r="AD114" s="103">
        <f t="shared" si="165"/>
        <v>0.55367575418633463</v>
      </c>
      <c r="AE114" s="103">
        <f t="shared" si="165"/>
        <v>0.53754927590906276</v>
      </c>
      <c r="AF114" s="103">
        <f t="shared" si="165"/>
        <v>0.52189250088258521</v>
      </c>
      <c r="AG114" s="103">
        <f t="shared" si="165"/>
        <v>0.50669174842969433</v>
      </c>
      <c r="AH114" s="103">
        <f t="shared" si="165"/>
        <v>0.49193373633950904</v>
      </c>
      <c r="AI114" s="103">
        <f t="shared" si="165"/>
        <v>0.47760556926165926</v>
      </c>
      <c r="AJ114" s="103">
        <f t="shared" si="165"/>
        <v>0.4636947274385041</v>
      </c>
      <c r="AK114" s="103">
        <f t="shared" si="165"/>
        <v>0.45018905576553797</v>
      </c>
      <c r="AL114" s="103">
        <f t="shared" si="165"/>
        <v>0.43707675317042521</v>
      </c>
      <c r="AM114" s="103">
        <f t="shared" si="165"/>
        <v>0.42434636230138367</v>
      </c>
      <c r="AN114" s="103">
        <f t="shared" si="165"/>
        <v>0.41198675951590646</v>
      </c>
      <c r="AO114" s="103">
        <f t="shared" si="165"/>
        <v>0.39998714516107425</v>
      </c>
      <c r="AP114" s="103">
        <f t="shared" si="165"/>
        <v>0.3883370341369653</v>
      </c>
      <c r="AQ114" s="103">
        <f t="shared" si="165"/>
        <v>0.37702624673491775</v>
      </c>
      <c r="AR114" s="103">
        <f t="shared" si="165"/>
        <v>0.3660448997426386</v>
      </c>
      <c r="AS114" s="103">
        <f t="shared" si="165"/>
        <v>0.35538339780838696</v>
      </c>
      <c r="AT114" s="103">
        <f t="shared" si="165"/>
        <v>0.34503242505668635</v>
      </c>
      <c r="AU114" s="103">
        <f t="shared" si="165"/>
        <v>0.33498293694823916</v>
      </c>
      <c r="AV114" s="103">
        <f t="shared" si="165"/>
        <v>0.3252261523769312</v>
      </c>
      <c r="AW114" s="103">
        <f t="shared" si="165"/>
        <v>0.31575354599702055</v>
      </c>
      <c r="AX114" s="103">
        <f t="shared" si="165"/>
        <v>0.30655684077380635</v>
      </c>
      <c r="AY114" s="103">
        <f t="shared" si="165"/>
        <v>0.29762800075126827</v>
      </c>
      <c r="AZ114" s="103">
        <f t="shared" si="165"/>
        <v>0.28895922403035756</v>
      </c>
      <c r="BA114" s="103">
        <f t="shared" si="165"/>
        <v>0.28054293595180346</v>
      </c>
      <c r="BB114" s="103">
        <f t="shared" si="165"/>
        <v>0.27237178247747906</v>
      </c>
      <c r="BC114" s="103">
        <f t="shared" si="165"/>
        <v>0.26443862376454275</v>
      </c>
      <c r="BD114" s="103">
        <f t="shared" si="165"/>
        <v>0.25673652792674051</v>
      </c>
      <c r="BE114" s="103">
        <f t="shared" si="165"/>
        <v>0.24925876497741797</v>
      </c>
      <c r="BF114" s="103">
        <f t="shared" si="165"/>
        <v>0.24199880094894949</v>
      </c>
      <c r="BG114" s="103">
        <f t="shared" si="165"/>
        <v>0.2349502921834461</v>
      </c>
      <c r="BH114" s="103">
        <f t="shared" si="165"/>
        <v>0.22810707978975348</v>
      </c>
      <c r="BI114" s="103">
        <f t="shared" si="165"/>
        <v>0.22146318426189657</v>
      </c>
      <c r="BJ114" s="103">
        <f t="shared" si="165"/>
        <v>0.2150128002542685</v>
      </c>
      <c r="BK114" s="103">
        <f t="shared" si="165"/>
        <v>0.20875029150899854</v>
      </c>
      <c r="BL114" s="103">
        <f t="shared" si="165"/>
        <v>0.20267018593106653</v>
      </c>
      <c r="BM114" s="103">
        <f t="shared" si="165"/>
        <v>0.19676717080686071</v>
      </c>
      <c r="BN114" s="103">
        <f t="shared" si="165"/>
        <v>0.19103608816200068</v>
      </c>
      <c r="BO114" s="103">
        <f t="shared" si="165"/>
        <v>0.18547193025436959</v>
      </c>
      <c r="BP114" s="103">
        <f t="shared" si="165"/>
        <v>0.18006983519841707</v>
      </c>
      <c r="BQ114" s="103">
        <f t="shared" si="165"/>
        <v>0.17482508271690977</v>
      </c>
      <c r="BR114" s="103">
        <f t="shared" si="165"/>
        <v>0.16973309001641726</v>
      </c>
      <c r="BS114" s="103">
        <f t="shared" si="165"/>
        <v>0.16478940778292939</v>
      </c>
      <c r="BT114" s="103">
        <f t="shared" si="165"/>
        <v>0.15998971629410619</v>
      </c>
      <c r="BU114" s="103">
        <f t="shared" si="165"/>
        <v>0.15532982164476328</v>
      </c>
      <c r="BV114" s="103">
        <f t="shared" si="165"/>
        <v>0.15080565208229443</v>
      </c>
      <c r="BW114" s="103">
        <f t="shared" si="165"/>
        <v>0.14641325444882955</v>
      </c>
      <c r="BX114" s="103">
        <f t="shared" ref="BX114:CO114" si="166" xml:space="preserve"> IF( BW114 = "", 1, BW114 ) / ( 1 + $G114 )</f>
        <v>0.14214879072701897</v>
      </c>
      <c r="BY114" s="103">
        <f t="shared" si="166"/>
        <v>0.13800853468642618</v>
      </c>
      <c r="BZ114" s="103">
        <f t="shared" si="166"/>
        <v>0.13398886862759823</v>
      </c>
      <c r="CA114" s="103">
        <f t="shared" si="166"/>
        <v>0.13008628022096916</v>
      </c>
      <c r="CB114" s="103">
        <f t="shared" si="166"/>
        <v>0.12629735943783413</v>
      </c>
      <c r="CC114" s="103">
        <f t="shared" si="166"/>
        <v>0.12261879557071274</v>
      </c>
      <c r="CD114" s="103">
        <f t="shared" si="166"/>
        <v>0.11904737434049781</v>
      </c>
      <c r="CE114" s="103">
        <f t="shared" si="166"/>
        <v>0.11557997508786194</v>
      </c>
      <c r="CF114" s="103">
        <f t="shared" si="166"/>
        <v>0.1122135680464679</v>
      </c>
      <c r="CG114" s="103">
        <f t="shared" si="166"/>
        <v>0.1089452116955999</v>
      </c>
      <c r="CH114" s="103">
        <f t="shared" si="166"/>
        <v>0.10577205018990281</v>
      </c>
      <c r="CI114" s="103">
        <f t="shared" si="166"/>
        <v>0.10269131086398331</v>
      </c>
      <c r="CJ114" s="103">
        <f t="shared" si="166"/>
        <v>9.9700301809692526E-2</v>
      </c>
      <c r="CK114" s="103">
        <f t="shared" si="166"/>
        <v>9.6796409523973323E-2</v>
      </c>
      <c r="CL114" s="103">
        <f t="shared" si="166"/>
        <v>9.3977096625216819E-2</v>
      </c>
      <c r="CM114" s="103">
        <f t="shared" si="166"/>
        <v>9.1239899636132826E-2</v>
      </c>
      <c r="CN114" s="103">
        <f t="shared" si="166"/>
        <v>8.8582426831196923E-2</v>
      </c>
      <c r="CO114" s="103">
        <f t="shared" si="166"/>
        <v>8.6002356146793121E-2</v>
      </c>
    </row>
    <row r="115" spans="2:93" x14ac:dyDescent="0.2">
      <c r="E115" t="s">
        <v>511</v>
      </c>
      <c r="G115" s="104">
        <f xml:space="preserve"> SUMIF( $K$113:$CO$113, 1, $K$114:$CO$114 )</f>
        <v>9.9540039935675644</v>
      </c>
      <c r="H115" s="111" t="s">
        <v>312</v>
      </c>
    </row>
    <row r="117" spans="2:93" x14ac:dyDescent="0.2">
      <c r="E117" t="str">
        <f xml:space="preserve"> Costs!E46 &amp; " annuity "</f>
        <v xml:space="preserve">Mains cost annuity </v>
      </c>
      <c r="G117" s="120">
        <f xml:space="preserve"> Costs!G46</f>
        <v>352282.82473600004</v>
      </c>
      <c r="H117" s="116" t="str">
        <f xml:space="preserve"> Costs!H46</f>
        <v>£</v>
      </c>
      <c r="I117" s="106">
        <f xml:space="preserve"> SUM( K117:CO117 )</f>
        <v>424692.80699141865</v>
      </c>
      <c r="K117" s="85">
        <f xml:space="preserve"> $G117 / $G$115 * K$113</f>
        <v>35391.06724928489</v>
      </c>
      <c r="L117" s="54">
        <f t="shared" ref="L117:BW117" si="167" xml:space="preserve"> $G117 / $G$115 * L$113</f>
        <v>35391.06724928489</v>
      </c>
      <c r="M117" s="54">
        <f t="shared" si="167"/>
        <v>35391.06724928489</v>
      </c>
      <c r="N117" s="54">
        <f t="shared" si="167"/>
        <v>35391.06724928489</v>
      </c>
      <c r="O117" s="54">
        <f t="shared" si="167"/>
        <v>35391.06724928489</v>
      </c>
      <c r="P117" s="54">
        <f t="shared" si="167"/>
        <v>35391.06724928489</v>
      </c>
      <c r="Q117" s="54">
        <f t="shared" si="167"/>
        <v>35391.06724928489</v>
      </c>
      <c r="R117" s="54">
        <f t="shared" si="167"/>
        <v>35391.06724928489</v>
      </c>
      <c r="S117" s="54">
        <f t="shared" si="167"/>
        <v>35391.06724928489</v>
      </c>
      <c r="T117" s="54">
        <f t="shared" si="167"/>
        <v>35391.06724928489</v>
      </c>
      <c r="U117" s="54">
        <f t="shared" si="167"/>
        <v>35391.06724928489</v>
      </c>
      <c r="V117" s="54">
        <f t="shared" si="167"/>
        <v>35391.06724928489</v>
      </c>
      <c r="W117" s="54">
        <f t="shared" si="167"/>
        <v>0</v>
      </c>
      <c r="X117" s="54">
        <f t="shared" si="167"/>
        <v>0</v>
      </c>
      <c r="Y117" s="54">
        <f t="shared" si="167"/>
        <v>0</v>
      </c>
      <c r="Z117" s="54">
        <f t="shared" si="167"/>
        <v>0</v>
      </c>
      <c r="AA117" s="54">
        <f t="shared" si="167"/>
        <v>0</v>
      </c>
      <c r="AB117" s="54">
        <f t="shared" si="167"/>
        <v>0</v>
      </c>
      <c r="AC117" s="54">
        <f t="shared" si="167"/>
        <v>0</v>
      </c>
      <c r="AD117" s="54">
        <f t="shared" si="167"/>
        <v>0</v>
      </c>
      <c r="AE117" s="54">
        <f t="shared" si="167"/>
        <v>0</v>
      </c>
      <c r="AF117" s="54">
        <f t="shared" si="167"/>
        <v>0</v>
      </c>
      <c r="AG117" s="54">
        <f t="shared" si="167"/>
        <v>0</v>
      </c>
      <c r="AH117" s="54">
        <f t="shared" si="167"/>
        <v>0</v>
      </c>
      <c r="AI117" s="54">
        <f t="shared" si="167"/>
        <v>0</v>
      </c>
      <c r="AJ117" s="54">
        <f t="shared" si="167"/>
        <v>0</v>
      </c>
      <c r="AK117" s="54">
        <f t="shared" si="167"/>
        <v>0</v>
      </c>
      <c r="AL117" s="54">
        <f t="shared" si="167"/>
        <v>0</v>
      </c>
      <c r="AM117" s="54">
        <f t="shared" si="167"/>
        <v>0</v>
      </c>
      <c r="AN117" s="54">
        <f t="shared" si="167"/>
        <v>0</v>
      </c>
      <c r="AO117" s="54">
        <f t="shared" si="167"/>
        <v>0</v>
      </c>
      <c r="AP117" s="54">
        <f t="shared" si="167"/>
        <v>0</v>
      </c>
      <c r="AQ117" s="54">
        <f t="shared" si="167"/>
        <v>0</v>
      </c>
      <c r="AR117" s="54">
        <f t="shared" si="167"/>
        <v>0</v>
      </c>
      <c r="AS117" s="54">
        <f t="shared" si="167"/>
        <v>0</v>
      </c>
      <c r="AT117" s="54">
        <f t="shared" si="167"/>
        <v>0</v>
      </c>
      <c r="AU117" s="54">
        <f t="shared" si="167"/>
        <v>0</v>
      </c>
      <c r="AV117" s="54">
        <f t="shared" si="167"/>
        <v>0</v>
      </c>
      <c r="AW117" s="54">
        <f t="shared" si="167"/>
        <v>0</v>
      </c>
      <c r="AX117" s="54">
        <f t="shared" si="167"/>
        <v>0</v>
      </c>
      <c r="AY117" s="54">
        <f t="shared" si="167"/>
        <v>0</v>
      </c>
      <c r="AZ117" s="54">
        <f t="shared" si="167"/>
        <v>0</v>
      </c>
      <c r="BA117" s="54">
        <f t="shared" si="167"/>
        <v>0</v>
      </c>
      <c r="BB117" s="54">
        <f t="shared" si="167"/>
        <v>0</v>
      </c>
      <c r="BC117" s="54">
        <f t="shared" si="167"/>
        <v>0</v>
      </c>
      <c r="BD117" s="54">
        <f t="shared" si="167"/>
        <v>0</v>
      </c>
      <c r="BE117" s="54">
        <f t="shared" si="167"/>
        <v>0</v>
      </c>
      <c r="BF117" s="54">
        <f t="shared" si="167"/>
        <v>0</v>
      </c>
      <c r="BG117" s="54">
        <f t="shared" si="167"/>
        <v>0</v>
      </c>
      <c r="BH117" s="54">
        <f t="shared" si="167"/>
        <v>0</v>
      </c>
      <c r="BI117" s="54">
        <f t="shared" si="167"/>
        <v>0</v>
      </c>
      <c r="BJ117" s="54">
        <f t="shared" si="167"/>
        <v>0</v>
      </c>
      <c r="BK117" s="54">
        <f t="shared" si="167"/>
        <v>0</v>
      </c>
      <c r="BL117" s="54">
        <f t="shared" si="167"/>
        <v>0</v>
      </c>
      <c r="BM117" s="54">
        <f t="shared" si="167"/>
        <v>0</v>
      </c>
      <c r="BN117" s="54">
        <f t="shared" si="167"/>
        <v>0</v>
      </c>
      <c r="BO117" s="54">
        <f t="shared" si="167"/>
        <v>0</v>
      </c>
      <c r="BP117" s="54">
        <f t="shared" si="167"/>
        <v>0</v>
      </c>
      <c r="BQ117" s="54">
        <f t="shared" si="167"/>
        <v>0</v>
      </c>
      <c r="BR117" s="54">
        <f t="shared" si="167"/>
        <v>0</v>
      </c>
      <c r="BS117" s="54">
        <f t="shared" si="167"/>
        <v>0</v>
      </c>
      <c r="BT117" s="54">
        <f t="shared" si="167"/>
        <v>0</v>
      </c>
      <c r="BU117" s="54">
        <f t="shared" si="167"/>
        <v>0</v>
      </c>
      <c r="BV117" s="54">
        <f t="shared" si="167"/>
        <v>0</v>
      </c>
      <c r="BW117" s="54">
        <f t="shared" si="167"/>
        <v>0</v>
      </c>
      <c r="BX117" s="54">
        <f t="shared" ref="BX117:CO117" si="168" xml:space="preserve"> $G117 / $G$115 * BX$113</f>
        <v>0</v>
      </c>
      <c r="BY117" s="54">
        <f t="shared" si="168"/>
        <v>0</v>
      </c>
      <c r="BZ117" s="54">
        <f t="shared" si="168"/>
        <v>0</v>
      </c>
      <c r="CA117" s="54">
        <f t="shared" si="168"/>
        <v>0</v>
      </c>
      <c r="CB117" s="54">
        <f t="shared" si="168"/>
        <v>0</v>
      </c>
      <c r="CC117" s="54">
        <f t="shared" si="168"/>
        <v>0</v>
      </c>
      <c r="CD117" s="54">
        <f t="shared" si="168"/>
        <v>0</v>
      </c>
      <c r="CE117" s="54">
        <f t="shared" si="168"/>
        <v>0</v>
      </c>
      <c r="CF117" s="54">
        <f t="shared" si="168"/>
        <v>0</v>
      </c>
      <c r="CG117" s="54">
        <f t="shared" si="168"/>
        <v>0</v>
      </c>
      <c r="CH117" s="54">
        <f t="shared" si="168"/>
        <v>0</v>
      </c>
      <c r="CI117" s="54">
        <f t="shared" si="168"/>
        <v>0</v>
      </c>
      <c r="CJ117" s="54">
        <f t="shared" si="168"/>
        <v>0</v>
      </c>
      <c r="CK117" s="54">
        <f t="shared" si="168"/>
        <v>0</v>
      </c>
      <c r="CL117" s="54">
        <f t="shared" si="168"/>
        <v>0</v>
      </c>
      <c r="CM117" s="54">
        <f t="shared" si="168"/>
        <v>0</v>
      </c>
      <c r="CN117" s="54">
        <f t="shared" si="168"/>
        <v>0</v>
      </c>
      <c r="CO117" s="54">
        <f t="shared" si="168"/>
        <v>0</v>
      </c>
    </row>
    <row r="118" spans="2:93" x14ac:dyDescent="0.2">
      <c r="E118" t="str">
        <f xml:space="preserve"> E104</f>
        <v>Total income for relevant deficit calculation</v>
      </c>
      <c r="H118" s="116" t="str">
        <f xml:space="preserve"> H104</f>
        <v>£</v>
      </c>
      <c r="I118" s="106">
        <f xml:space="preserve"> SUM( K118:CO118 )</f>
        <v>1243542.9746401981</v>
      </c>
      <c r="K118" s="54">
        <f xml:space="preserve"> K104 * K$113</f>
        <v>30354.059875000003</v>
      </c>
      <c r="L118" s="54">
        <f t="shared" ref="L118:BW118" si="169" xml:space="preserve"> L104 * L$113</f>
        <v>99468.204638962707</v>
      </c>
      <c r="M118" s="54">
        <f t="shared" si="169"/>
        <v>102287.38625521075</v>
      </c>
      <c r="N118" s="54">
        <f t="shared" si="169"/>
        <v>103732.72629657922</v>
      </c>
      <c r="O118" s="54">
        <f t="shared" si="169"/>
        <v>105769.83459744997</v>
      </c>
      <c r="P118" s="54">
        <f t="shared" si="169"/>
        <v>107823.93227006542</v>
      </c>
      <c r="Q118" s="54">
        <f t="shared" si="169"/>
        <v>110370.43166068601</v>
      </c>
      <c r="R118" s="54">
        <f t="shared" si="169"/>
        <v>112078.02531496511</v>
      </c>
      <c r="S118" s="54">
        <f t="shared" si="169"/>
        <v>114319.22774631568</v>
      </c>
      <c r="T118" s="54">
        <f t="shared" si="169"/>
        <v>116605.24706593833</v>
      </c>
      <c r="U118" s="54">
        <f t="shared" si="169"/>
        <v>119418.55984967189</v>
      </c>
      <c r="V118" s="54">
        <f t="shared" si="169"/>
        <v>121315.33906935301</v>
      </c>
      <c r="W118" s="54">
        <f t="shared" si="169"/>
        <v>0</v>
      </c>
      <c r="X118" s="54">
        <f t="shared" si="169"/>
        <v>0</v>
      </c>
      <c r="Y118" s="54">
        <f t="shared" si="169"/>
        <v>0</v>
      </c>
      <c r="Z118" s="54">
        <f t="shared" si="169"/>
        <v>0</v>
      </c>
      <c r="AA118" s="54">
        <f t="shared" si="169"/>
        <v>0</v>
      </c>
      <c r="AB118" s="54">
        <f t="shared" si="169"/>
        <v>0</v>
      </c>
      <c r="AC118" s="54">
        <f t="shared" si="169"/>
        <v>0</v>
      </c>
      <c r="AD118" s="54">
        <f t="shared" si="169"/>
        <v>0</v>
      </c>
      <c r="AE118" s="54">
        <f t="shared" si="169"/>
        <v>0</v>
      </c>
      <c r="AF118" s="54">
        <f t="shared" si="169"/>
        <v>0</v>
      </c>
      <c r="AG118" s="54">
        <f t="shared" si="169"/>
        <v>0</v>
      </c>
      <c r="AH118" s="54">
        <f t="shared" si="169"/>
        <v>0</v>
      </c>
      <c r="AI118" s="54">
        <f t="shared" si="169"/>
        <v>0</v>
      </c>
      <c r="AJ118" s="54">
        <f t="shared" si="169"/>
        <v>0</v>
      </c>
      <c r="AK118" s="54">
        <f t="shared" si="169"/>
        <v>0</v>
      </c>
      <c r="AL118" s="54">
        <f t="shared" si="169"/>
        <v>0</v>
      </c>
      <c r="AM118" s="54">
        <f t="shared" si="169"/>
        <v>0</v>
      </c>
      <c r="AN118" s="54">
        <f t="shared" si="169"/>
        <v>0</v>
      </c>
      <c r="AO118" s="54">
        <f t="shared" si="169"/>
        <v>0</v>
      </c>
      <c r="AP118" s="54">
        <f t="shared" si="169"/>
        <v>0</v>
      </c>
      <c r="AQ118" s="54">
        <f t="shared" si="169"/>
        <v>0</v>
      </c>
      <c r="AR118" s="54">
        <f t="shared" si="169"/>
        <v>0</v>
      </c>
      <c r="AS118" s="54">
        <f t="shared" si="169"/>
        <v>0</v>
      </c>
      <c r="AT118" s="54">
        <f t="shared" si="169"/>
        <v>0</v>
      </c>
      <c r="AU118" s="54">
        <f t="shared" si="169"/>
        <v>0</v>
      </c>
      <c r="AV118" s="54">
        <f t="shared" si="169"/>
        <v>0</v>
      </c>
      <c r="AW118" s="54">
        <f t="shared" si="169"/>
        <v>0</v>
      </c>
      <c r="AX118" s="54">
        <f t="shared" si="169"/>
        <v>0</v>
      </c>
      <c r="AY118" s="54">
        <f t="shared" si="169"/>
        <v>0</v>
      </c>
      <c r="AZ118" s="54">
        <f t="shared" si="169"/>
        <v>0</v>
      </c>
      <c r="BA118" s="54">
        <f t="shared" si="169"/>
        <v>0</v>
      </c>
      <c r="BB118" s="54">
        <f t="shared" si="169"/>
        <v>0</v>
      </c>
      <c r="BC118" s="54">
        <f t="shared" si="169"/>
        <v>0</v>
      </c>
      <c r="BD118" s="54">
        <f t="shared" si="169"/>
        <v>0</v>
      </c>
      <c r="BE118" s="54">
        <f t="shared" si="169"/>
        <v>0</v>
      </c>
      <c r="BF118" s="54">
        <f t="shared" si="169"/>
        <v>0</v>
      </c>
      <c r="BG118" s="54">
        <f t="shared" si="169"/>
        <v>0</v>
      </c>
      <c r="BH118" s="54">
        <f t="shared" si="169"/>
        <v>0</v>
      </c>
      <c r="BI118" s="54">
        <f t="shared" si="169"/>
        <v>0</v>
      </c>
      <c r="BJ118" s="54">
        <f t="shared" si="169"/>
        <v>0</v>
      </c>
      <c r="BK118" s="54">
        <f t="shared" si="169"/>
        <v>0</v>
      </c>
      <c r="BL118" s="54">
        <f t="shared" si="169"/>
        <v>0</v>
      </c>
      <c r="BM118" s="54">
        <f t="shared" si="169"/>
        <v>0</v>
      </c>
      <c r="BN118" s="54">
        <f t="shared" si="169"/>
        <v>0</v>
      </c>
      <c r="BO118" s="54">
        <f t="shared" si="169"/>
        <v>0</v>
      </c>
      <c r="BP118" s="54">
        <f t="shared" si="169"/>
        <v>0</v>
      </c>
      <c r="BQ118" s="54">
        <f t="shared" si="169"/>
        <v>0</v>
      </c>
      <c r="BR118" s="54">
        <f t="shared" si="169"/>
        <v>0</v>
      </c>
      <c r="BS118" s="54">
        <f t="shared" si="169"/>
        <v>0</v>
      </c>
      <c r="BT118" s="54">
        <f t="shared" si="169"/>
        <v>0</v>
      </c>
      <c r="BU118" s="54">
        <f t="shared" si="169"/>
        <v>0</v>
      </c>
      <c r="BV118" s="54">
        <f t="shared" si="169"/>
        <v>0</v>
      </c>
      <c r="BW118" s="54">
        <f t="shared" si="169"/>
        <v>0</v>
      </c>
      <c r="BX118" s="54">
        <f t="shared" ref="BX118:CO118" si="170" xml:space="preserve"> BX104 * BX$113</f>
        <v>0</v>
      </c>
      <c r="BY118" s="54">
        <f t="shared" si="170"/>
        <v>0</v>
      </c>
      <c r="BZ118" s="54">
        <f t="shared" si="170"/>
        <v>0</v>
      </c>
      <c r="CA118" s="54">
        <f t="shared" si="170"/>
        <v>0</v>
      </c>
      <c r="CB118" s="54">
        <f t="shared" si="170"/>
        <v>0</v>
      </c>
      <c r="CC118" s="54">
        <f t="shared" si="170"/>
        <v>0</v>
      </c>
      <c r="CD118" s="54">
        <f t="shared" si="170"/>
        <v>0</v>
      </c>
      <c r="CE118" s="54">
        <f t="shared" si="170"/>
        <v>0</v>
      </c>
      <c r="CF118" s="54">
        <f t="shared" si="170"/>
        <v>0</v>
      </c>
      <c r="CG118" s="54">
        <f t="shared" si="170"/>
        <v>0</v>
      </c>
      <c r="CH118" s="54">
        <f t="shared" si="170"/>
        <v>0</v>
      </c>
      <c r="CI118" s="54">
        <f t="shared" si="170"/>
        <v>0</v>
      </c>
      <c r="CJ118" s="54">
        <f t="shared" si="170"/>
        <v>0</v>
      </c>
      <c r="CK118" s="54">
        <f t="shared" si="170"/>
        <v>0</v>
      </c>
      <c r="CL118" s="54">
        <f t="shared" si="170"/>
        <v>0</v>
      </c>
      <c r="CM118" s="54">
        <f t="shared" si="170"/>
        <v>0</v>
      </c>
      <c r="CN118" s="54">
        <f t="shared" si="170"/>
        <v>0</v>
      </c>
      <c r="CO118" s="54">
        <f t="shared" si="170"/>
        <v>0</v>
      </c>
    </row>
    <row r="120" spans="2:93" x14ac:dyDescent="0.2">
      <c r="E120" t="s">
        <v>512</v>
      </c>
      <c r="H120" s="116" t="s">
        <v>125</v>
      </c>
      <c r="I120" s="106">
        <f xml:space="preserve"> SUM( K120:CO120 )</f>
        <v>-818850.16764877946</v>
      </c>
      <c r="K120" s="54">
        <f xml:space="preserve"> K117 - K118</f>
        <v>5037.0073742848872</v>
      </c>
      <c r="L120" s="54">
        <f t="shared" ref="L120:BW120" si="171" xml:space="preserve"> L117 - L118</f>
        <v>-64077.137389677817</v>
      </c>
      <c r="M120" s="54">
        <f t="shared" si="171"/>
        <v>-66896.319005925849</v>
      </c>
      <c r="N120" s="54">
        <f t="shared" si="171"/>
        <v>-68341.659047294321</v>
      </c>
      <c r="O120" s="54">
        <f t="shared" si="171"/>
        <v>-70378.767348165071</v>
      </c>
      <c r="P120" s="54">
        <f t="shared" si="171"/>
        <v>-72432.865020780533</v>
      </c>
      <c r="Q120" s="54">
        <f t="shared" si="171"/>
        <v>-74979.364411401126</v>
      </c>
      <c r="R120" s="54">
        <f t="shared" si="171"/>
        <v>-76686.958065680228</v>
      </c>
      <c r="S120" s="54">
        <f t="shared" si="171"/>
        <v>-78928.160497030796</v>
      </c>
      <c r="T120" s="54">
        <f t="shared" si="171"/>
        <v>-81214.179816653428</v>
      </c>
      <c r="U120" s="54">
        <f t="shared" si="171"/>
        <v>-84027.492600386991</v>
      </c>
      <c r="V120" s="54">
        <f t="shared" si="171"/>
        <v>-85924.271820068127</v>
      </c>
      <c r="W120" s="54">
        <f t="shared" si="171"/>
        <v>0</v>
      </c>
      <c r="X120" s="54">
        <f t="shared" si="171"/>
        <v>0</v>
      </c>
      <c r="Y120" s="54">
        <f t="shared" si="171"/>
        <v>0</v>
      </c>
      <c r="Z120" s="54">
        <f t="shared" si="171"/>
        <v>0</v>
      </c>
      <c r="AA120" s="54">
        <f t="shared" si="171"/>
        <v>0</v>
      </c>
      <c r="AB120" s="54">
        <f t="shared" si="171"/>
        <v>0</v>
      </c>
      <c r="AC120" s="54">
        <f t="shared" si="171"/>
        <v>0</v>
      </c>
      <c r="AD120" s="54">
        <f t="shared" si="171"/>
        <v>0</v>
      </c>
      <c r="AE120" s="54">
        <f t="shared" si="171"/>
        <v>0</v>
      </c>
      <c r="AF120" s="54">
        <f t="shared" si="171"/>
        <v>0</v>
      </c>
      <c r="AG120" s="54">
        <f t="shared" si="171"/>
        <v>0</v>
      </c>
      <c r="AH120" s="54">
        <f t="shared" si="171"/>
        <v>0</v>
      </c>
      <c r="AI120" s="54">
        <f t="shared" si="171"/>
        <v>0</v>
      </c>
      <c r="AJ120" s="54">
        <f t="shared" si="171"/>
        <v>0</v>
      </c>
      <c r="AK120" s="54">
        <f t="shared" si="171"/>
        <v>0</v>
      </c>
      <c r="AL120" s="54">
        <f t="shared" si="171"/>
        <v>0</v>
      </c>
      <c r="AM120" s="54">
        <f t="shared" si="171"/>
        <v>0</v>
      </c>
      <c r="AN120" s="54">
        <f t="shared" si="171"/>
        <v>0</v>
      </c>
      <c r="AO120" s="54">
        <f t="shared" si="171"/>
        <v>0</v>
      </c>
      <c r="AP120" s="54">
        <f t="shared" si="171"/>
        <v>0</v>
      </c>
      <c r="AQ120" s="54">
        <f t="shared" si="171"/>
        <v>0</v>
      </c>
      <c r="AR120" s="54">
        <f t="shared" si="171"/>
        <v>0</v>
      </c>
      <c r="AS120" s="54">
        <f t="shared" si="171"/>
        <v>0</v>
      </c>
      <c r="AT120" s="54">
        <f t="shared" si="171"/>
        <v>0</v>
      </c>
      <c r="AU120" s="54">
        <f t="shared" si="171"/>
        <v>0</v>
      </c>
      <c r="AV120" s="54">
        <f t="shared" si="171"/>
        <v>0</v>
      </c>
      <c r="AW120" s="54">
        <f t="shared" si="171"/>
        <v>0</v>
      </c>
      <c r="AX120" s="54">
        <f t="shared" si="171"/>
        <v>0</v>
      </c>
      <c r="AY120" s="54">
        <f t="shared" si="171"/>
        <v>0</v>
      </c>
      <c r="AZ120" s="54">
        <f t="shared" si="171"/>
        <v>0</v>
      </c>
      <c r="BA120" s="54">
        <f t="shared" si="171"/>
        <v>0</v>
      </c>
      <c r="BB120" s="54">
        <f t="shared" si="171"/>
        <v>0</v>
      </c>
      <c r="BC120" s="54">
        <f t="shared" si="171"/>
        <v>0</v>
      </c>
      <c r="BD120" s="54">
        <f t="shared" si="171"/>
        <v>0</v>
      </c>
      <c r="BE120" s="54">
        <f t="shared" si="171"/>
        <v>0</v>
      </c>
      <c r="BF120" s="54">
        <f t="shared" si="171"/>
        <v>0</v>
      </c>
      <c r="BG120" s="54">
        <f t="shared" si="171"/>
        <v>0</v>
      </c>
      <c r="BH120" s="54">
        <f t="shared" si="171"/>
        <v>0</v>
      </c>
      <c r="BI120" s="54">
        <f t="shared" si="171"/>
        <v>0</v>
      </c>
      <c r="BJ120" s="54">
        <f t="shared" si="171"/>
        <v>0</v>
      </c>
      <c r="BK120" s="54">
        <f t="shared" si="171"/>
        <v>0</v>
      </c>
      <c r="BL120" s="54">
        <f t="shared" si="171"/>
        <v>0</v>
      </c>
      <c r="BM120" s="54">
        <f t="shared" si="171"/>
        <v>0</v>
      </c>
      <c r="BN120" s="54">
        <f t="shared" si="171"/>
        <v>0</v>
      </c>
      <c r="BO120" s="54">
        <f t="shared" si="171"/>
        <v>0</v>
      </c>
      <c r="BP120" s="54">
        <f t="shared" si="171"/>
        <v>0</v>
      </c>
      <c r="BQ120" s="54">
        <f t="shared" si="171"/>
        <v>0</v>
      </c>
      <c r="BR120" s="54">
        <f t="shared" si="171"/>
        <v>0</v>
      </c>
      <c r="BS120" s="54">
        <f t="shared" si="171"/>
        <v>0</v>
      </c>
      <c r="BT120" s="54">
        <f t="shared" si="171"/>
        <v>0</v>
      </c>
      <c r="BU120" s="54">
        <f t="shared" si="171"/>
        <v>0</v>
      </c>
      <c r="BV120" s="54">
        <f t="shared" si="171"/>
        <v>0</v>
      </c>
      <c r="BW120" s="54">
        <f t="shared" si="171"/>
        <v>0</v>
      </c>
      <c r="BX120" s="54">
        <f t="shared" ref="BX120:CO120" si="172" xml:space="preserve"> BX117 - BX118</f>
        <v>0</v>
      </c>
      <c r="BY120" s="54">
        <f t="shared" si="172"/>
        <v>0</v>
      </c>
      <c r="BZ120" s="54">
        <f t="shared" si="172"/>
        <v>0</v>
      </c>
      <c r="CA120" s="54">
        <f t="shared" si="172"/>
        <v>0</v>
      </c>
      <c r="CB120" s="54">
        <f t="shared" si="172"/>
        <v>0</v>
      </c>
      <c r="CC120" s="54">
        <f t="shared" si="172"/>
        <v>0</v>
      </c>
      <c r="CD120" s="54">
        <f t="shared" si="172"/>
        <v>0</v>
      </c>
      <c r="CE120" s="54">
        <f t="shared" si="172"/>
        <v>0</v>
      </c>
      <c r="CF120" s="54">
        <f t="shared" si="172"/>
        <v>0</v>
      </c>
      <c r="CG120" s="54">
        <f t="shared" si="172"/>
        <v>0</v>
      </c>
      <c r="CH120" s="54">
        <f t="shared" si="172"/>
        <v>0</v>
      </c>
      <c r="CI120" s="54">
        <f t="shared" si="172"/>
        <v>0</v>
      </c>
      <c r="CJ120" s="54">
        <f t="shared" si="172"/>
        <v>0</v>
      </c>
      <c r="CK120" s="54">
        <f t="shared" si="172"/>
        <v>0</v>
      </c>
      <c r="CL120" s="54">
        <f t="shared" si="172"/>
        <v>0</v>
      </c>
      <c r="CM120" s="54">
        <f t="shared" si="172"/>
        <v>0</v>
      </c>
      <c r="CN120" s="54">
        <f t="shared" si="172"/>
        <v>0</v>
      </c>
      <c r="CO120" s="54">
        <f t="shared" si="172"/>
        <v>0</v>
      </c>
    </row>
    <row r="122" spans="2:93" x14ac:dyDescent="0.2">
      <c r="E122" t="s">
        <v>513</v>
      </c>
      <c r="G122" s="54">
        <f xml:space="preserve"> MAX( I120, 0 )</f>
        <v>0</v>
      </c>
      <c r="H122" s="116" t="s">
        <v>125</v>
      </c>
    </row>
    <row r="124" spans="2:93" x14ac:dyDescent="0.2">
      <c r="B124" s="59" t="s">
        <v>47</v>
      </c>
    </row>
    <row r="125" spans="2:93" x14ac:dyDescent="0.2">
      <c r="E125" s="18" t="str">
        <f xml:space="preserve"> UserInput!E6</f>
        <v>Company: Hafren Dyfrdwy</v>
      </c>
      <c r="G125" s="208">
        <f xml:space="preserve"> UserInput!G6</f>
        <v>0</v>
      </c>
      <c r="H125" s="77" t="str">
        <f xml:space="preserve"> UserInput!H6</f>
        <v>Boolean</v>
      </c>
      <c r="I125" s="395"/>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c r="CA125" s="79"/>
      <c r="CB125" s="79"/>
      <c r="CC125" s="79"/>
      <c r="CD125" s="79"/>
      <c r="CE125" s="79"/>
      <c r="CF125" s="79"/>
      <c r="CG125" s="79"/>
      <c r="CH125" s="79"/>
      <c r="CI125" s="79"/>
      <c r="CJ125" s="79"/>
      <c r="CK125" s="79"/>
      <c r="CL125" s="79"/>
      <c r="CM125" s="79"/>
      <c r="CN125" s="79"/>
      <c r="CO125" s="79"/>
    </row>
    <row r="126" spans="2:93" x14ac:dyDescent="0.2">
      <c r="E126" s="18" t="str">
        <f xml:space="preserve"> UserInput!E8</f>
        <v>Pre-AMP7 NAV</v>
      </c>
      <c r="G126" s="208" t="b">
        <f xml:space="preserve"> UserInput!G8</f>
        <v>0</v>
      </c>
      <c r="H126" s="77" t="str">
        <f xml:space="preserve"> UserInput!H8</f>
        <v>Boolean</v>
      </c>
      <c r="I126" s="395"/>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c r="BX126" s="79"/>
      <c r="BY126" s="79"/>
      <c r="BZ126" s="79"/>
      <c r="CA126" s="79"/>
      <c r="CB126" s="79"/>
      <c r="CC126" s="79"/>
      <c r="CD126" s="79"/>
      <c r="CE126" s="79"/>
      <c r="CF126" s="79"/>
      <c r="CG126" s="79"/>
      <c r="CH126" s="79"/>
      <c r="CI126" s="79"/>
      <c r="CJ126" s="79"/>
      <c r="CK126" s="79"/>
      <c r="CL126" s="79"/>
      <c r="CM126" s="79"/>
      <c r="CN126" s="79"/>
      <c r="CO126" s="79"/>
    </row>
    <row r="127" spans="2:93" x14ac:dyDescent="0.2">
      <c r="E127" s="18" t="str">
        <f xml:space="preserve"> UserInput!E9</f>
        <v>Pre-AMP7 NAV start date</v>
      </c>
      <c r="G127" s="208" t="str">
        <f xml:space="preserve"> UserInput!G9</f>
        <v>NA</v>
      </c>
      <c r="H127" s="77" t="str">
        <f xml:space="preserve"> UserInput!H9</f>
        <v>Year</v>
      </c>
      <c r="I127" s="395"/>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c r="CA127" s="79"/>
      <c r="CB127" s="79"/>
      <c r="CC127" s="79"/>
      <c r="CD127" s="79"/>
      <c r="CE127" s="79"/>
      <c r="CF127" s="79"/>
      <c r="CG127" s="79"/>
      <c r="CH127" s="79"/>
      <c r="CI127" s="79"/>
      <c r="CJ127" s="79"/>
      <c r="CK127" s="79"/>
      <c r="CL127" s="79"/>
      <c r="CM127" s="79"/>
      <c r="CN127" s="79"/>
      <c r="CO127" s="79"/>
    </row>
    <row r="128" spans="2:93" x14ac:dyDescent="0.2">
      <c r="E128" s="18" t="str">
        <f xml:space="preserve"> UserInput!E10</f>
        <v>DAD calculation used</v>
      </c>
      <c r="G128" s="58">
        <f xml:space="preserve"> UserInput!G10</f>
        <v>0</v>
      </c>
      <c r="H128" s="77" t="str">
        <f xml:space="preserve"> UserInput!H10</f>
        <v>%</v>
      </c>
      <c r="I128" s="395"/>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row>
    <row r="129" spans="5:93" x14ac:dyDescent="0.2">
      <c r="H129" s="116"/>
      <c r="I129" s="395"/>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row>
    <row r="130" spans="5:93" x14ac:dyDescent="0.2">
      <c r="E130" s="174" t="s">
        <v>514</v>
      </c>
      <c r="F130" s="174"/>
      <c r="G130" s="196">
        <f xml:space="preserve"> IF( AND( G125, G126 ), G117 * ( 1 - G128 ), G122 )</f>
        <v>0</v>
      </c>
      <c r="H130" s="396" t="s">
        <v>125</v>
      </c>
    </row>
  </sheetData>
  <conditionalFormatting sqref="K1:CO1">
    <cfRule type="cellIs" dxfId="180" priority="13" operator="equal">
      <formula>OverallError</formula>
    </cfRule>
  </conditionalFormatting>
  <conditionalFormatting sqref="H1">
    <cfRule type="cellIs" dxfId="179" priority="14" operator="equal">
      <formula>OverallError</formula>
    </cfRule>
  </conditionalFormatting>
  <conditionalFormatting sqref="H3 D3:F3">
    <cfRule type="cellIs" dxfId="178" priority="10" operator="lessThan">
      <formula>0</formula>
    </cfRule>
  </conditionalFormatting>
  <conditionalFormatting sqref="K3">
    <cfRule type="cellIs" dxfId="177" priority="9" operator="lessThan">
      <formula>0</formula>
    </cfRule>
  </conditionalFormatting>
  <conditionalFormatting sqref="H8 D8:F8">
    <cfRule type="cellIs" dxfId="176" priority="12" operator="lessThan">
      <formula>0</formula>
    </cfRule>
  </conditionalFormatting>
  <conditionalFormatting sqref="K8">
    <cfRule type="cellIs" dxfId="175" priority="11" operator="lessThan">
      <formula>0</formula>
    </cfRule>
  </conditionalFormatting>
  <conditionalFormatting sqref="H10 D10:F10">
    <cfRule type="cellIs" dxfId="174" priority="6" operator="lessThan">
      <formula>0</formula>
    </cfRule>
  </conditionalFormatting>
  <conditionalFormatting sqref="K10">
    <cfRule type="cellIs" dxfId="173" priority="5" operator="lessThan">
      <formula>0</formula>
    </cfRule>
  </conditionalFormatting>
  <conditionalFormatting sqref="I1">
    <cfRule type="cellIs" dxfId="172" priority="4" operator="equal">
      <formula>OverallError</formula>
    </cfRule>
  </conditionalFormatting>
  <conditionalFormatting sqref="I3">
    <cfRule type="cellIs" dxfId="171" priority="2" operator="lessThan">
      <formula>0</formula>
    </cfRule>
  </conditionalFormatting>
  <conditionalFormatting sqref="I8">
    <cfRule type="cellIs" dxfId="170" priority="3" operator="lessThan">
      <formula>0</formula>
    </cfRule>
  </conditionalFormatting>
  <conditionalFormatting sqref="I10">
    <cfRule type="cellIs" dxfId="169" priority="1" operator="lessThan">
      <formula>0</formula>
    </cfRule>
  </conditionalFormatting>
  <pageMargins left="0.7" right="0.7" top="0.75" bottom="0.75" header="0.3" footer="0.3"/>
  <pageSetup paperSize="9" orientation="portrait" r:id="rId1"/>
  <headerFooter>
    <oddHeader>&amp;L&amp;"Calibri"&amp;10&amp;K000000ST Classification: OFFICIAL COMMERCIAL&amp;1#</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00000"/>
    <outlinePr summaryBelow="0" summaryRight="0"/>
  </sheetPr>
  <dimension ref="A1:XFC113"/>
  <sheetViews>
    <sheetView showGridLines="0" workbookViewId="0">
      <pane xSplit="10" ySplit="13" topLeftCell="K14" activePane="bottomRight" state="frozen"/>
      <selection pane="topRight" activeCell="E42" sqref="E42"/>
      <selection pane="bottomLeft" activeCell="E42" sqref="E42"/>
      <selection pane="bottomRight" activeCell="L32" sqref="L32"/>
    </sheetView>
  </sheetViews>
  <sheetFormatPr defaultColWidth="9.33203125" defaultRowHeight="12.75" outlineLevelRow="1" outlineLevelCol="1" x14ac:dyDescent="0.2"/>
  <cols>
    <col min="1" max="1" width="1.6640625" customWidth="1"/>
    <col min="2" max="2" width="1.6640625" style="59" customWidth="1"/>
    <col min="3" max="3" width="1.6640625" style="39" customWidth="1"/>
    <col min="4" max="4" width="1.6640625" customWidth="1"/>
    <col min="5" max="5" width="49" bestFit="1" customWidth="1"/>
    <col min="6" max="6" width="1.83203125" customWidth="1"/>
    <col min="7" max="7" width="15.83203125" customWidth="1"/>
    <col min="8" max="8" width="8.6640625" style="183" bestFit="1" customWidth="1"/>
    <col min="9" max="9" width="13" style="217" customWidth="1"/>
    <col min="10" max="10" width="2.83203125" customWidth="1" collapsed="1"/>
    <col min="11" max="11" width="9" hidden="1" customWidth="1" outlineLevel="1"/>
    <col min="12" max="23" width="9.33203125" hidden="1" customWidth="1" outlineLevel="1"/>
    <col min="24" max="93" width="10.6640625" hidden="1" customWidth="1" outlineLevel="1"/>
    <col min="94" max="94" width="2" customWidth="1"/>
    <col min="95" max="95" width="207.1640625" customWidth="1"/>
    <col min="97" max="97" width="9.83203125" bestFit="1" customWidth="1"/>
    <col min="99" max="99" width="11.83203125" bestFit="1" customWidth="1"/>
  </cols>
  <sheetData>
    <row r="1" spans="1:95" ht="18" x14ac:dyDescent="0.25">
      <c r="A1" s="55" t="s">
        <v>515</v>
      </c>
      <c r="B1" s="2"/>
      <c r="C1" s="179"/>
      <c r="D1" s="4"/>
      <c r="E1" s="5"/>
      <c r="F1" s="5"/>
      <c r="G1" s="3"/>
      <c r="H1" s="6"/>
      <c r="I1" s="213"/>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Q1" s="213"/>
    </row>
    <row r="2" spans="1:95" ht="13.5" thickBot="1" x14ac:dyDescent="0.25">
      <c r="A2" s="56"/>
      <c r="B2" s="9"/>
      <c r="C2" s="180"/>
      <c r="D2" s="10"/>
      <c r="E2" s="11" t="s">
        <v>44</v>
      </c>
      <c r="F2" s="12"/>
      <c r="G2" s="12" t="s">
        <v>516</v>
      </c>
      <c r="H2" s="12" t="s">
        <v>46</v>
      </c>
      <c r="I2" s="12" t="s">
        <v>517</v>
      </c>
      <c r="J2" s="13"/>
      <c r="K2" s="21" t="str">
        <f xml:space="preserve"> InpS!K2</f>
        <v>2021-22</v>
      </c>
      <c r="L2" s="21" t="str">
        <f xml:space="preserve"> InpS!L2</f>
        <v>2022-23</v>
      </c>
      <c r="M2" s="21" t="str">
        <f xml:space="preserve"> InpS!M2</f>
        <v>2023-24</v>
      </c>
      <c r="N2" s="21" t="str">
        <f xml:space="preserve"> InpS!N2</f>
        <v>2024-25</v>
      </c>
      <c r="O2" s="21" t="str">
        <f xml:space="preserve"> InpS!O2</f>
        <v>2025-26</v>
      </c>
      <c r="P2" s="21" t="str">
        <f xml:space="preserve"> InpS!P2</f>
        <v>2026-27</v>
      </c>
      <c r="Q2" s="21" t="str">
        <f xml:space="preserve"> InpS!Q2</f>
        <v>2027-28</v>
      </c>
      <c r="R2" s="21" t="str">
        <f xml:space="preserve"> InpS!R2</f>
        <v>2028-29</v>
      </c>
      <c r="S2" s="21" t="str">
        <f xml:space="preserve"> InpS!S2</f>
        <v>2029-30</v>
      </c>
      <c r="T2" s="21" t="str">
        <f xml:space="preserve"> InpS!T2</f>
        <v>2030-31</v>
      </c>
      <c r="U2" s="21" t="str">
        <f xml:space="preserve"> InpS!U2</f>
        <v>2031-32</v>
      </c>
      <c r="V2" s="21" t="str">
        <f xml:space="preserve"> InpS!V2</f>
        <v>2032-33</v>
      </c>
      <c r="W2" s="21" t="str">
        <f xml:space="preserve"> InpS!W2</f>
        <v>2033-34</v>
      </c>
      <c r="X2" s="21" t="str">
        <f xml:space="preserve"> InpS!X2</f>
        <v>2034-35</v>
      </c>
      <c r="Y2" s="21" t="str">
        <f xml:space="preserve"> InpS!Y2</f>
        <v>2035-36</v>
      </c>
      <c r="Z2" s="21" t="str">
        <f xml:space="preserve"> InpS!Z2</f>
        <v>2036-37</v>
      </c>
      <c r="AA2" s="21" t="str">
        <f xml:space="preserve"> InpS!AA2</f>
        <v>2037-38</v>
      </c>
      <c r="AB2" s="21" t="str">
        <f xml:space="preserve"> InpS!AB2</f>
        <v>2038-39</v>
      </c>
      <c r="AC2" s="21" t="str">
        <f xml:space="preserve"> InpS!AC2</f>
        <v>2039-40</v>
      </c>
      <c r="AD2" s="21" t="str">
        <f xml:space="preserve"> InpS!AD2</f>
        <v>2040-41</v>
      </c>
      <c r="AE2" s="21" t="str">
        <f xml:space="preserve"> InpS!AE2</f>
        <v>2041-42</v>
      </c>
      <c r="AF2" s="21" t="str">
        <f xml:space="preserve"> InpS!AF2</f>
        <v>2042-43</v>
      </c>
      <c r="AG2" s="21" t="str">
        <f xml:space="preserve"> InpS!AG2</f>
        <v>2043-44</v>
      </c>
      <c r="AH2" s="21" t="str">
        <f xml:space="preserve"> InpS!AH2</f>
        <v>2044-45</v>
      </c>
      <c r="AI2" s="21" t="str">
        <f xml:space="preserve"> InpS!AI2</f>
        <v>2045-46</v>
      </c>
      <c r="AJ2" s="21" t="str">
        <f xml:space="preserve"> InpS!AJ2</f>
        <v>2046-47</v>
      </c>
      <c r="AK2" s="21" t="str">
        <f xml:space="preserve"> InpS!AK2</f>
        <v>2047-48</v>
      </c>
      <c r="AL2" s="21" t="str">
        <f xml:space="preserve"> InpS!AL2</f>
        <v>2048-49</v>
      </c>
      <c r="AM2" s="21" t="str">
        <f xml:space="preserve"> InpS!AM2</f>
        <v>2049-50</v>
      </c>
      <c r="AN2" s="21" t="str">
        <f xml:space="preserve"> InpS!AN2</f>
        <v>2050-51</v>
      </c>
      <c r="AO2" s="21" t="str">
        <f xml:space="preserve"> InpS!AO2</f>
        <v>2051-52</v>
      </c>
      <c r="AP2" s="21" t="str">
        <f xml:space="preserve"> InpS!AP2</f>
        <v>2052-53</v>
      </c>
      <c r="AQ2" s="21" t="str">
        <f xml:space="preserve"> InpS!AQ2</f>
        <v>2053-54</v>
      </c>
      <c r="AR2" s="21" t="str">
        <f xml:space="preserve"> InpS!AR2</f>
        <v>2054-55</v>
      </c>
      <c r="AS2" s="21" t="str">
        <f xml:space="preserve"> InpS!AS2</f>
        <v>2055-56</v>
      </c>
      <c r="AT2" s="21" t="str">
        <f xml:space="preserve"> InpS!AT2</f>
        <v>2056-57</v>
      </c>
      <c r="AU2" s="21" t="str">
        <f xml:space="preserve"> InpS!AU2</f>
        <v>2057-58</v>
      </c>
      <c r="AV2" s="21" t="str">
        <f xml:space="preserve"> InpS!AV2</f>
        <v>2058-59</v>
      </c>
      <c r="AW2" s="21" t="str">
        <f xml:space="preserve"> InpS!AW2</f>
        <v>2059-60</v>
      </c>
      <c r="AX2" s="21" t="str">
        <f xml:space="preserve"> InpS!AX2</f>
        <v>2060-61</v>
      </c>
      <c r="AY2" s="21" t="str">
        <f xml:space="preserve"> InpS!AY2</f>
        <v>2061-62</v>
      </c>
      <c r="AZ2" s="21" t="str">
        <f xml:space="preserve"> InpS!AZ2</f>
        <v>2062-63</v>
      </c>
      <c r="BA2" s="21" t="str">
        <f xml:space="preserve"> InpS!BA2</f>
        <v>2063-64</v>
      </c>
      <c r="BB2" s="21" t="str">
        <f xml:space="preserve"> InpS!BB2</f>
        <v>2064-65</v>
      </c>
      <c r="BC2" s="21" t="str">
        <f xml:space="preserve"> InpS!BC2</f>
        <v>2065-66</v>
      </c>
      <c r="BD2" s="21" t="str">
        <f xml:space="preserve"> InpS!BD2</f>
        <v>2066-67</v>
      </c>
      <c r="BE2" s="21" t="str">
        <f xml:space="preserve"> InpS!BE2</f>
        <v>2067-68</v>
      </c>
      <c r="BF2" s="21" t="str">
        <f xml:space="preserve"> InpS!BF2</f>
        <v>2068-69</v>
      </c>
      <c r="BG2" s="21" t="str">
        <f xml:space="preserve"> InpS!BG2</f>
        <v>2069-70</v>
      </c>
      <c r="BH2" s="21" t="str">
        <f xml:space="preserve"> InpS!BH2</f>
        <v>2070-71</v>
      </c>
      <c r="BI2" s="21" t="str">
        <f xml:space="preserve"> InpS!BI2</f>
        <v>2071-72</v>
      </c>
      <c r="BJ2" s="21" t="str">
        <f xml:space="preserve"> InpS!BJ2</f>
        <v>2072-73</v>
      </c>
      <c r="BK2" s="21" t="str">
        <f xml:space="preserve"> InpS!BK2</f>
        <v>2073-74</v>
      </c>
      <c r="BL2" s="21" t="str">
        <f xml:space="preserve"> InpS!BL2</f>
        <v>2074-75</v>
      </c>
      <c r="BM2" s="21" t="str">
        <f xml:space="preserve"> InpS!BM2</f>
        <v>2075-76</v>
      </c>
      <c r="BN2" s="21" t="str">
        <f xml:space="preserve"> InpS!BN2</f>
        <v>2076-77</v>
      </c>
      <c r="BO2" s="21" t="str">
        <f xml:space="preserve"> InpS!BO2</f>
        <v>2077-78</v>
      </c>
      <c r="BP2" s="21" t="str">
        <f xml:space="preserve"> InpS!BP2</f>
        <v>2078-79</v>
      </c>
      <c r="BQ2" s="21" t="str">
        <f xml:space="preserve"> InpS!BQ2</f>
        <v>2079-80</v>
      </c>
      <c r="BR2" s="21" t="str">
        <f xml:space="preserve"> InpS!BR2</f>
        <v>2080-81</v>
      </c>
      <c r="BS2" s="21" t="str">
        <f xml:space="preserve"> InpS!BS2</f>
        <v>2081-82</v>
      </c>
      <c r="BT2" s="21" t="str">
        <f xml:space="preserve"> InpS!BT2</f>
        <v>2082-83</v>
      </c>
      <c r="BU2" s="21" t="str">
        <f xml:space="preserve"> InpS!BU2</f>
        <v>2083-84</v>
      </c>
      <c r="BV2" s="21" t="str">
        <f xml:space="preserve"> InpS!BV2</f>
        <v>2084-85</v>
      </c>
      <c r="BW2" s="21" t="str">
        <f xml:space="preserve"> InpS!BW2</f>
        <v>2085-86</v>
      </c>
      <c r="BX2" s="21" t="str">
        <f xml:space="preserve"> InpS!BX2</f>
        <v>2086-87</v>
      </c>
      <c r="BY2" s="21" t="str">
        <f xml:space="preserve"> InpS!BY2</f>
        <v>2087-88</v>
      </c>
      <c r="BZ2" s="21" t="str">
        <f xml:space="preserve"> InpS!BZ2</f>
        <v>2088-89</v>
      </c>
      <c r="CA2" s="21" t="str">
        <f xml:space="preserve"> InpS!CA2</f>
        <v>2089-90</v>
      </c>
      <c r="CB2" s="21" t="str">
        <f xml:space="preserve"> InpS!CB2</f>
        <v>2090-91</v>
      </c>
      <c r="CC2" s="21" t="str">
        <f xml:space="preserve"> InpS!CC2</f>
        <v>2091-92</v>
      </c>
      <c r="CD2" s="21" t="str">
        <f xml:space="preserve"> InpS!CD2</f>
        <v>2092-93</v>
      </c>
      <c r="CE2" s="21" t="str">
        <f xml:space="preserve"> InpS!CE2</f>
        <v>2093-94</v>
      </c>
      <c r="CF2" s="21" t="str">
        <f xml:space="preserve"> InpS!CF2</f>
        <v>2094-95</v>
      </c>
      <c r="CG2" s="21" t="str">
        <f xml:space="preserve"> InpS!CG2</f>
        <v>2095-96</v>
      </c>
      <c r="CH2" s="21" t="str">
        <f xml:space="preserve"> InpS!CH2</f>
        <v>2096-97</v>
      </c>
      <c r="CI2" s="21" t="str">
        <f xml:space="preserve"> InpS!CI2</f>
        <v>2097-98</v>
      </c>
      <c r="CJ2" s="21" t="str">
        <f xml:space="preserve"> InpS!CJ2</f>
        <v>2098-99</v>
      </c>
      <c r="CK2" s="21" t="str">
        <f xml:space="preserve"> InpS!CK2</f>
        <v>2099-00</v>
      </c>
      <c r="CL2" s="21" t="str">
        <f xml:space="preserve"> InpS!CL2</f>
        <v>2100-01</v>
      </c>
      <c r="CM2" s="21" t="str">
        <f xml:space="preserve"> InpS!CM2</f>
        <v>2101-02</v>
      </c>
      <c r="CN2" s="21" t="str">
        <f xml:space="preserve"> InpS!CN2</f>
        <v>2102-03</v>
      </c>
      <c r="CO2" s="21" t="str">
        <f xml:space="preserve"> InpS!CO2</f>
        <v>2103-04</v>
      </c>
      <c r="CQ2" s="294" t="s">
        <v>518</v>
      </c>
    </row>
    <row r="3" spans="1:95" ht="3" customHeight="1" collapsed="1" thickTop="1" x14ac:dyDescent="0.2">
      <c r="A3" s="14"/>
      <c r="B3" s="14"/>
      <c r="C3" s="181"/>
      <c r="D3" s="15"/>
      <c r="E3" s="16"/>
      <c r="F3" s="17"/>
      <c r="G3" s="16"/>
      <c r="H3" s="60"/>
      <c r="I3" s="214"/>
      <c r="J3" s="13"/>
      <c r="K3" s="16"/>
    </row>
    <row r="4" spans="1:95" hidden="1" outlineLevel="1" x14ac:dyDescent="0.2">
      <c r="E4" s="18" t="str">
        <f xml:space="preserve"> InpS!E4</f>
        <v>Year end</v>
      </c>
      <c r="G4" s="24">
        <f xml:space="preserve"> InpS!G4</f>
        <v>2022</v>
      </c>
      <c r="H4" s="182"/>
      <c r="I4" s="215"/>
      <c r="J4" s="25"/>
      <c r="K4" s="24">
        <f xml:space="preserve"> InpS!K4</f>
        <v>2022</v>
      </c>
      <c r="L4" s="24">
        <f xml:space="preserve"> InpS!L4</f>
        <v>2023</v>
      </c>
      <c r="M4" s="24">
        <f xml:space="preserve"> InpS!M4</f>
        <v>2024</v>
      </c>
      <c r="N4" s="24">
        <f xml:space="preserve"> InpS!N4</f>
        <v>2025</v>
      </c>
      <c r="O4" s="24">
        <f xml:space="preserve"> InpS!O4</f>
        <v>2026</v>
      </c>
      <c r="P4" s="24">
        <f xml:space="preserve"> InpS!P4</f>
        <v>2027</v>
      </c>
      <c r="Q4" s="24">
        <f xml:space="preserve"> InpS!Q4</f>
        <v>2028</v>
      </c>
      <c r="R4" s="24">
        <f xml:space="preserve"> InpS!R4</f>
        <v>2029</v>
      </c>
      <c r="S4" s="24">
        <f xml:space="preserve"> InpS!S4</f>
        <v>2030</v>
      </c>
      <c r="T4" s="24">
        <f xml:space="preserve"> InpS!T4</f>
        <v>2031</v>
      </c>
      <c r="U4" s="24">
        <f xml:space="preserve"> InpS!U4</f>
        <v>2032</v>
      </c>
      <c r="V4" s="24">
        <f xml:space="preserve"> InpS!V4</f>
        <v>2033</v>
      </c>
      <c r="W4" s="24">
        <f xml:space="preserve"> InpS!W4</f>
        <v>2034</v>
      </c>
      <c r="X4" s="24">
        <f xml:space="preserve"> InpS!X4</f>
        <v>2035</v>
      </c>
      <c r="Y4" s="24">
        <f xml:space="preserve"> InpS!Y4</f>
        <v>2036</v>
      </c>
      <c r="Z4" s="24">
        <f xml:space="preserve"> InpS!Z4</f>
        <v>2037</v>
      </c>
      <c r="AA4" s="24">
        <f xml:space="preserve"> InpS!AA4</f>
        <v>2038</v>
      </c>
      <c r="AB4" s="24">
        <f xml:space="preserve"> InpS!AB4</f>
        <v>2039</v>
      </c>
      <c r="AC4" s="24">
        <f xml:space="preserve"> InpS!AC4</f>
        <v>2040</v>
      </c>
      <c r="AD4" s="24">
        <f xml:space="preserve"> InpS!AD4</f>
        <v>2041</v>
      </c>
      <c r="AE4" s="24">
        <f xml:space="preserve"> InpS!AE4</f>
        <v>2042</v>
      </c>
      <c r="AF4" s="24">
        <f xml:space="preserve"> InpS!AF4</f>
        <v>2043</v>
      </c>
      <c r="AG4" s="24">
        <f xml:space="preserve"> InpS!AG4</f>
        <v>2044</v>
      </c>
      <c r="AH4" s="24">
        <f xml:space="preserve"> InpS!AH4</f>
        <v>2045</v>
      </c>
      <c r="AI4" s="24">
        <f xml:space="preserve"> InpS!AI4</f>
        <v>2046</v>
      </c>
      <c r="AJ4" s="24">
        <f xml:space="preserve"> InpS!AJ4</f>
        <v>2047</v>
      </c>
      <c r="AK4" s="24">
        <f xml:space="preserve"> InpS!AK4</f>
        <v>2048</v>
      </c>
      <c r="AL4" s="24">
        <f xml:space="preserve"> InpS!AL4</f>
        <v>2049</v>
      </c>
      <c r="AM4" s="24">
        <f xml:space="preserve"> InpS!AM4</f>
        <v>2050</v>
      </c>
      <c r="AN4" s="24">
        <f xml:space="preserve"> InpS!AN4</f>
        <v>2051</v>
      </c>
      <c r="AO4" s="24">
        <f xml:space="preserve"> InpS!AO4</f>
        <v>2052</v>
      </c>
      <c r="AP4" s="24">
        <f xml:space="preserve"> InpS!AP4</f>
        <v>2053</v>
      </c>
      <c r="AQ4" s="24">
        <f xml:space="preserve"> InpS!AQ4</f>
        <v>2054</v>
      </c>
      <c r="AR4" s="24">
        <f xml:space="preserve"> InpS!AR4</f>
        <v>2055</v>
      </c>
      <c r="AS4" s="24">
        <f xml:space="preserve"> InpS!AS4</f>
        <v>2056</v>
      </c>
      <c r="AT4" s="24">
        <f xml:space="preserve"> InpS!AT4</f>
        <v>2057</v>
      </c>
      <c r="AU4" s="24">
        <f xml:space="preserve"> InpS!AU4</f>
        <v>2058</v>
      </c>
      <c r="AV4" s="24">
        <f xml:space="preserve"> InpS!AV4</f>
        <v>2059</v>
      </c>
      <c r="AW4" s="24">
        <f xml:space="preserve"> InpS!AW4</f>
        <v>2060</v>
      </c>
      <c r="AX4" s="24">
        <f xml:space="preserve"> InpS!AX4</f>
        <v>2061</v>
      </c>
      <c r="AY4" s="24">
        <f xml:space="preserve"> InpS!AY4</f>
        <v>2062</v>
      </c>
      <c r="AZ4" s="24">
        <f xml:space="preserve"> InpS!AZ4</f>
        <v>2063</v>
      </c>
      <c r="BA4" s="24">
        <f xml:space="preserve"> InpS!BA4</f>
        <v>2064</v>
      </c>
      <c r="BB4" s="24">
        <f xml:space="preserve"> InpS!BB4</f>
        <v>2065</v>
      </c>
      <c r="BC4" s="24">
        <f xml:space="preserve"> InpS!BC4</f>
        <v>2066</v>
      </c>
      <c r="BD4" s="24">
        <f xml:space="preserve"> InpS!BD4</f>
        <v>2067</v>
      </c>
      <c r="BE4" s="24">
        <f xml:space="preserve"> InpS!BE4</f>
        <v>2068</v>
      </c>
      <c r="BF4" s="24">
        <f xml:space="preserve"> InpS!BF4</f>
        <v>2069</v>
      </c>
      <c r="BG4" s="24">
        <f xml:space="preserve"> InpS!BG4</f>
        <v>2070</v>
      </c>
      <c r="BH4" s="24">
        <f xml:space="preserve"> InpS!BH4</f>
        <v>2071</v>
      </c>
      <c r="BI4" s="24">
        <f xml:space="preserve"> InpS!BI4</f>
        <v>2072</v>
      </c>
      <c r="BJ4" s="24">
        <f xml:space="preserve"> InpS!BJ4</f>
        <v>2073</v>
      </c>
      <c r="BK4" s="24">
        <f xml:space="preserve"> InpS!BK4</f>
        <v>2074</v>
      </c>
      <c r="BL4" s="24">
        <f xml:space="preserve"> InpS!BL4</f>
        <v>2075</v>
      </c>
      <c r="BM4" s="24">
        <f xml:space="preserve"> InpS!BM4</f>
        <v>2076</v>
      </c>
      <c r="BN4" s="24">
        <f xml:space="preserve"> InpS!BN4</f>
        <v>2077</v>
      </c>
      <c r="BO4" s="24">
        <f xml:space="preserve"> InpS!BO4</f>
        <v>2078</v>
      </c>
      <c r="BP4" s="24">
        <f xml:space="preserve"> InpS!BP4</f>
        <v>2079</v>
      </c>
      <c r="BQ4" s="24">
        <f xml:space="preserve"> InpS!BQ4</f>
        <v>2080</v>
      </c>
      <c r="BR4" s="24">
        <f xml:space="preserve"> InpS!BR4</f>
        <v>2081</v>
      </c>
      <c r="BS4" s="24">
        <f xml:space="preserve"> InpS!BS4</f>
        <v>2082</v>
      </c>
      <c r="BT4" s="24">
        <f xml:space="preserve"> InpS!BT4</f>
        <v>2083</v>
      </c>
      <c r="BU4" s="24">
        <f xml:space="preserve"> InpS!BU4</f>
        <v>2084</v>
      </c>
      <c r="BV4" s="24">
        <f xml:space="preserve"> InpS!BV4</f>
        <v>2085</v>
      </c>
      <c r="BW4" s="24">
        <f xml:space="preserve"> InpS!BW4</f>
        <v>2086</v>
      </c>
      <c r="BX4" s="24">
        <f xml:space="preserve"> InpS!BX4</f>
        <v>2087</v>
      </c>
      <c r="BY4" s="24">
        <f xml:space="preserve"> InpS!BY4</f>
        <v>2088</v>
      </c>
      <c r="BZ4" s="24">
        <f xml:space="preserve"> InpS!BZ4</f>
        <v>2089</v>
      </c>
      <c r="CA4" s="24">
        <f xml:space="preserve"> InpS!CA4</f>
        <v>2090</v>
      </c>
      <c r="CB4" s="24">
        <f xml:space="preserve"> InpS!CB4</f>
        <v>2091</v>
      </c>
      <c r="CC4" s="24">
        <f xml:space="preserve"> InpS!CC4</f>
        <v>2092</v>
      </c>
      <c r="CD4" s="24">
        <f xml:space="preserve"> InpS!CD4</f>
        <v>2093</v>
      </c>
      <c r="CE4" s="24">
        <f xml:space="preserve"> InpS!CE4</f>
        <v>2094</v>
      </c>
      <c r="CF4" s="24">
        <f xml:space="preserve"> InpS!CF4</f>
        <v>2095</v>
      </c>
      <c r="CG4" s="24">
        <f xml:space="preserve"> InpS!CG4</f>
        <v>2096</v>
      </c>
      <c r="CH4" s="24">
        <f xml:space="preserve"> InpS!CH4</f>
        <v>2097</v>
      </c>
      <c r="CI4" s="24">
        <f xml:space="preserve"> InpS!CI4</f>
        <v>2098</v>
      </c>
      <c r="CJ4" s="24">
        <f xml:space="preserve"> InpS!CJ4</f>
        <v>2099</v>
      </c>
      <c r="CK4" s="24">
        <f xml:space="preserve"> InpS!CK4</f>
        <v>2100</v>
      </c>
      <c r="CL4" s="24">
        <f xml:space="preserve"> InpS!CL4</f>
        <v>2101</v>
      </c>
      <c r="CM4" s="24">
        <f xml:space="preserve"> InpS!CM4</f>
        <v>2102</v>
      </c>
      <c r="CN4" s="24">
        <f xml:space="preserve"> InpS!CN4</f>
        <v>2103</v>
      </c>
      <c r="CO4" s="24">
        <f xml:space="preserve"> InpS!CO4</f>
        <v>2104</v>
      </c>
    </row>
    <row r="5" spans="1:95" hidden="1" outlineLevel="1" x14ac:dyDescent="0.2">
      <c r="D5" s="39"/>
      <c r="E5" s="72" t="str">
        <f xml:space="preserve"> InpS!E$7</f>
        <v>CPIH (Financial Year Average)</v>
      </c>
      <c r="F5" s="72"/>
      <c r="G5" s="72">
        <f xml:space="preserve"> InpS!G$7</f>
        <v>0</v>
      </c>
      <c r="H5" s="125" t="str">
        <f xml:space="preserve"> InpS!H$7</f>
        <v>%</v>
      </c>
      <c r="I5" s="200">
        <f xml:space="preserve"> InpS!I$7</f>
        <v>0</v>
      </c>
      <c r="J5" s="72"/>
      <c r="K5" s="78">
        <f xml:space="preserve"> InpS!K$7</f>
        <v>3.4378770929279545E-2</v>
      </c>
      <c r="L5" s="58">
        <f xml:space="preserve"> InpS!L$7</f>
        <v>3.3112786831103191E-2</v>
      </c>
      <c r="M5" s="58">
        <f xml:space="preserve"> InpS!M$7</f>
        <v>1.6603530163914693E-2</v>
      </c>
      <c r="N5" s="58">
        <f xml:space="preserve"> InpS!N$7</f>
        <v>1.9722528875444123E-2</v>
      </c>
      <c r="O5" s="58">
        <f xml:space="preserve"> InpS!O$7</f>
        <v>1.943910345134725E-2</v>
      </c>
      <c r="P5" s="58">
        <f xml:space="preserve"> InpS!P$7</f>
        <v>1.9470884839084768E-2</v>
      </c>
      <c r="Q5" s="58">
        <f xml:space="preserve"> InpS!Q$7</f>
        <v>1.9665738877506334E-2</v>
      </c>
      <c r="R5" s="58">
        <f xml:space="preserve"> InpS!R$7</f>
        <v>1.9996805127965978E-2</v>
      </c>
      <c r="S5" s="58">
        <f xml:space="preserve"> InpS!S$7</f>
        <v>1.9996805127965978E-2</v>
      </c>
      <c r="T5" s="58">
        <f xml:space="preserve"> InpS!T$7</f>
        <v>1.9996805127966422E-2</v>
      </c>
      <c r="U5" s="58">
        <f xml:space="preserve"> InpS!U$7</f>
        <v>1.9996805127966422E-2</v>
      </c>
      <c r="V5" s="58">
        <f xml:space="preserve"> InpS!V$7</f>
        <v>1.9996805127966422E-2</v>
      </c>
      <c r="W5" s="58">
        <f xml:space="preserve"> InpS!W$7</f>
        <v>1.9996805127966422E-2</v>
      </c>
      <c r="X5" s="58">
        <f xml:space="preserve"> InpS!X$7</f>
        <v>1.9996805127966422E-2</v>
      </c>
      <c r="Y5" s="58">
        <f xml:space="preserve"> InpS!Y$7</f>
        <v>1.9996805127966422E-2</v>
      </c>
      <c r="Z5" s="58">
        <f xml:space="preserve"> InpS!Z$7</f>
        <v>1.9996805127966422E-2</v>
      </c>
      <c r="AA5" s="58">
        <f xml:space="preserve"> InpS!AA$7</f>
        <v>1.9996805127966422E-2</v>
      </c>
      <c r="AB5" s="58">
        <f xml:space="preserve"> InpS!AB$7</f>
        <v>1.9996805127966422E-2</v>
      </c>
      <c r="AC5" s="58">
        <f xml:space="preserve"> InpS!AC$7</f>
        <v>1.9996805127966422E-2</v>
      </c>
      <c r="AD5" s="58">
        <f xml:space="preserve"> InpS!AD$7</f>
        <v>1.9996805127966422E-2</v>
      </c>
      <c r="AE5" s="58">
        <f xml:space="preserve"> InpS!AE$7</f>
        <v>1.9996805127966422E-2</v>
      </c>
      <c r="AF5" s="58">
        <f xml:space="preserve"> InpS!AF$7</f>
        <v>1.9996805127966422E-2</v>
      </c>
      <c r="AG5" s="58">
        <f xml:space="preserve"> InpS!AG$7</f>
        <v>1.9996805127966422E-2</v>
      </c>
      <c r="AH5" s="58">
        <f xml:space="preserve"> InpS!AH$7</f>
        <v>1.9996805127966422E-2</v>
      </c>
      <c r="AI5" s="58">
        <f xml:space="preserve"> InpS!AI$7</f>
        <v>1.9996805127966422E-2</v>
      </c>
      <c r="AJ5" s="58">
        <f xml:space="preserve"> InpS!AJ$7</f>
        <v>1.9996805127966422E-2</v>
      </c>
      <c r="AK5" s="58">
        <f xml:space="preserve"> InpS!AK$7</f>
        <v>1.9996805127966422E-2</v>
      </c>
      <c r="AL5" s="58">
        <f xml:space="preserve"> InpS!AL$7</f>
        <v>1.9996805127966422E-2</v>
      </c>
      <c r="AM5" s="58">
        <f xml:space="preserve"> InpS!AM$7</f>
        <v>1.9996805127966422E-2</v>
      </c>
      <c r="AN5" s="58">
        <f xml:space="preserve"> InpS!AN$7</f>
        <v>1.9996805127966422E-2</v>
      </c>
      <c r="AO5" s="58">
        <f xml:space="preserve"> InpS!AO$7</f>
        <v>1.9996805127966422E-2</v>
      </c>
      <c r="AP5" s="58">
        <f xml:space="preserve"> InpS!AP$7</f>
        <v>1.9996805127966422E-2</v>
      </c>
      <c r="AQ5" s="58">
        <f xml:space="preserve"> InpS!AQ$7</f>
        <v>1.9996805127966422E-2</v>
      </c>
      <c r="AR5" s="58">
        <f xml:space="preserve"> InpS!AR$7</f>
        <v>1.9996805127966422E-2</v>
      </c>
      <c r="AS5" s="58">
        <f xml:space="preserve"> InpS!AS$7</f>
        <v>1.9996805127966422E-2</v>
      </c>
      <c r="AT5" s="58">
        <f xml:space="preserve"> InpS!AT$7</f>
        <v>1.9996805127966422E-2</v>
      </c>
      <c r="AU5" s="58">
        <f xml:space="preserve"> InpS!AU$7</f>
        <v>1.9996805127966422E-2</v>
      </c>
      <c r="AV5" s="58">
        <f xml:space="preserve"> InpS!AV$7</f>
        <v>1.9996805127966422E-2</v>
      </c>
      <c r="AW5" s="58">
        <f xml:space="preserve"> InpS!AW$7</f>
        <v>1.9996805127966422E-2</v>
      </c>
      <c r="AX5" s="58">
        <f xml:space="preserve"> InpS!AX$7</f>
        <v>1.9996805127966422E-2</v>
      </c>
      <c r="AY5" s="58">
        <f xml:space="preserve"> InpS!AY$7</f>
        <v>1.9996805127966422E-2</v>
      </c>
      <c r="AZ5" s="58">
        <f xml:space="preserve"> InpS!AZ$7</f>
        <v>1.9996805127966422E-2</v>
      </c>
      <c r="BA5" s="58">
        <f xml:space="preserve"> InpS!BA$7</f>
        <v>1.9996805127966422E-2</v>
      </c>
      <c r="BB5" s="58">
        <f xml:space="preserve"> InpS!BB$7</f>
        <v>1.9996805127966422E-2</v>
      </c>
      <c r="BC5" s="58">
        <f xml:space="preserve"> InpS!BC$7</f>
        <v>1.9996805127966422E-2</v>
      </c>
      <c r="BD5" s="58">
        <f xml:space="preserve"> InpS!BD$7</f>
        <v>1.9996805127966422E-2</v>
      </c>
      <c r="BE5" s="58">
        <f xml:space="preserve"> InpS!BE$7</f>
        <v>1.9996805127966422E-2</v>
      </c>
      <c r="BF5" s="58">
        <f xml:space="preserve"> InpS!BF$7</f>
        <v>1.9996805127966422E-2</v>
      </c>
      <c r="BG5" s="58">
        <f xml:space="preserve"> InpS!BG$7</f>
        <v>1.9996805127966422E-2</v>
      </c>
      <c r="BH5" s="58">
        <f xml:space="preserve"> InpS!BH$7</f>
        <v>1.9996805127966422E-2</v>
      </c>
      <c r="BI5" s="58">
        <f xml:space="preserve"> InpS!BI$7</f>
        <v>1.9996805127966422E-2</v>
      </c>
      <c r="BJ5" s="58">
        <f xml:space="preserve"> InpS!BJ$7</f>
        <v>1.9996805127966422E-2</v>
      </c>
      <c r="BK5" s="58">
        <f xml:space="preserve"> InpS!BK$7</f>
        <v>1.9996805127966422E-2</v>
      </c>
      <c r="BL5" s="58">
        <f xml:space="preserve"> InpS!BL$7</f>
        <v>1.9996805127966422E-2</v>
      </c>
      <c r="BM5" s="58">
        <f xml:space="preserve"> InpS!BM$7</f>
        <v>1.9996805127966422E-2</v>
      </c>
      <c r="BN5" s="58">
        <f xml:space="preserve"> InpS!BN$7</f>
        <v>1.9996805127966422E-2</v>
      </c>
      <c r="BO5" s="58">
        <f xml:space="preserve"> InpS!BO$7</f>
        <v>1.9996805127966422E-2</v>
      </c>
      <c r="BP5" s="58">
        <f xml:space="preserve"> InpS!BP$7</f>
        <v>1.9996805127966422E-2</v>
      </c>
      <c r="BQ5" s="58">
        <f xml:space="preserve"> InpS!BQ$7</f>
        <v>1.9996805127966422E-2</v>
      </c>
      <c r="BR5" s="58">
        <f xml:space="preserve"> InpS!BR$7</f>
        <v>1.9996805127966422E-2</v>
      </c>
      <c r="BS5" s="58">
        <f xml:space="preserve"> InpS!BS$7</f>
        <v>1.9996805127966422E-2</v>
      </c>
      <c r="BT5" s="58">
        <f xml:space="preserve"> InpS!BT$7</f>
        <v>1.9996805127966422E-2</v>
      </c>
      <c r="BU5" s="58">
        <f xml:space="preserve"> InpS!BU$7</f>
        <v>1.9996805127966422E-2</v>
      </c>
      <c r="BV5" s="58">
        <f xml:space="preserve"> InpS!BV$7</f>
        <v>1.9996805127966422E-2</v>
      </c>
      <c r="BW5" s="58">
        <f xml:space="preserve"> InpS!BW$7</f>
        <v>1.9996805127966422E-2</v>
      </c>
      <c r="BX5" s="58">
        <f xml:space="preserve"> InpS!BX$7</f>
        <v>1.9996805127966422E-2</v>
      </c>
      <c r="BY5" s="58">
        <f xml:space="preserve"> InpS!BY$7</f>
        <v>1.9996805127966422E-2</v>
      </c>
      <c r="BZ5" s="58">
        <f xml:space="preserve"> InpS!BZ$7</f>
        <v>1.9996805127966422E-2</v>
      </c>
      <c r="CA5" s="58">
        <f xml:space="preserve"> InpS!CA$7</f>
        <v>1.9996805127966422E-2</v>
      </c>
      <c r="CB5" s="58">
        <f xml:space="preserve"> InpS!CB$7</f>
        <v>1.9996805127966422E-2</v>
      </c>
      <c r="CC5" s="58">
        <f xml:space="preserve"> InpS!CC$7</f>
        <v>1.9996805127966422E-2</v>
      </c>
      <c r="CD5" s="58">
        <f xml:space="preserve"> InpS!CD$7</f>
        <v>1.9996805127966422E-2</v>
      </c>
      <c r="CE5" s="58">
        <f xml:space="preserve"> InpS!CE$7</f>
        <v>1.9996805127966422E-2</v>
      </c>
      <c r="CF5" s="58">
        <f xml:space="preserve"> InpS!CF$7</f>
        <v>1.9996805127966422E-2</v>
      </c>
      <c r="CG5" s="58">
        <f xml:space="preserve"> InpS!CG$7</f>
        <v>1.9996805127966422E-2</v>
      </c>
      <c r="CH5" s="58">
        <f xml:space="preserve"> InpS!CH$7</f>
        <v>1.9996805127966422E-2</v>
      </c>
      <c r="CI5" s="58">
        <f xml:space="preserve"> InpS!CI$7</f>
        <v>1.9996805127966422E-2</v>
      </c>
      <c r="CJ5" s="58">
        <f xml:space="preserve"> InpS!CJ$7</f>
        <v>1.9996805127966422E-2</v>
      </c>
      <c r="CK5" s="58">
        <f xml:space="preserve"> InpS!CK$7</f>
        <v>1.9996805127966422E-2</v>
      </c>
      <c r="CL5" s="58">
        <f xml:space="preserve"> InpS!CL$7</f>
        <v>1.9996805127966422E-2</v>
      </c>
      <c r="CM5" s="58">
        <f xml:space="preserve"> InpS!CM$7</f>
        <v>1.9996805127966422E-2</v>
      </c>
      <c r="CN5" s="58">
        <f xml:space="preserve"> InpS!CN$7</f>
        <v>1.9996805127966422E-2</v>
      </c>
      <c r="CO5" s="58">
        <f xml:space="preserve"> InpS!CO$7</f>
        <v>1.9996805127966422E-2</v>
      </c>
    </row>
    <row r="6" spans="1:95" hidden="1" outlineLevel="1" x14ac:dyDescent="0.2">
      <c r="D6" s="39"/>
      <c r="E6" t="s">
        <v>519</v>
      </c>
      <c r="H6" s="75" t="s">
        <v>312</v>
      </c>
      <c r="I6" s="201"/>
      <c r="K6" s="104">
        <f>IF( J6 = "", 1, J6 / ( 1 + K5 ) )</f>
        <v>1</v>
      </c>
      <c r="L6" s="104">
        <f t="shared" ref="L6:BW6" si="0">IF( K6 = "", 1, K6 / ( 1 + L5 ) )</f>
        <v>0.96794852676959797</v>
      </c>
      <c r="M6" s="104">
        <f t="shared" si="0"/>
        <v>0.95213964741350865</v>
      </c>
      <c r="N6" s="104">
        <f t="shared" si="0"/>
        <v>0.93372424404855869</v>
      </c>
      <c r="O6" s="104">
        <f t="shared" si="0"/>
        <v>0.91591958841622034</v>
      </c>
      <c r="P6" s="104">
        <f t="shared" si="0"/>
        <v>0.8984264308448503</v>
      </c>
      <c r="Q6" s="104">
        <f t="shared" si="0"/>
        <v>0.88109896860306236</v>
      </c>
      <c r="R6" s="104">
        <f t="shared" si="0"/>
        <v>0.86382522393540451</v>
      </c>
      <c r="S6" s="104">
        <f t="shared" si="0"/>
        <v>0.84689012709900735</v>
      </c>
      <c r="T6" s="104">
        <f t="shared" si="0"/>
        <v>0.83028703898024314</v>
      </c>
      <c r="U6" s="104">
        <f t="shared" si="0"/>
        <v>0.81400945062379604</v>
      </c>
      <c r="V6" s="104">
        <f t="shared" si="0"/>
        <v>0.79805098068093683</v>
      </c>
      <c r="W6" s="104">
        <f t="shared" si="0"/>
        <v>0.78240537290782519</v>
      </c>
      <c r="X6" s="104">
        <f t="shared" si="0"/>
        <v>0.76706649371285673</v>
      </c>
      <c r="Y6" s="104">
        <f t="shared" si="0"/>
        <v>0.75202832975209399</v>
      </c>
      <c r="Z6" s="104">
        <f t="shared" si="0"/>
        <v>0.73728498557183841</v>
      </c>
      <c r="AA6" s="104">
        <f t="shared" si="0"/>
        <v>0.72283068129741868</v>
      </c>
      <c r="AB6" s="104">
        <f t="shared" si="0"/>
        <v>0.70865975036729068</v>
      </c>
      <c r="AC6" s="104">
        <f t="shared" si="0"/>
        <v>0.69476663731155885</v>
      </c>
      <c r="AD6" s="104">
        <f t="shared" si="0"/>
        <v>0.68114589557405036</v>
      </c>
      <c r="AE6" s="104">
        <f t="shared" si="0"/>
        <v>0.66779218537708596</v>
      </c>
      <c r="AF6" s="104">
        <f t="shared" si="0"/>
        <v>0.65470027162811195</v>
      </c>
      <c r="AG6" s="104">
        <f t="shared" si="0"/>
        <v>0.64186502186737215</v>
      </c>
      <c r="AH6" s="104">
        <f t="shared" si="0"/>
        <v>0.62928140425581558</v>
      </c>
      <c r="AI6" s="104">
        <f t="shared" si="0"/>
        <v>0.61694448560244985</v>
      </c>
      <c r="AJ6" s="104">
        <f t="shared" si="0"/>
        <v>0.60484942943036912</v>
      </c>
      <c r="AK6" s="104">
        <f t="shared" si="0"/>
        <v>0.59299149408069585</v>
      </c>
      <c r="AL6" s="104">
        <f t="shared" si="0"/>
        <v>0.5813660308536952</v>
      </c>
      <c r="AM6" s="104">
        <f t="shared" si="0"/>
        <v>0.56996848218633234</v>
      </c>
      <c r="AN6" s="104">
        <f t="shared" si="0"/>
        <v>0.55879437986555791</v>
      </c>
      <c r="AO6" s="104">
        <f t="shared" si="0"/>
        <v>0.5478393432766222</v>
      </c>
      <c r="AP6" s="104">
        <f t="shared" si="0"/>
        <v>0.53709907768573018</v>
      </c>
      <c r="AQ6" s="104">
        <f t="shared" si="0"/>
        <v>0.52656937255636505</v>
      </c>
      <c r="AR6" s="104">
        <f t="shared" si="0"/>
        <v>0.51624609989861969</v>
      </c>
      <c r="AS6" s="104">
        <f t="shared" si="0"/>
        <v>0.50612521265088928</v>
      </c>
      <c r="AT6" s="104">
        <f t="shared" si="0"/>
        <v>0.49620274309329038</v>
      </c>
      <c r="AU6" s="104">
        <f t="shared" si="0"/>
        <v>0.4864748012921844</v>
      </c>
      <c r="AV6" s="104">
        <f t="shared" si="0"/>
        <v>0.47693757357519606</v>
      </c>
      <c r="AW6" s="104">
        <f t="shared" si="0"/>
        <v>0.46758732103612871</v>
      </c>
      <c r="AX6" s="104">
        <f t="shared" si="0"/>
        <v>0.45842037806919039</v>
      </c>
      <c r="AY6" s="104">
        <f t="shared" si="0"/>
        <v>0.44943315093195613</v>
      </c>
      <c r="AZ6" s="104">
        <f t="shared" si="0"/>
        <v>0.44062211633650294</v>
      </c>
      <c r="BA6" s="104">
        <f t="shared" si="0"/>
        <v>0.43198382006816533</v>
      </c>
      <c r="BB6" s="104">
        <f t="shared" si="0"/>
        <v>0.42351487563136991</v>
      </c>
      <c r="BC6" s="104">
        <f t="shared" si="0"/>
        <v>0.4152119629220179</v>
      </c>
      <c r="BD6" s="104">
        <f t="shared" si="0"/>
        <v>0.4070718269258955</v>
      </c>
      <c r="BE6" s="104">
        <f t="shared" si="0"/>
        <v>0.39909127644260139</v>
      </c>
      <c r="BF6" s="104">
        <f t="shared" si="0"/>
        <v>0.39126718283449163</v>
      </c>
      <c r="BG6" s="104">
        <f t="shared" si="0"/>
        <v>0.38359647880015091</v>
      </c>
      <c r="BH6" s="104">
        <f t="shared" si="0"/>
        <v>0.37607615717190973</v>
      </c>
      <c r="BI6" s="104">
        <f t="shared" si="0"/>
        <v>0.36870326973693618</v>
      </c>
      <c r="BJ6" s="104">
        <f t="shared" si="0"/>
        <v>0.36147492608143955</v>
      </c>
      <c r="BK6" s="104">
        <f t="shared" si="0"/>
        <v>0.3543882924575335</v>
      </c>
      <c r="BL6" s="104">
        <f t="shared" si="0"/>
        <v>0.3474405906723137</v>
      </c>
      <c r="BM6" s="104">
        <f t="shared" si="0"/>
        <v>0.34062909699871524</v>
      </c>
      <c r="BN6" s="104">
        <f t="shared" si="0"/>
        <v>0.33395114110772212</v>
      </c>
      <c r="BO6" s="104">
        <f t="shared" si="0"/>
        <v>0.32740410502151074</v>
      </c>
      <c r="BP6" s="104">
        <f t="shared" si="0"/>
        <v>0.32098542208711661</v>
      </c>
      <c r="BQ6" s="104">
        <f t="shared" si="0"/>
        <v>0.31469257597022232</v>
      </c>
      <c r="BR6" s="104">
        <f t="shared" si="0"/>
        <v>0.30852309966867175</v>
      </c>
      <c r="BS6" s="104">
        <f t="shared" si="0"/>
        <v>0.30247457454532434</v>
      </c>
      <c r="BT6" s="104">
        <f t="shared" si="0"/>
        <v>0.29654462937987003</v>
      </c>
      <c r="BU6" s="104">
        <f t="shared" si="0"/>
        <v>0.29073093943923306</v>
      </c>
      <c r="BV6" s="104">
        <f t="shared" si="0"/>
        <v>0.28503122556620031</v>
      </c>
      <c r="BW6" s="104">
        <f t="shared" si="0"/>
        <v>0.27944325328591685</v>
      </c>
      <c r="BX6" s="104">
        <f t="shared" ref="BX6:CO6" si="1">IF( BW6 = "", 1, BW6 / ( 1 + BX5 ) )</f>
        <v>0.27396483192989857</v>
      </c>
      <c r="BY6" s="104">
        <f t="shared" si="1"/>
        <v>0.26859381377721825</v>
      </c>
      <c r="BZ6" s="104">
        <f t="shared" si="1"/>
        <v>0.26332809321252837</v>
      </c>
      <c r="CA6" s="104">
        <f t="shared" si="1"/>
        <v>0.2581656059005909</v>
      </c>
      <c r="CB6" s="104">
        <f t="shared" si="1"/>
        <v>0.25310432797699012</v>
      </c>
      <c r="CC6" s="104">
        <f t="shared" si="1"/>
        <v>0.24814227525471144</v>
      </c>
      <c r="CD6" s="104">
        <f t="shared" si="1"/>
        <v>0.24327750244627491</v>
      </c>
      <c r="CE6" s="104">
        <f t="shared" si="1"/>
        <v>0.23850810240111869</v>
      </c>
      <c r="CF6" s="104">
        <f t="shared" si="1"/>
        <v>0.23383220535793348</v>
      </c>
      <c r="CG6" s="104">
        <f t="shared" si="1"/>
        <v>0.22924797821165471</v>
      </c>
      <c r="CH6" s="104">
        <f t="shared" si="1"/>
        <v>0.2247536237948253</v>
      </c>
      <c r="CI6" s="104">
        <f t="shared" si="1"/>
        <v>0.22034738017304695</v>
      </c>
      <c r="CJ6" s="104">
        <f t="shared" si="1"/>
        <v>0.21602751995424405</v>
      </c>
      <c r="CK6" s="104">
        <f t="shared" si="1"/>
        <v>0.21179234961146937</v>
      </c>
      <c r="CL6" s="104">
        <f t="shared" si="1"/>
        <v>0.20764020881898584</v>
      </c>
      <c r="CM6" s="104">
        <f t="shared" si="1"/>
        <v>0.20356946980136451</v>
      </c>
      <c r="CN6" s="104">
        <f t="shared" si="1"/>
        <v>0.19957853669534303</v>
      </c>
      <c r="CO6" s="104">
        <f t="shared" si="1"/>
        <v>0.195665844924195</v>
      </c>
    </row>
    <row r="7" spans="1:95" ht="3" hidden="1" customHeight="1" outlineLevel="1" x14ac:dyDescent="0.2">
      <c r="A7" s="14"/>
      <c r="B7" s="14"/>
      <c r="C7" s="181"/>
      <c r="D7" s="70"/>
      <c r="E7" s="16"/>
      <c r="F7" s="17"/>
      <c r="G7" s="16"/>
      <c r="H7" s="148"/>
      <c r="I7" s="198"/>
      <c r="J7" s="13"/>
      <c r="K7" s="16"/>
    </row>
    <row r="8" spans="1:95" s="127" customFormat="1" hidden="1" outlineLevel="1" x14ac:dyDescent="0.2">
      <c r="B8" s="128"/>
      <c r="C8" s="129"/>
      <c r="E8" s="72" t="str">
        <f xml:space="preserve"> InpC!E109</f>
        <v>Deflate cashflows</v>
      </c>
      <c r="G8" s="58" t="b">
        <f xml:space="preserve"> InpC!G109</f>
        <v>1</v>
      </c>
      <c r="H8" s="125" t="str">
        <f xml:space="preserve"> InpC!H109</f>
        <v>Boolean</v>
      </c>
      <c r="I8" s="216"/>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row>
    <row r="9" spans="1:95" s="127" customFormat="1" x14ac:dyDescent="0.2">
      <c r="B9" s="128"/>
      <c r="C9" s="129"/>
      <c r="E9" s="72" t="str">
        <f xml:space="preserve"> InpC!E108</f>
        <v>Rate of return used</v>
      </c>
      <c r="G9" s="78">
        <f xml:space="preserve"> InpC!G108</f>
        <v>4.0733948295080695E-2</v>
      </c>
      <c r="H9" s="125" t="str">
        <f xml:space="preserve"> InpC!H108</f>
        <v>%</v>
      </c>
      <c r="I9" s="216"/>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row>
    <row r="10" spans="1:95" x14ac:dyDescent="0.2">
      <c r="E10" s="18" t="str">
        <f xml:space="preserve"> InpC!E$107</f>
        <v>Period for cost / discount calculation</v>
      </c>
      <c r="G10" s="19">
        <f xml:space="preserve"> InpC!G$107</f>
        <v>80</v>
      </c>
      <c r="H10" s="94" t="s">
        <v>520</v>
      </c>
      <c r="I10" s="216"/>
      <c r="K10" s="85">
        <f t="shared" ref="K10:AP10" si="2" xml:space="preserve"> IF( K$4 + 1 - $G$4 &gt; $G10, 0, 1 )</f>
        <v>1</v>
      </c>
      <c r="L10" s="54">
        <f t="shared" si="2"/>
        <v>1</v>
      </c>
      <c r="M10" s="54">
        <f t="shared" si="2"/>
        <v>1</v>
      </c>
      <c r="N10" s="54">
        <f t="shared" si="2"/>
        <v>1</v>
      </c>
      <c r="O10" s="54">
        <f t="shared" si="2"/>
        <v>1</v>
      </c>
      <c r="P10" s="54">
        <f t="shared" si="2"/>
        <v>1</v>
      </c>
      <c r="Q10" s="54">
        <f t="shared" si="2"/>
        <v>1</v>
      </c>
      <c r="R10" s="54">
        <f t="shared" si="2"/>
        <v>1</v>
      </c>
      <c r="S10" s="54">
        <f t="shared" si="2"/>
        <v>1</v>
      </c>
      <c r="T10" s="54">
        <f t="shared" si="2"/>
        <v>1</v>
      </c>
      <c r="U10" s="54">
        <f t="shared" si="2"/>
        <v>1</v>
      </c>
      <c r="V10" s="54">
        <f t="shared" si="2"/>
        <v>1</v>
      </c>
      <c r="W10" s="54">
        <f t="shared" si="2"/>
        <v>1</v>
      </c>
      <c r="X10" s="54">
        <f t="shared" si="2"/>
        <v>1</v>
      </c>
      <c r="Y10" s="54">
        <f t="shared" si="2"/>
        <v>1</v>
      </c>
      <c r="Z10" s="54">
        <f t="shared" si="2"/>
        <v>1</v>
      </c>
      <c r="AA10" s="54">
        <f t="shared" si="2"/>
        <v>1</v>
      </c>
      <c r="AB10" s="54">
        <f t="shared" si="2"/>
        <v>1</v>
      </c>
      <c r="AC10" s="54">
        <f t="shared" si="2"/>
        <v>1</v>
      </c>
      <c r="AD10" s="54">
        <f t="shared" si="2"/>
        <v>1</v>
      </c>
      <c r="AE10" s="54">
        <f t="shared" si="2"/>
        <v>1</v>
      </c>
      <c r="AF10" s="54">
        <f t="shared" si="2"/>
        <v>1</v>
      </c>
      <c r="AG10" s="54">
        <f t="shared" si="2"/>
        <v>1</v>
      </c>
      <c r="AH10" s="54">
        <f t="shared" si="2"/>
        <v>1</v>
      </c>
      <c r="AI10" s="54">
        <f t="shared" si="2"/>
        <v>1</v>
      </c>
      <c r="AJ10" s="54">
        <f t="shared" si="2"/>
        <v>1</v>
      </c>
      <c r="AK10" s="54">
        <f t="shared" si="2"/>
        <v>1</v>
      </c>
      <c r="AL10" s="54">
        <f t="shared" si="2"/>
        <v>1</v>
      </c>
      <c r="AM10" s="54">
        <f t="shared" si="2"/>
        <v>1</v>
      </c>
      <c r="AN10" s="54">
        <f t="shared" si="2"/>
        <v>1</v>
      </c>
      <c r="AO10" s="54">
        <f t="shared" si="2"/>
        <v>1</v>
      </c>
      <c r="AP10" s="54">
        <f t="shared" si="2"/>
        <v>1</v>
      </c>
      <c r="AQ10" s="54">
        <f t="shared" ref="AQ10:BV10" si="3" xml:space="preserve"> IF( AQ$4 + 1 - $G$4 &gt; $G10, 0, 1 )</f>
        <v>1</v>
      </c>
      <c r="AR10" s="54">
        <f t="shared" si="3"/>
        <v>1</v>
      </c>
      <c r="AS10" s="54">
        <f t="shared" si="3"/>
        <v>1</v>
      </c>
      <c r="AT10" s="54">
        <f t="shared" si="3"/>
        <v>1</v>
      </c>
      <c r="AU10" s="54">
        <f t="shared" si="3"/>
        <v>1</v>
      </c>
      <c r="AV10" s="54">
        <f t="shared" si="3"/>
        <v>1</v>
      </c>
      <c r="AW10" s="54">
        <f t="shared" si="3"/>
        <v>1</v>
      </c>
      <c r="AX10" s="54">
        <f t="shared" si="3"/>
        <v>1</v>
      </c>
      <c r="AY10" s="54">
        <f t="shared" si="3"/>
        <v>1</v>
      </c>
      <c r="AZ10" s="54">
        <f t="shared" si="3"/>
        <v>1</v>
      </c>
      <c r="BA10" s="54">
        <f t="shared" si="3"/>
        <v>1</v>
      </c>
      <c r="BB10" s="54">
        <f t="shared" si="3"/>
        <v>1</v>
      </c>
      <c r="BC10" s="54">
        <f t="shared" si="3"/>
        <v>1</v>
      </c>
      <c r="BD10" s="54">
        <f t="shared" si="3"/>
        <v>1</v>
      </c>
      <c r="BE10" s="54">
        <f t="shared" si="3"/>
        <v>1</v>
      </c>
      <c r="BF10" s="54">
        <f t="shared" si="3"/>
        <v>1</v>
      </c>
      <c r="BG10" s="54">
        <f t="shared" si="3"/>
        <v>1</v>
      </c>
      <c r="BH10" s="54">
        <f t="shared" si="3"/>
        <v>1</v>
      </c>
      <c r="BI10" s="54">
        <f t="shared" si="3"/>
        <v>1</v>
      </c>
      <c r="BJ10" s="54">
        <f t="shared" si="3"/>
        <v>1</v>
      </c>
      <c r="BK10" s="54">
        <f t="shared" si="3"/>
        <v>1</v>
      </c>
      <c r="BL10" s="54">
        <f t="shared" si="3"/>
        <v>1</v>
      </c>
      <c r="BM10" s="54">
        <f t="shared" si="3"/>
        <v>1</v>
      </c>
      <c r="BN10" s="54">
        <f t="shared" si="3"/>
        <v>1</v>
      </c>
      <c r="BO10" s="54">
        <f t="shared" si="3"/>
        <v>1</v>
      </c>
      <c r="BP10" s="54">
        <f t="shared" si="3"/>
        <v>1</v>
      </c>
      <c r="BQ10" s="54">
        <f t="shared" si="3"/>
        <v>1</v>
      </c>
      <c r="BR10" s="54">
        <f t="shared" si="3"/>
        <v>1</v>
      </c>
      <c r="BS10" s="54">
        <f t="shared" si="3"/>
        <v>1</v>
      </c>
      <c r="BT10" s="54">
        <f t="shared" si="3"/>
        <v>1</v>
      </c>
      <c r="BU10" s="54">
        <f t="shared" si="3"/>
        <v>1</v>
      </c>
      <c r="BV10" s="54">
        <f t="shared" si="3"/>
        <v>1</v>
      </c>
      <c r="BW10" s="54">
        <f t="shared" ref="BW10:CO10" si="4" xml:space="preserve"> IF( BW$4 + 1 - $G$4 &gt; $G10, 0, 1 )</f>
        <v>1</v>
      </c>
      <c r="BX10" s="54">
        <f t="shared" si="4"/>
        <v>1</v>
      </c>
      <c r="BY10" s="54">
        <f t="shared" si="4"/>
        <v>1</v>
      </c>
      <c r="BZ10" s="54">
        <f t="shared" si="4"/>
        <v>1</v>
      </c>
      <c r="CA10" s="54">
        <f t="shared" si="4"/>
        <v>1</v>
      </c>
      <c r="CB10" s="54">
        <f t="shared" si="4"/>
        <v>1</v>
      </c>
      <c r="CC10" s="54">
        <f t="shared" si="4"/>
        <v>1</v>
      </c>
      <c r="CD10" s="54">
        <f t="shared" si="4"/>
        <v>1</v>
      </c>
      <c r="CE10" s="54">
        <f t="shared" si="4"/>
        <v>1</v>
      </c>
      <c r="CF10" s="54">
        <f t="shared" si="4"/>
        <v>1</v>
      </c>
      <c r="CG10" s="54">
        <f t="shared" si="4"/>
        <v>1</v>
      </c>
      <c r="CH10" s="54">
        <f t="shared" si="4"/>
        <v>1</v>
      </c>
      <c r="CI10" s="54">
        <f t="shared" si="4"/>
        <v>1</v>
      </c>
      <c r="CJ10" s="54">
        <f t="shared" si="4"/>
        <v>1</v>
      </c>
      <c r="CK10" s="54">
        <f t="shared" si="4"/>
        <v>1</v>
      </c>
      <c r="CL10" s="54">
        <f t="shared" si="4"/>
        <v>1</v>
      </c>
      <c r="CM10" s="54">
        <f t="shared" si="4"/>
        <v>0</v>
      </c>
      <c r="CN10" s="54">
        <f t="shared" si="4"/>
        <v>0</v>
      </c>
      <c r="CO10" s="54">
        <f t="shared" si="4"/>
        <v>0</v>
      </c>
    </row>
    <row r="11" spans="1:95" s="20" customFormat="1" x14ac:dyDescent="0.2">
      <c r="B11" s="34"/>
      <c r="C11" s="84"/>
      <c r="E11" s="20" t="s">
        <v>510</v>
      </c>
      <c r="G11" s="94"/>
      <c r="H11" s="94" t="s">
        <v>312</v>
      </c>
      <c r="I11" s="216"/>
      <c r="K11" s="272">
        <f t="shared" ref="K11:AP11" si="5" xml:space="preserve"> 1 / ( 1+ $G$9 ) ^ ( K$4 - $G$4 ) * K$10</f>
        <v>1</v>
      </c>
      <c r="L11" s="184">
        <f t="shared" si="5"/>
        <v>0.96086036362913829</v>
      </c>
      <c r="M11" s="184">
        <f t="shared" si="5"/>
        <v>0.92325263839352001</v>
      </c>
      <c r="N11" s="184">
        <f t="shared" si="5"/>
        <v>0.88711686584835903</v>
      </c>
      <c r="O11" s="184">
        <f t="shared" si="5"/>
        <v>0.85239543430059594</v>
      </c>
      <c r="P11" s="184">
        <f t="shared" si="5"/>
        <v>0.81903298695788795</v>
      </c>
      <c r="Q11" s="184">
        <f t="shared" si="5"/>
        <v>0.78697633367261555</v>
      </c>
      <c r="R11" s="184">
        <f t="shared" si="5"/>
        <v>0.75617436614019562</v>
      </c>
      <c r="S11" s="184">
        <f t="shared" si="5"/>
        <v>0.72657797641650157</v>
      </c>
      <c r="T11" s="184">
        <f t="shared" si="5"/>
        <v>0.69813997862448329</v>
      </c>
      <c r="U11" s="184">
        <f t="shared" si="5"/>
        <v>0.67081503372515994</v>
      </c>
      <c r="V11" s="184">
        <f t="shared" si="5"/>
        <v>0.64455957723304991</v>
      </c>
      <c r="W11" s="184">
        <f t="shared" si="5"/>
        <v>0.61933174976079208</v>
      </c>
      <c r="X11" s="184">
        <f t="shared" si="5"/>
        <v>0.59509133028222516</v>
      </c>
      <c r="Y11" s="184">
        <f t="shared" si="5"/>
        <v>0.57179967200752657</v>
      </c>
      <c r="Z11" s="184">
        <f t="shared" si="5"/>
        <v>0.54941964076817407</v>
      </c>
      <c r="AA11" s="184">
        <f t="shared" si="5"/>
        <v>0.52791555581349836</v>
      </c>
      <c r="AB11" s="184">
        <f t="shared" si="5"/>
        <v>0.50725313292443674</v>
      </c>
      <c r="AC11" s="184">
        <f t="shared" si="5"/>
        <v>0.48739942975379397</v>
      </c>
      <c r="AD11" s="184">
        <f t="shared" si="5"/>
        <v>0.46832279330586513</v>
      </c>
      <c r="AE11" s="184">
        <f t="shared" si="5"/>
        <v>0.4499928094716874</v>
      </c>
      <c r="AF11" s="184">
        <f t="shared" si="5"/>
        <v>0.43238025453946316</v>
      </c>
      <c r="AG11" s="184">
        <f t="shared" si="5"/>
        <v>0.41545704860284799</v>
      </c>
      <c r="AH11" s="184">
        <f t="shared" si="5"/>
        <v>0.39919621079282114</v>
      </c>
      <c r="AI11" s="184">
        <f t="shared" si="5"/>
        <v>0.38357181626176434</v>
      </c>
      <c r="AJ11" s="184">
        <f t="shared" si="5"/>
        <v>0.36855895485116796</v>
      </c>
      <c r="AK11" s="184">
        <f t="shared" si="5"/>
        <v>0.3541336913770684</v>
      </c>
      <c r="AL11" s="184">
        <f t="shared" si="5"/>
        <v>0.34027302746989907</v>
      </c>
      <c r="AM11" s="184">
        <f t="shared" si="5"/>
        <v>0.32695486490791498</v>
      </c>
      <c r="AN11" s="184">
        <f t="shared" si="5"/>
        <v>0.31415797038573506</v>
      </c>
      <c r="AO11" s="184">
        <f t="shared" si="5"/>
        <v>0.30186194166182945</v>
      </c>
      <c r="AP11" s="184">
        <f t="shared" si="5"/>
        <v>0.29004717503098321</v>
      </c>
      <c r="AQ11" s="184">
        <f t="shared" ref="AQ11:BV11" si="6" xml:space="preserve"> 1 / ( 1+ $G$9 ) ^ ( AQ$4 - $G$4 ) * AQ$10</f>
        <v>0.27869483406987494</v>
      </c>
      <c r="AR11" s="184">
        <f t="shared" si="6"/>
        <v>0.26778681960594236</v>
      </c>
      <c r="AS11" s="184">
        <f t="shared" si="6"/>
        <v>0.25730574086165631</v>
      </c>
      <c r="AT11" s="184">
        <f t="shared" si="6"/>
        <v>0.24723488772819596</v>
      </c>
      <c r="AU11" s="184">
        <f t="shared" si="6"/>
        <v>0.23755820412432355</v>
      </c>
      <c r="AV11" s="184">
        <f t="shared" si="6"/>
        <v>0.22826026239798258</v>
      </c>
      <c r="AW11" s="184">
        <f t="shared" si="6"/>
        <v>0.21932623872980808</v>
      </c>
      <c r="AX11" s="184">
        <f t="shared" si="6"/>
        <v>0.21074188949933464</v>
      </c>
      <c r="AY11" s="184">
        <f t="shared" si="6"/>
        <v>0.20249352857622244</v>
      </c>
      <c r="AZ11" s="184">
        <f t="shared" si="6"/>
        <v>0.19456800550029638</v>
      </c>
      <c r="BA11" s="184">
        <f t="shared" si="6"/>
        <v>0.18695268451561098</v>
      </c>
      <c r="BB11" s="184">
        <f t="shared" si="6"/>
        <v>0.17963542442511354</v>
      </c>
      <c r="BC11" s="184">
        <f t="shared" si="6"/>
        <v>0.17260455923378923</v>
      </c>
      <c r="BD11" s="184">
        <f t="shared" si="6"/>
        <v>0.16584887954942587</v>
      </c>
      <c r="BE11" s="184">
        <f t="shared" si="6"/>
        <v>0.15935761471134652</v>
      </c>
      <c r="BF11" s="184">
        <f t="shared" si="6"/>
        <v>0.15312041561861656</v>
      </c>
      <c r="BG11" s="184">
        <f t="shared" si="6"/>
        <v>0.14712733823034874</v>
      </c>
      <c r="BH11" s="184">
        <f t="shared" si="6"/>
        <v>0.14136882771180009</v>
      </c>
      <c r="BI11" s="184">
        <f t="shared" si="6"/>
        <v>0.13583570320098529</v>
      </c>
      <c r="BJ11" s="184">
        <f t="shared" si="6"/>
        <v>0.13051914317151841</v>
      </c>
      <c r="BK11" s="184">
        <f t="shared" si="6"/>
        <v>0.12541067136834877</v>
      </c>
      <c r="BL11" s="184">
        <f t="shared" si="6"/>
        <v>0.12050214329396597</v>
      </c>
      <c r="BM11" s="184">
        <f t="shared" si="6"/>
        <v>0.1157857332235307</v>
      </c>
      <c r="BN11" s="184">
        <f t="shared" si="6"/>
        <v>0.11125392172822811</v>
      </c>
      <c r="BO11" s="184">
        <f t="shared" si="6"/>
        <v>0.10689948368695297</v>
      </c>
      <c r="BP11" s="184">
        <f t="shared" si="6"/>
        <v>0.10271547676721278</v>
      </c>
      <c r="BQ11" s="184">
        <f t="shared" si="6"/>
        <v>9.8695230356884378E-2</v>
      </c>
      <c r="BR11" s="184">
        <f t="shared" si="6"/>
        <v>9.4832334929177503E-2</v>
      </c>
      <c r="BS11" s="184">
        <f t="shared" si="6"/>
        <v>9.1120631823849746E-2</v>
      </c>
      <c r="BT11" s="184">
        <f t="shared" si="6"/>
        <v>8.7554203428381105E-2</v>
      </c>
      <c r="BU11" s="184">
        <f t="shared" si="6"/>
        <v>8.4127363743453837E-2</v>
      </c>
      <c r="BV11" s="184">
        <f t="shared" si="6"/>
        <v>8.0834649317695836E-2</v>
      </c>
      <c r="BW11" s="184">
        <f t="shared" ref="BW11:CO11" si="7" xml:space="preserve"> 1 / ( 1+ $G$9 ) ^ ( BW$4 - $G$4 ) * BW$10</f>
        <v>7.7670810537235124E-2</v>
      </c>
      <c r="BX11" s="184">
        <f t="shared" si="7"/>
        <v>7.4630803256177644E-2</v>
      </c>
      <c r="BY11" s="184">
        <f t="shared" si="7"/>
        <v>7.1709780754665539E-2</v>
      </c>
      <c r="BZ11" s="184">
        <f t="shared" si="7"/>
        <v>6.8903086011693718E-2</v>
      </c>
      <c r="CA11" s="184">
        <f t="shared" si="7"/>
        <v>6.6206244280365839E-2</v>
      </c>
      <c r="CB11" s="184">
        <f t="shared" si="7"/>
        <v>6.361495595375187E-2</v>
      </c>
      <c r="CC11" s="184">
        <f t="shared" si="7"/>
        <v>6.1125089709973657E-2</v>
      </c>
      <c r="CD11" s="184">
        <f t="shared" si="7"/>
        <v>5.8732675925588992E-2</v>
      </c>
      <c r="CE11" s="184">
        <f t="shared" si="7"/>
        <v>5.6433900346773785E-2</v>
      </c>
      <c r="CF11" s="184">
        <f t="shared" si="7"/>
        <v>5.4225098008211618E-2</v>
      </c>
      <c r="CG11" s="184">
        <f t="shared" si="7"/>
        <v>5.2102747389995888E-2</v>
      </c>
      <c r="CH11" s="184">
        <f t="shared" si="7"/>
        <v>5.0063464803228583E-2</v>
      </c>
      <c r="CI11" s="184">
        <f t="shared" si="7"/>
        <v>4.8103998995364793E-2</v>
      </c>
      <c r="CJ11" s="184">
        <f t="shared" si="7"/>
        <v>4.6221225966701925E-2</v>
      </c>
      <c r="CK11" s="184">
        <f t="shared" si="7"/>
        <v>4.4412143989749776E-2</v>
      </c>
      <c r="CL11" s="184">
        <f t="shared" si="7"/>
        <v>4.2673868823540635E-2</v>
      </c>
      <c r="CM11" s="184">
        <f t="shared" si="7"/>
        <v>0</v>
      </c>
      <c r="CN11" s="184">
        <f t="shared" si="7"/>
        <v>0</v>
      </c>
      <c r="CO11" s="184">
        <f t="shared" si="7"/>
        <v>0</v>
      </c>
    </row>
    <row r="12" spans="1:95" s="20" customFormat="1" x14ac:dyDescent="0.2">
      <c r="B12" s="34"/>
      <c r="C12" s="84"/>
      <c r="E12" s="20" t="str">
        <f xml:space="preserve"> E11 &amp; IF( $G$8, " x deflator", "" )</f>
        <v>Discount factor x deflator</v>
      </c>
      <c r="G12" s="94"/>
      <c r="H12" s="94" t="s">
        <v>312</v>
      </c>
      <c r="I12" s="216"/>
      <c r="K12" s="184">
        <f t="shared" ref="K12:AP12" si="8" xml:space="preserve"> K11 * IF( $G$8, K6, 1 )</f>
        <v>1</v>
      </c>
      <c r="L12" s="184">
        <f t="shared" si="8"/>
        <v>0.93006337340612466</v>
      </c>
      <c r="M12" s="184">
        <f t="shared" si="8"/>
        <v>0.87906544159359779</v>
      </c>
      <c r="N12" s="184">
        <f t="shared" si="8"/>
        <v>0.82832252494698566</v>
      </c>
      <c r="O12" s="184">
        <f t="shared" si="8"/>
        <v>0.78072567535246717</v>
      </c>
      <c r="P12" s="184">
        <f t="shared" si="8"/>
        <v>0.7358408832167721</v>
      </c>
      <c r="Q12" s="184">
        <f t="shared" si="8"/>
        <v>0.69340403591396105</v>
      </c>
      <c r="R12" s="184">
        <f t="shared" si="8"/>
        <v>0.65320249116526707</v>
      </c>
      <c r="S12" s="184">
        <f t="shared" si="8"/>
        <v>0.6153317147947106</v>
      </c>
      <c r="T12" s="184">
        <f t="shared" si="8"/>
        <v>0.57965657564585249</v>
      </c>
      <c r="U12" s="184">
        <f t="shared" si="8"/>
        <v>0.54604977707280067</v>
      </c>
      <c r="V12" s="184">
        <f t="shared" si="8"/>
        <v>0.51439140271812556</v>
      </c>
      <c r="W12" s="184">
        <f t="shared" si="8"/>
        <v>0.48456848862524843</v>
      </c>
      <c r="X12" s="184">
        <f t="shared" si="8"/>
        <v>0.45647462015850604</v>
      </c>
      <c r="Y12" s="184">
        <f t="shared" si="8"/>
        <v>0.43000955229261539</v>
      </c>
      <c r="Z12" s="184">
        <f t="shared" si="8"/>
        <v>0.40507885191664789</v>
      </c>
      <c r="AA12" s="184">
        <f t="shared" si="8"/>
        <v>0.38159356087617646</v>
      </c>
      <c r="AB12" s="184">
        <f t="shared" si="8"/>
        <v>0.35946987855125745</v>
      </c>
      <c r="AC12" s="184">
        <f t="shared" si="8"/>
        <v>0.33862886283761479</v>
      </c>
      <c r="AD12" s="184">
        <f t="shared" si="8"/>
        <v>0.31899614846406438</v>
      </c>
      <c r="AE12" s="184">
        <f t="shared" si="8"/>
        <v>0.30050168164107277</v>
      </c>
      <c r="AF12" s="184">
        <f t="shared" si="8"/>
        <v>0.28307947009361872</v>
      </c>
      <c r="AG12" s="184">
        <f t="shared" si="8"/>
        <v>0.26666734758642091</v>
      </c>
      <c r="AH12" s="184">
        <f t="shared" si="8"/>
        <v>0.25120675210130705</v>
      </c>
      <c r="AI12" s="184">
        <f t="shared" si="8"/>
        <v>0.23664251687521162</v>
      </c>
      <c r="AJ12" s="184">
        <f t="shared" si="8"/>
        <v>0.22292267355318213</v>
      </c>
      <c r="AK12" s="184">
        <f t="shared" si="8"/>
        <v>0.20999826675399982</v>
      </c>
      <c r="AL12" s="184">
        <f t="shared" si="8"/>
        <v>0.19782317938674562</v>
      </c>
      <c r="AM12" s="184">
        <f t="shared" si="8"/>
        <v>0.18635396809500163</v>
      </c>
      <c r="AN12" s="184">
        <f t="shared" si="8"/>
        <v>0.17554970824151914</v>
      </c>
      <c r="AO12" s="184">
        <f t="shared" si="8"/>
        <v>0.16537184788022269</v>
      </c>
      <c r="AP12" s="184">
        <f t="shared" si="8"/>
        <v>0.15578407019449261</v>
      </c>
      <c r="AQ12" s="184">
        <f t="shared" ref="AQ12:BV12" si="9" xml:space="preserve"> AQ11 * IF( $G$8, AQ6, 1 )</f>
        <v>0.14675216391087431</v>
      </c>
      <c r="AR12" s="184">
        <f t="shared" si="9"/>
        <v>0.13824390122582297</v>
      </c>
      <c r="AS12" s="184">
        <f t="shared" si="9"/>
        <v>0.13022892280990042</v>
      </c>
      <c r="AT12" s="184">
        <f t="shared" si="9"/>
        <v>0.12267862947909251</v>
      </c>
      <c r="AU12" s="184">
        <f t="shared" si="9"/>
        <v>0.11556608014670848</v>
      </c>
      <c r="AV12" s="184">
        <f t="shared" si="9"/>
        <v>0.10886589569173137</v>
      </c>
      <c r="AW12" s="184">
        <f t="shared" si="9"/>
        <v>0.10255416840060137</v>
      </c>
      <c r="AX12" s="184">
        <f t="shared" si="9"/>
        <v>9.6608376659300527E-2</v>
      </c>
      <c r="AY12" s="184">
        <f t="shared" si="9"/>
        <v>9.1007304591341751E-2</v>
      </c>
      <c r="AZ12" s="184">
        <f t="shared" si="9"/>
        <v>8.5730966354912938E-2</v>
      </c>
      <c r="BA12" s="184">
        <f t="shared" si="9"/>
        <v>8.0760534829052169E-2</v>
      </c>
      <c r="BB12" s="184">
        <f t="shared" si="9"/>
        <v>7.6078274434390317E-2</v>
      </c>
      <c r="BC12" s="184">
        <f t="shared" si="9"/>
        <v>7.166747784875134E-2</v>
      </c>
      <c r="BD12" s="184">
        <f t="shared" si="9"/>
        <v>6.7512406391797578E-2</v>
      </c>
      <c r="BE12" s="184">
        <f t="shared" si="9"/>
        <v>6.3598233865999554E-2</v>
      </c>
      <c r="BF12" s="184">
        <f t="shared" si="9"/>
        <v>5.9910993653542591E-2</v>
      </c>
      <c r="BG12" s="184">
        <f t="shared" si="9"/>
        <v>5.64375288804006E-2</v>
      </c>
      <c r="BH12" s="184">
        <f t="shared" si="9"/>
        <v>5.3165445469751563E-2</v>
      </c>
      <c r="BI12" s="184">
        <f t="shared" si="9"/>
        <v>5.0083067917219282E-2</v>
      </c>
      <c r="BJ12" s="184">
        <f t="shared" si="9"/>
        <v>4.7179397630137447E-2</v>
      </c>
      <c r="BK12" s="184">
        <f t="shared" si="9"/>
        <v>4.4444073682182006E-2</v>
      </c>
      <c r="BL12" s="184">
        <f t="shared" si="9"/>
        <v>4.1867335843335324E-2</v>
      </c>
      <c r="BM12" s="184">
        <f t="shared" si="9"/>
        <v>3.9439989753265403E-2</v>
      </c>
      <c r="BN12" s="184">
        <f t="shared" si="9"/>
        <v>3.7153374113850973E-2</v>
      </c>
      <c r="BO12" s="184">
        <f t="shared" si="9"/>
        <v>3.4999329783788426E-2</v>
      </c>
      <c r="BP12" s="184">
        <f t="shared" si="9"/>
        <v>3.2970170665003212E-2</v>
      </c>
      <c r="BQ12" s="184">
        <f t="shared" si="9"/>
        <v>3.1058656276982431E-2</v>
      </c>
      <c r="BR12" s="184">
        <f t="shared" si="9"/>
        <v>2.9257965921167493E-2</v>
      </c>
      <c r="BS12" s="184">
        <f t="shared" si="9"/>
        <v>2.7561674343220093E-2</v>
      </c>
      <c r="BT12" s="184">
        <f t="shared" si="9"/>
        <v>2.596372880631902E-2</v>
      </c>
      <c r="BU12" s="184">
        <f t="shared" si="9"/>
        <v>2.4458427493680407E-2</v>
      </c>
      <c r="BV12" s="184">
        <f t="shared" si="9"/>
        <v>2.3040399163236861E-2</v>
      </c>
      <c r="BW12" s="184">
        <f t="shared" ref="BW12:CO12" si="10" xml:space="preserve"> BW11 * IF( $G$8, BW6, 1 )</f>
        <v>2.1704583981879053E-2</v>
      </c>
      <c r="BX12" s="184">
        <f t="shared" si="10"/>
        <v>2.0446215470872036E-2</v>
      </c>
      <c r="BY12" s="184">
        <f t="shared" si="10"/>
        <v>1.9260803498023785E-2</v>
      </c>
      <c r="BZ12" s="184">
        <f t="shared" si="10"/>
        <v>1.8144118255918142E-2</v>
      </c>
      <c r="CA12" s="184">
        <f t="shared" si="10"/>
        <v>1.7092175169043176E-2</v>
      </c>
      <c r="CB12" s="184">
        <f t="shared" si="10"/>
        <v>1.6101220675960193E-2</v>
      </c>
      <c r="CC12" s="184">
        <f t="shared" si="10"/>
        <v>1.5167718835781214E-2</v>
      </c>
      <c r="CD12" s="184">
        <f t="shared" si="10"/>
        <v>1.4288338711163747E-2</v>
      </c>
      <c r="CE12" s="184">
        <f t="shared" si="10"/>
        <v>1.3459942482802851E-2</v>
      </c>
      <c r="CF12" s="184">
        <f t="shared" si="10"/>
        <v>1.2679574253010209E-2</v>
      </c>
      <c r="CG12" s="184">
        <f t="shared" si="10"/>
        <v>1.1944449498429127E-2</v>
      </c>
      <c r="CH12" s="184">
        <f t="shared" si="10"/>
        <v>1.1251945134250315E-2</v>
      </c>
      <c r="CI12" s="184">
        <f t="shared" si="10"/>
        <v>1.0599590154475515E-2</v>
      </c>
      <c r="CJ12" s="184">
        <f t="shared" si="10"/>
        <v>9.985056814831323E-3</v>
      </c>
      <c r="CK12" s="184">
        <f t="shared" si="10"/>
        <v>9.4061523268720026E-3</v>
      </c>
      <c r="CL12" s="184">
        <f t="shared" si="10"/>
        <v>8.8608110336339876E-3</v>
      </c>
      <c r="CM12" s="184">
        <f t="shared" si="10"/>
        <v>0</v>
      </c>
      <c r="CN12" s="184">
        <f t="shared" si="10"/>
        <v>0</v>
      </c>
      <c r="CO12" s="184">
        <f t="shared" si="10"/>
        <v>0</v>
      </c>
    </row>
    <row r="13" spans="1:95" ht="3" customHeight="1" x14ac:dyDescent="0.2">
      <c r="A13" s="14"/>
      <c r="B13" s="14"/>
      <c r="C13" s="181"/>
      <c r="D13" s="15"/>
      <c r="E13" s="16"/>
      <c r="F13" s="17"/>
      <c r="G13" s="16"/>
      <c r="H13" s="60"/>
      <c r="I13" s="216"/>
      <c r="J13" s="13"/>
      <c r="K13" s="16"/>
    </row>
    <row r="14" spans="1:95" ht="13.5" thickBot="1" x14ac:dyDescent="0.25">
      <c r="A14" s="56" t="s">
        <v>271</v>
      </c>
      <c r="B14" s="9"/>
      <c r="C14" s="180"/>
      <c r="D14" s="69"/>
      <c r="E14" s="11"/>
      <c r="F14" s="12"/>
      <c r="G14" s="12"/>
      <c r="H14" s="146"/>
      <c r="I14" s="21"/>
      <c r="J14" s="13"/>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row>
    <row r="15" spans="1:95" s="79" customFormat="1" ht="13.5" thickTop="1" x14ac:dyDescent="0.2">
      <c r="B15" s="98"/>
      <c r="C15" s="44"/>
      <c r="E15" s="45"/>
      <c r="F15" s="45"/>
      <c r="G15" s="45"/>
      <c r="H15" s="223"/>
      <c r="I15" s="274"/>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row>
    <row r="16" spans="1:95" x14ac:dyDescent="0.2">
      <c r="B16" s="59" t="s">
        <v>521</v>
      </c>
    </row>
    <row r="17" spans="2:95" x14ac:dyDescent="0.2">
      <c r="E17" s="18" t="str">
        <f xml:space="preserve"> StandardCharges!E141</f>
        <v>Volumetric charges</v>
      </c>
      <c r="F17" s="18">
        <f xml:space="preserve"> StandardCharges!F141</f>
        <v>0</v>
      </c>
      <c r="G17" s="18"/>
      <c r="H17" s="77" t="str">
        <f xml:space="preserve"> StandardCharges!H141</f>
        <v>£</v>
      </c>
      <c r="I17" s="273">
        <f xml:space="preserve"> SUMPRODUCT( $K$12:$CO$12, $K17:$CO17 )</f>
        <v>1999101.0210765777</v>
      </c>
      <c r="J17" s="18"/>
      <c r="K17" s="19">
        <f xml:space="preserve"> StandardCharges!K141</f>
        <v>24481.733385810487</v>
      </c>
      <c r="L17" s="19">
        <f xml:space="preserve"> StandardCharges!L141</f>
        <v>81133.493031650811</v>
      </c>
      <c r="M17" s="19">
        <f xml:space="preserve"> StandardCharges!M141</f>
        <v>92582.14777688586</v>
      </c>
      <c r="N17" s="19">
        <f xml:space="preserve"> StandardCharges!N141</f>
        <v>87426.38150544891</v>
      </c>
      <c r="O17" s="19">
        <f xml:space="preserve"> StandardCharges!O141</f>
        <v>83105.521007516261</v>
      </c>
      <c r="P17" s="19">
        <f xml:space="preserve"> StandardCharges!P141</f>
        <v>85383.604294252305</v>
      </c>
      <c r="Q17" s="19">
        <f xml:space="preserve"> StandardCharges!Q141</f>
        <v>89446.290792898217</v>
      </c>
      <c r="R17" s="19">
        <f xml:space="preserve"> StandardCharges!R141</f>
        <v>92083.828034297228</v>
      </c>
      <c r="S17" s="19">
        <f xml:space="preserve"> StandardCharges!S141</f>
        <v>95429.416073936649</v>
      </c>
      <c r="T17" s="19">
        <f xml:space="preserve"> StandardCharges!T141</f>
        <v>97949.871236769803</v>
      </c>
      <c r="U17" s="19">
        <f xml:space="preserve"> StandardCharges!U141</f>
        <v>100810.24523017181</v>
      </c>
      <c r="V17" s="19">
        <f xml:space="preserve"> StandardCharges!V141</f>
        <v>103185.84531961459</v>
      </c>
      <c r="W17" s="19">
        <f xml:space="preserve"> StandardCharges!W141</f>
        <v>105904.64615830382</v>
      </c>
      <c r="X17" s="19">
        <f xml:space="preserve"> StandardCharges!X141</f>
        <v>108692.9125098879</v>
      </c>
      <c r="Y17" s="19">
        <f xml:space="preserve"> StandardCharges!Y141</f>
        <v>111858.01240865083</v>
      </c>
      <c r="Z17" s="19">
        <f xml:space="preserve"> StandardCharges!Z141</f>
        <v>110861.93004846407</v>
      </c>
      <c r="AA17" s="19">
        <f xml:space="preserve"> StandardCharges!AA141</f>
        <v>113778.2628191027</v>
      </c>
      <c r="AB17" s="19">
        <f xml:space="preserve"> StandardCharges!AB141</f>
        <v>116768.97452672424</v>
      </c>
      <c r="AC17" s="19">
        <f xml:space="preserve"> StandardCharges!AC141</f>
        <v>120164.2473134844</v>
      </c>
      <c r="AD17" s="19">
        <f xml:space="preserve"> StandardCharges!AD141</f>
        <v>122981.03923403982</v>
      </c>
      <c r="AE17" s="19">
        <f xml:space="preserve"> StandardCharges!AE141</f>
        <v>126206.26156469536</v>
      </c>
      <c r="AF17" s="19">
        <f xml:space="preserve"> StandardCharges!AF141</f>
        <v>129283.33601760298</v>
      </c>
      <c r="AG17" s="19">
        <f xml:space="preserve"> StandardCharges!AG141</f>
        <v>132797.22897453362</v>
      </c>
      <c r="AH17" s="19">
        <f xml:space="preserve"> StandardCharges!AH141</f>
        <v>135661.20525591218</v>
      </c>
      <c r="AI17" s="19">
        <f xml:space="preserve"> StandardCharges!AI141</f>
        <v>138965.57558907321</v>
      </c>
      <c r="AJ17" s="19">
        <f xml:space="preserve"> StandardCharges!AJ141</f>
        <v>142349.35802966123</v>
      </c>
      <c r="AK17" s="19">
        <f xml:space="preserve"> StandardCharges!AK141</f>
        <v>146213.94043227602</v>
      </c>
      <c r="AL17" s="19">
        <f xml:space="preserve"> StandardCharges!AL141</f>
        <v>149362.78934940789</v>
      </c>
      <c r="AM17" s="19">
        <f xml:space="preserve"> StandardCharges!AM141</f>
        <v>152996.36752294391</v>
      </c>
      <c r="AN17" s="19">
        <f xml:space="preserve"> StandardCharges!AN141</f>
        <v>156717.21859154798</v>
      </c>
      <c r="AO17" s="19">
        <f xml:space="preserve"> StandardCharges!AO141</f>
        <v>156078.10435616347</v>
      </c>
      <c r="AP17" s="19">
        <f xml:space="preserve"> StandardCharges!AP141</f>
        <v>159430.92432218275</v>
      </c>
      <c r="AQ17" s="19">
        <f xml:space="preserve"> StandardCharges!AQ141</f>
        <v>163300.72347550534</v>
      </c>
      <c r="AR17" s="19">
        <f xml:space="preserve"> StandardCharges!AR141</f>
        <v>167263.21332145613</v>
      </c>
      <c r="AS17" s="19">
        <f xml:space="preserve"> StandardCharges!AS141</f>
        <v>171789.97099961096</v>
      </c>
      <c r="AT17" s="19">
        <f xml:space="preserve"> StandardCharges!AT141</f>
        <v>175475.140071948</v>
      </c>
      <c r="AU17" s="19">
        <f xml:space="preserve"> StandardCharges!AU141</f>
        <v>179729.14683057184</v>
      </c>
      <c r="AV17" s="19">
        <f xml:space="preserve"> StandardCharges!AV141</f>
        <v>184084.98652643926</v>
      </c>
      <c r="AW17" s="19">
        <f xml:space="preserve"> StandardCharges!AW141</f>
        <v>189061.64408012194</v>
      </c>
      <c r="AX17" s="19">
        <f xml:space="preserve"> StandardCharges!AX141</f>
        <v>193111.91457713803</v>
      </c>
      <c r="AY17" s="19">
        <f xml:space="preserve"> StandardCharges!AY141</f>
        <v>197788.02333737779</v>
      </c>
      <c r="AZ17" s="19">
        <f xml:space="preserve"> StandardCharges!AZ141</f>
        <v>202576.00863646404</v>
      </c>
      <c r="BA17" s="19">
        <f xml:space="preserve"> StandardCharges!BA141</f>
        <v>208046.96683297685</v>
      </c>
      <c r="BB17" s="19">
        <f xml:space="preserve"> StandardCharges!BB141</f>
        <v>212498.32030262292</v>
      </c>
      <c r="BC17" s="19">
        <f xml:space="preserve"> StandardCharges!BC141</f>
        <v>217233.9560711784</v>
      </c>
      <c r="BD17" s="19">
        <f xml:space="preserve"> StandardCharges!BD141</f>
        <v>215469.11004196282</v>
      </c>
      <c r="BE17" s="19">
        <f xml:space="preserve"> StandardCharges!BE141</f>
        <v>220811.97078371368</v>
      </c>
      <c r="BF17" s="19">
        <f xml:space="preserve"> StandardCharges!BF141</f>
        <v>225053.76504860155</v>
      </c>
      <c r="BG17" s="19">
        <f xml:space="preserve"> StandardCharges!BG141</f>
        <v>230006.81302977371</v>
      </c>
      <c r="BH17" s="19">
        <f xml:space="preserve"> StandardCharges!BH141</f>
        <v>235070.24423886547</v>
      </c>
      <c r="BI17" s="19">
        <f xml:space="preserve"> StandardCharges!BI141</f>
        <v>240904.76551627784</v>
      </c>
      <c r="BJ17" s="19">
        <f xml:space="preserve"> StandardCharges!BJ141</f>
        <v>245538.3022479894</v>
      </c>
      <c r="BK17" s="19">
        <f xml:space="preserve"> StandardCharges!BK141</f>
        <v>250948.09713756494</v>
      </c>
      <c r="BL17" s="19">
        <f xml:space="preserve"> StandardCharges!BL141</f>
        <v>256478.61417390098</v>
      </c>
      <c r="BM17" s="19">
        <f xml:space="preserve"> StandardCharges!BM141</f>
        <v>262850.7602362482</v>
      </c>
      <c r="BN17" s="19">
        <f xml:space="preserve"> StandardCharges!BN141</f>
        <v>267912.81942615705</v>
      </c>
      <c r="BO17" s="19">
        <f xml:space="preserve"> StandardCharges!BO141</f>
        <v>273822.16931729903</v>
      </c>
      <c r="BP17" s="19">
        <f xml:space="preserve"> StandardCharges!BP141</f>
        <v>279863.56772025937</v>
      </c>
      <c r="BQ17" s="19">
        <f xml:space="preserve"> StandardCharges!BQ141</f>
        <v>286823.68288986612</v>
      </c>
      <c r="BR17" s="19">
        <f xml:space="preserve"> StandardCharges!BR141</f>
        <v>292354.56732573389</v>
      </c>
      <c r="BS17" s="19">
        <f xml:space="preserve"> StandardCharges!BS141</f>
        <v>289979.42852791725</v>
      </c>
      <c r="BT17" s="19">
        <f xml:space="preserve"> StandardCharges!BT141</f>
        <v>296357.93823918729</v>
      </c>
      <c r="BU17" s="19">
        <f xml:space="preserve"> StandardCharges!BU141</f>
        <v>303708.3103037558</v>
      </c>
      <c r="BV17" s="19">
        <f xml:space="preserve"> StandardCharges!BV141</f>
        <v>309544.34344167449</v>
      </c>
      <c r="BW17" s="19">
        <f xml:space="preserve"> StandardCharges!BW141</f>
        <v>316358.7350178819</v>
      </c>
      <c r="BX17" s="19">
        <f xml:space="preserve"> StandardCharges!BX141</f>
        <v>323325.04151384858</v>
      </c>
      <c r="BY17" s="19">
        <f xml:space="preserve"> StandardCharges!BY141</f>
        <v>331352.03436603473</v>
      </c>
      <c r="BZ17" s="19">
        <f xml:space="preserve"> StandardCharges!BZ141</f>
        <v>337727.23052481795</v>
      </c>
      <c r="CA17" s="19">
        <f xml:space="preserve"> StandardCharges!CA141</f>
        <v>345170.22859237529</v>
      </c>
      <c r="CB17" s="19">
        <f xml:space="preserve"> StandardCharges!CB141</f>
        <v>352779.37646106514</v>
      </c>
      <c r="CC17" s="19">
        <f xml:space="preserve"> StandardCharges!CC141</f>
        <v>361546.27175004897</v>
      </c>
      <c r="CD17" s="19">
        <f xml:space="preserve"> StandardCharges!CD141</f>
        <v>368511.27366443002</v>
      </c>
      <c r="CE17" s="19">
        <f xml:space="preserve"> StandardCharges!CE141</f>
        <v>376641.81848386477</v>
      </c>
      <c r="CF17" s="19">
        <f xml:space="preserve"> StandardCharges!CF141</f>
        <v>384954.10822935606</v>
      </c>
      <c r="CG17" s="19">
        <f xml:space="preserve"> StandardCharges!CG141</f>
        <v>394530.22095813166</v>
      </c>
      <c r="CH17" s="19">
        <f xml:space="preserve"> StandardCharges!CH141</f>
        <v>390255.7956126575</v>
      </c>
      <c r="CI17" s="19">
        <f xml:space="preserve"> StandardCharges!CI141</f>
        <v>398840.02655218111</v>
      </c>
      <c r="CJ17" s="19">
        <f xml:space="preserve"> StandardCharges!CJ141</f>
        <v>407615.44017869374</v>
      </c>
      <c r="CK17" s="19">
        <f xml:space="preserve"> StandardCharges!CK141</f>
        <v>416586.35800642124</v>
      </c>
      <c r="CL17" s="19">
        <f xml:space="preserve"> StandardCharges!CL141</f>
        <v>425757.20098548784</v>
      </c>
      <c r="CM17" s="19">
        <f xml:space="preserve"> StandardCharges!CM141</f>
        <v>435132.49183927814</v>
      </c>
      <c r="CN17" s="19">
        <f xml:space="preserve"> StandardCharges!CN141</f>
        <v>444716.85745816975</v>
      </c>
      <c r="CO17" s="19">
        <f xml:space="preserve"> StandardCharges!CO141</f>
        <v>455760.27801227308</v>
      </c>
    </row>
    <row r="18" spans="2:95" x14ac:dyDescent="0.2">
      <c r="E18" s="18" t="str">
        <f xml:space="preserve"> StandardCharges!E142</f>
        <v>Standing charges for properties on site</v>
      </c>
      <c r="F18" s="18">
        <f xml:space="preserve"> StandardCharges!F142</f>
        <v>0</v>
      </c>
      <c r="G18" s="18"/>
      <c r="H18" s="77" t="str">
        <f xml:space="preserve"> StandardCharges!H142</f>
        <v>£</v>
      </c>
      <c r="I18" s="273">
        <f xml:space="preserve"> SUMPRODUCT( $K$12:$CO$12, $K18:$CO18 )</f>
        <v>157796.74861069687</v>
      </c>
      <c r="J18" s="18"/>
      <c r="K18" s="53">
        <f xml:space="preserve"> StandardCharges!K142</f>
        <v>1248.4374999999998</v>
      </c>
      <c r="L18" s="53">
        <f xml:space="preserve"> StandardCharges!L142</f>
        <v>5405</v>
      </c>
      <c r="M18" s="53">
        <f xml:space="preserve"> StandardCharges!M142</f>
        <v>6384.7</v>
      </c>
      <c r="N18" s="53">
        <f xml:space="preserve"> StandardCharges!N142</f>
        <v>7247.0999999999995</v>
      </c>
      <c r="O18" s="53">
        <f xml:space="preserve"> StandardCharges!O142</f>
        <v>7384.3</v>
      </c>
      <c r="P18" s="53">
        <f xml:space="preserve"> StandardCharges!P142</f>
        <v>7521.5</v>
      </c>
      <c r="Q18" s="53">
        <f xml:space="preserve"> StandardCharges!Q142</f>
        <v>7663.5999999999995</v>
      </c>
      <c r="R18" s="53">
        <f xml:space="preserve"> StandardCharges!R142</f>
        <v>7810.5999999999995</v>
      </c>
      <c r="S18" s="53">
        <f xml:space="preserve"> StandardCharges!S142</f>
        <v>7967.4000000000005</v>
      </c>
      <c r="T18" s="53">
        <f xml:space="preserve"> StandardCharges!T142</f>
        <v>8126.7225451765571</v>
      </c>
      <c r="U18" s="53">
        <f xml:space="preserve"> StandardCharges!U142</f>
        <v>8289.2310322414996</v>
      </c>
      <c r="V18" s="53">
        <f xml:space="preserve"> StandardCharges!V142</f>
        <v>8454.9891698539213</v>
      </c>
      <c r="W18" s="53">
        <f xml:space="preserve"> StandardCharges!W142</f>
        <v>8624.0619406425521</v>
      </c>
      <c r="X18" s="53">
        <f xml:space="preserve"> StandardCharges!X142</f>
        <v>8796.5156266810882</v>
      </c>
      <c r="Y18" s="53">
        <f xml:space="preserve"> StandardCharges!Y142</f>
        <v>8972.4178354729393</v>
      </c>
      <c r="Z18" s="53">
        <f xml:space="preserve"> StandardCharges!Z142</f>
        <v>9151.837526455578</v>
      </c>
      <c r="AA18" s="53">
        <f xml:space="preserve"> StandardCharges!AA142</f>
        <v>9334.8450380349186</v>
      </c>
      <c r="AB18" s="53">
        <f xml:space="preserve"> StandardCharges!AB142</f>
        <v>9521.5121151602616</v>
      </c>
      <c r="AC18" s="53">
        <f xml:space="preserve"> StandardCharges!AC142</f>
        <v>9711.9119374506881</v>
      </c>
      <c r="AD18" s="53">
        <f xml:space="preserve"> StandardCharges!AD142</f>
        <v>9906.1191478838573</v>
      </c>
      <c r="AE18" s="53">
        <f xml:space="preserve"> StandardCharges!AE142</f>
        <v>10104.209882058502</v>
      </c>
      <c r="AF18" s="53">
        <f xml:space="preserve"> StandardCharges!AF142</f>
        <v>10306.261798042095</v>
      </c>
      <c r="AG18" s="53">
        <f xml:space="preserve"> StandardCharges!AG142</f>
        <v>10512.354106815343</v>
      </c>
      <c r="AH18" s="53">
        <f xml:space="preserve"> StandardCharges!AH142</f>
        <v>10722.5676033255</v>
      </c>
      <c r="AI18" s="53">
        <f xml:space="preserve"> StandardCharges!AI142</f>
        <v>10936.984698160642</v>
      </c>
      <c r="AJ18" s="53">
        <f xml:space="preserve"> StandardCharges!AJ142</f>
        <v>11155.689449857306</v>
      </c>
      <c r="AK18" s="53">
        <f xml:space="preserve"> StandardCharges!AK142</f>
        <v>11378.767597854208</v>
      </c>
      <c r="AL18" s="53">
        <f xml:space="preserve"> StandardCharges!AL142</f>
        <v>11606.306596104912</v>
      </c>
      <c r="AM18" s="53">
        <f xml:space="preserve"> StandardCharges!AM142</f>
        <v>11838.395647362649</v>
      </c>
      <c r="AN18" s="53">
        <f xml:space="preserve"> StandardCharges!AN142</f>
        <v>12075.12573815072</v>
      </c>
      <c r="AO18" s="53">
        <f xml:space="preserve"> StandardCharges!AO142</f>
        <v>12316.589674432205</v>
      </c>
      <c r="AP18" s="53">
        <f xml:space="preserve"> StandardCharges!AP142</f>
        <v>12562.882117992944</v>
      </c>
      <c r="AQ18" s="53">
        <f xml:space="preserve"> StandardCharges!AQ142</f>
        <v>12814.099623552056</v>
      </c>
      <c r="AR18" s="53">
        <f xml:space="preserve"> StandardCharges!AR142</f>
        <v>13070.340676614571</v>
      </c>
      <c r="AS18" s="53">
        <f xml:space="preserve"> StandardCharges!AS142</f>
        <v>13331.70573208096</v>
      </c>
      <c r="AT18" s="53">
        <f xml:space="preserve"> StandardCharges!AT142</f>
        <v>13598.297253628771</v>
      </c>
      <c r="AU18" s="53">
        <f xml:space="preserve"> StandardCharges!AU142</f>
        <v>13870.219753881738</v>
      </c>
      <c r="AV18" s="53">
        <f xml:space="preserve"> StandardCharges!AV142</f>
        <v>14147.579835382176</v>
      </c>
      <c r="AW18" s="53">
        <f xml:space="preserve"> StandardCharges!AW142</f>
        <v>14430.486232382655</v>
      </c>
      <c r="AX18" s="53">
        <f xml:space="preserve"> StandardCharges!AX142</f>
        <v>14719.049853473407</v>
      </c>
      <c r="AY18" s="53">
        <f xml:space="preserve"> StandardCharges!AY142</f>
        <v>15013.38382506213</v>
      </c>
      <c r="AZ18" s="53">
        <f xml:space="preserve"> StandardCharges!AZ142</f>
        <v>15313.603535723256</v>
      </c>
      <c r="BA18" s="53">
        <f xml:space="preserve"> StandardCharges!BA142</f>
        <v>15619.826681434044</v>
      </c>
      <c r="BB18" s="53">
        <f xml:space="preserve"> StandardCharges!BB142</f>
        <v>15932.173311715283</v>
      </c>
      <c r="BC18" s="53">
        <f xml:space="preserve"> StandardCharges!BC142</f>
        <v>16250.765876694633</v>
      </c>
      <c r="BD18" s="53">
        <f xml:space="preserve"> StandardCharges!BD142</f>
        <v>16575.729275111091</v>
      </c>
      <c r="BE18" s="53">
        <f xml:space="preserve"> StandardCharges!BE142</f>
        <v>16907.19090327941</v>
      </c>
      <c r="BF18" s="53">
        <f xml:space="preserve"> StandardCharges!BF142</f>
        <v>17245.280705033605</v>
      </c>
      <c r="BG18" s="53">
        <f xml:space="preserve"> StandardCharges!BG142</f>
        <v>17590.131222669235</v>
      </c>
      <c r="BH18" s="53">
        <f xml:space="preserve"> StandardCharges!BH142</f>
        <v>17941.877648904301</v>
      </c>
      <c r="BI18" s="53">
        <f xml:space="preserve"> StandardCharges!BI142</f>
        <v>18300.657879879254</v>
      </c>
      <c r="BJ18" s="53">
        <f xml:space="preserve"> StandardCharges!BJ142</f>
        <v>18666.612569216773</v>
      </c>
      <c r="BK18" s="53">
        <f xml:space="preserve"> StandardCharges!BK142</f>
        <v>19039.885183162642</v>
      </c>
      <c r="BL18" s="53">
        <f xml:space="preserve"> StandardCharges!BL142</f>
        <v>19420.622056829194</v>
      </c>
      <c r="BM18" s="53">
        <f xml:space="preserve"> StandardCharges!BM142</f>
        <v>19808.972451563484</v>
      </c>
      <c r="BN18" s="53">
        <f xml:space="preserve"> StandardCharges!BN142</f>
        <v>20205.088613462642</v>
      </c>
      <c r="BO18" s="53">
        <f xml:space="preserve"> StandardCharges!BO142</f>
        <v>20609.125833059341</v>
      </c>
      <c r="BP18" s="53">
        <f xml:space="preserve"> StandardCharges!BP142</f>
        <v>21021.242506200753</v>
      </c>
      <c r="BQ18" s="53">
        <f xml:space="preserve"> StandardCharges!BQ142</f>
        <v>21441.600196144969</v>
      </c>
      <c r="BR18" s="53">
        <f xml:space="preserve"> StandardCharges!BR142</f>
        <v>21870.363696899039</v>
      </c>
      <c r="BS18" s="53">
        <f xml:space="preserve"> StandardCharges!BS142</f>
        <v>22307.701097823669</v>
      </c>
      <c r="BT18" s="53">
        <f xml:space="preserve"> StandardCharges!BT142</f>
        <v>22753.783849529766</v>
      </c>
      <c r="BU18" s="53">
        <f xml:space="preserve"> StandardCharges!BU142</f>
        <v>23208.786831092671</v>
      </c>
      <c r="BV18" s="53">
        <f xml:space="preserve"> StandardCharges!BV142</f>
        <v>23672.888418610532</v>
      </c>
      <c r="BW18" s="53">
        <f xml:space="preserve"> StandardCharges!BW142</f>
        <v>24146.270555133568</v>
      </c>
      <c r="BX18" s="53">
        <f xml:space="preserve"> StandardCharges!BX142</f>
        <v>24629.118821991717</v>
      </c>
      <c r="BY18" s="53">
        <f xml:space="preserve"> StandardCharges!BY142</f>
        <v>25121.622511548605</v>
      </c>
      <c r="BZ18" s="53">
        <f xml:space="preserve"> StandardCharges!BZ142</f>
        <v>25623.974701410363</v>
      </c>
      <c r="CA18" s="53">
        <f xml:space="preserve"> StandardCharges!CA142</f>
        <v>26136.3723301184</v>
      </c>
      <c r="CB18" s="53">
        <f xml:space="preserve"> StandardCharges!CB142</f>
        <v>26659.016274355738</v>
      </c>
      <c r="CC18" s="53">
        <f xml:space="preserve"> StandardCharges!CC142</f>
        <v>27192.111427697302</v>
      </c>
      <c r="CD18" s="53">
        <f xml:space="preserve"> StandardCharges!CD142</f>
        <v>27735.866780934903</v>
      </c>
      <c r="CE18" s="53">
        <f xml:space="preserve"> StandardCharges!CE142</f>
        <v>28290.495504008482</v>
      </c>
      <c r="CF18" s="53">
        <f xml:space="preserve"> StandardCharges!CF142</f>
        <v>28856.215029575738</v>
      </c>
      <c r="CG18" s="53">
        <f xml:space="preserve"> StandardCharges!CG142</f>
        <v>29433.247138252846</v>
      </c>
      <c r="CH18" s="53">
        <f xml:space="preserve"> StandardCharges!CH142</f>
        <v>30021.81804555975</v>
      </c>
      <c r="CI18" s="53">
        <f xml:space="preserve"> StandardCharges!CI142</f>
        <v>30622.158490604063</v>
      </c>
      <c r="CJ18" s="53">
        <f xml:space="preserve"> StandardCharges!CJ142</f>
        <v>31234.503826538363</v>
      </c>
      <c r="CK18" s="53">
        <f xml:space="preserve"> StandardCharges!CK142</f>
        <v>31859.094112826355</v>
      </c>
      <c r="CL18" s="53">
        <f xml:space="preserve"> StandardCharges!CL142</f>
        <v>32496.174209354078</v>
      </c>
      <c r="CM18" s="53">
        <f xml:space="preserve"> StandardCharges!CM142</f>
        <v>33145.993872422965</v>
      </c>
      <c r="CN18" s="53">
        <f xml:space="preserve"> StandardCharges!CN142</f>
        <v>33808.807852662561</v>
      </c>
      <c r="CO18" s="53">
        <f xml:space="preserve"> StandardCharges!CO142</f>
        <v>34484.875994901093</v>
      </c>
    </row>
    <row r="19" spans="2:95" s="34" customFormat="1" x14ac:dyDescent="0.2">
      <c r="C19" s="290"/>
      <c r="E19" s="34" t="str">
        <f xml:space="preserve"> StandardCharges!E143</f>
        <v>Water: standard wholesale charges paid</v>
      </c>
      <c r="H19" s="291" t="str">
        <f xml:space="preserve"> StandardCharges!H143</f>
        <v>£</v>
      </c>
      <c r="I19" s="292">
        <f xml:space="preserve"> SUMPRODUCT( $K$12:$CO$12, $K19:$CO19 )</f>
        <v>2156897.7696872759</v>
      </c>
      <c r="K19" s="289">
        <f xml:space="preserve"> StandardCharges!K143</f>
        <v>25730.170885810487</v>
      </c>
      <c r="L19" s="289">
        <f xml:space="preserve"> StandardCharges!L143</f>
        <v>86538.493031650811</v>
      </c>
      <c r="M19" s="289">
        <f xml:space="preserve"> StandardCharges!M143</f>
        <v>98966.847776885857</v>
      </c>
      <c r="N19" s="289">
        <f xml:space="preserve"> StandardCharges!N143</f>
        <v>94673.481505448915</v>
      </c>
      <c r="O19" s="289">
        <f xml:space="preserve"> StandardCharges!O143</f>
        <v>90489.821007516264</v>
      </c>
      <c r="P19" s="289">
        <f xml:space="preserve"> StandardCharges!P143</f>
        <v>92905.104294252305</v>
      </c>
      <c r="Q19" s="289">
        <f xml:space="preserve"> StandardCharges!Q143</f>
        <v>97109.890792898223</v>
      </c>
      <c r="R19" s="289">
        <f xml:space="preserve"> StandardCharges!R143</f>
        <v>99894.428034297234</v>
      </c>
      <c r="S19" s="289">
        <f xml:space="preserve"> StandardCharges!S143</f>
        <v>103396.81607393664</v>
      </c>
      <c r="T19" s="289">
        <f xml:space="preserve"> StandardCharges!T143</f>
        <v>106076.59378194636</v>
      </c>
      <c r="U19" s="289">
        <f xml:space="preserve"> StandardCharges!U143</f>
        <v>109099.47626241331</v>
      </c>
      <c r="V19" s="289">
        <f xml:space="preserve"> StandardCharges!V143</f>
        <v>111640.83448946851</v>
      </c>
      <c r="W19" s="289">
        <f xml:space="preserve"> StandardCharges!W143</f>
        <v>114528.70809894637</v>
      </c>
      <c r="X19" s="289">
        <f xml:space="preserve"> StandardCharges!X143</f>
        <v>117489.42813656898</v>
      </c>
      <c r="Y19" s="289">
        <f xml:space="preserve"> StandardCharges!Y143</f>
        <v>120830.43024412377</v>
      </c>
      <c r="Z19" s="289">
        <f xml:space="preserve"> StandardCharges!Z143</f>
        <v>120013.76757491965</v>
      </c>
      <c r="AA19" s="289">
        <f xml:space="preserve"> StandardCharges!AA143</f>
        <v>123113.10785713763</v>
      </c>
      <c r="AB19" s="289">
        <f xml:space="preserve"> StandardCharges!AB143</f>
        <v>126290.4866418845</v>
      </c>
      <c r="AC19" s="289">
        <f xml:space="preserve"> StandardCharges!AC143</f>
        <v>129876.15925093509</v>
      </c>
      <c r="AD19" s="289">
        <f xml:space="preserve"> StandardCharges!AD143</f>
        <v>132887.15838192368</v>
      </c>
      <c r="AE19" s="289">
        <f xml:space="preserve"> StandardCharges!AE143</f>
        <v>136310.47144675386</v>
      </c>
      <c r="AF19" s="289">
        <f xml:space="preserve"> StandardCharges!AF143</f>
        <v>139589.59781564507</v>
      </c>
      <c r="AG19" s="289">
        <f xml:space="preserve"> StandardCharges!AG143</f>
        <v>143309.58308134897</v>
      </c>
      <c r="AH19" s="289">
        <f xml:space="preserve"> StandardCharges!AH143</f>
        <v>146383.77285923768</v>
      </c>
      <c r="AI19" s="289">
        <f xml:space="preserve"> StandardCharges!AI143</f>
        <v>149902.56028723385</v>
      </c>
      <c r="AJ19" s="289">
        <f xml:space="preserve"> StandardCharges!AJ143</f>
        <v>153505.04747951854</v>
      </c>
      <c r="AK19" s="289">
        <f xml:space="preserve"> StandardCharges!AK143</f>
        <v>157592.70803013022</v>
      </c>
      <c r="AL19" s="289">
        <f xml:space="preserve"> StandardCharges!AL143</f>
        <v>160969.09594551279</v>
      </c>
      <c r="AM19" s="289">
        <f xml:space="preserve"> StandardCharges!AM143</f>
        <v>164834.76317030657</v>
      </c>
      <c r="AN19" s="289">
        <f xml:space="preserve"> StandardCharges!AN143</f>
        <v>168792.34432969871</v>
      </c>
      <c r="AO19" s="289">
        <f xml:space="preserve"> StandardCharges!AO143</f>
        <v>168394.69403059568</v>
      </c>
      <c r="AP19" s="289">
        <f xml:space="preserve"> StandardCharges!AP143</f>
        <v>171993.80644017569</v>
      </c>
      <c r="AQ19" s="289">
        <f xml:space="preserve"> StandardCharges!AQ143</f>
        <v>176114.82309905739</v>
      </c>
      <c r="AR19" s="289">
        <f xml:space="preserve"> StandardCharges!AR143</f>
        <v>180333.55399807071</v>
      </c>
      <c r="AS19" s="289">
        <f xml:space="preserve"> StandardCharges!AS143</f>
        <v>185121.67673169193</v>
      </c>
      <c r="AT19" s="289">
        <f xml:space="preserve"> StandardCharges!AT143</f>
        <v>189073.43732557679</v>
      </c>
      <c r="AU19" s="289">
        <f xml:space="preserve"> StandardCharges!AU143</f>
        <v>193599.36658445359</v>
      </c>
      <c r="AV19" s="289">
        <f xml:space="preserve"> StandardCharges!AV143</f>
        <v>198232.56636182143</v>
      </c>
      <c r="AW19" s="289">
        <f xml:space="preserve"> StandardCharges!AW143</f>
        <v>203492.1303125046</v>
      </c>
      <c r="AX19" s="289">
        <f xml:space="preserve"> StandardCharges!AX143</f>
        <v>207830.96443061144</v>
      </c>
      <c r="AY19" s="289">
        <f xml:space="preserve"> StandardCharges!AY143</f>
        <v>212801.40716243992</v>
      </c>
      <c r="AZ19" s="289">
        <f xml:space="preserve"> StandardCharges!AZ143</f>
        <v>217889.61217218731</v>
      </c>
      <c r="BA19" s="289">
        <f xml:space="preserve"> StandardCharges!BA143</f>
        <v>223666.79351441088</v>
      </c>
      <c r="BB19" s="289">
        <f xml:space="preserve"> StandardCharges!BB143</f>
        <v>228430.49361433819</v>
      </c>
      <c r="BC19" s="289">
        <f xml:space="preserve"> StandardCharges!BC143</f>
        <v>233484.72194787304</v>
      </c>
      <c r="BD19" s="289">
        <f xml:space="preserve"> StandardCharges!BD143</f>
        <v>232044.8393170739</v>
      </c>
      <c r="BE19" s="289">
        <f xml:space="preserve"> StandardCharges!BE143</f>
        <v>237719.16168699309</v>
      </c>
      <c r="BF19" s="289">
        <f xml:space="preserve"> StandardCharges!BF143</f>
        <v>242299.04575363515</v>
      </c>
      <c r="BG19" s="289">
        <f xml:space="preserve"> StandardCharges!BG143</f>
        <v>247596.94425244295</v>
      </c>
      <c r="BH19" s="289">
        <f xml:space="preserve"> StandardCharges!BH143</f>
        <v>253012.12188776978</v>
      </c>
      <c r="BI19" s="289">
        <f xml:space="preserve"> StandardCharges!BI143</f>
        <v>259205.4233961571</v>
      </c>
      <c r="BJ19" s="289">
        <f xml:space="preserve"> StandardCharges!BJ143</f>
        <v>264204.91481720615</v>
      </c>
      <c r="BK19" s="289">
        <f xml:space="preserve"> StandardCharges!BK143</f>
        <v>269987.98232072761</v>
      </c>
      <c r="BL19" s="289">
        <f xml:space="preserve"> StandardCharges!BL143</f>
        <v>275899.2362307302</v>
      </c>
      <c r="BM19" s="289">
        <f xml:space="preserve"> StandardCharges!BM143</f>
        <v>282659.73268781166</v>
      </c>
      <c r="BN19" s="289">
        <f xml:space="preserve"> StandardCharges!BN143</f>
        <v>288117.90803961968</v>
      </c>
      <c r="BO19" s="289">
        <f xml:space="preserve"> StandardCharges!BO143</f>
        <v>294431.29515035835</v>
      </c>
      <c r="BP19" s="289">
        <f xml:space="preserve"> StandardCharges!BP143</f>
        <v>300884.8102264601</v>
      </c>
      <c r="BQ19" s="289">
        <f xml:space="preserve"> StandardCharges!BQ143</f>
        <v>308265.28308601107</v>
      </c>
      <c r="BR19" s="289">
        <f xml:space="preserve"> StandardCharges!BR143</f>
        <v>314224.93102263293</v>
      </c>
      <c r="BS19" s="289">
        <f xml:space="preserve"> StandardCharges!BS143</f>
        <v>312287.12962574093</v>
      </c>
      <c r="BT19" s="289">
        <f xml:space="preserve"> StandardCharges!BT143</f>
        <v>319111.72208871704</v>
      </c>
      <c r="BU19" s="289">
        <f xml:space="preserve"> StandardCharges!BU143</f>
        <v>326917.09713484847</v>
      </c>
      <c r="BV19" s="289">
        <f xml:space="preserve"> StandardCharges!BV143</f>
        <v>333217.23186028504</v>
      </c>
      <c r="BW19" s="289">
        <f xml:space="preserve"> StandardCharges!BW143</f>
        <v>340505.00557301549</v>
      </c>
      <c r="BX19" s="289">
        <f xml:space="preserve"> StandardCharges!BX143</f>
        <v>347954.16033584031</v>
      </c>
      <c r="BY19" s="289">
        <f xml:space="preserve"> StandardCharges!BY143</f>
        <v>356473.65687758336</v>
      </c>
      <c r="BZ19" s="289">
        <f xml:space="preserve"> StandardCharges!BZ143</f>
        <v>363351.20522622834</v>
      </c>
      <c r="CA19" s="289">
        <f xml:space="preserve"> StandardCharges!CA143</f>
        <v>371306.60092249367</v>
      </c>
      <c r="CB19" s="289">
        <f xml:space="preserve"> StandardCharges!CB143</f>
        <v>379438.3927354209</v>
      </c>
      <c r="CC19" s="289">
        <f xml:space="preserve"> StandardCharges!CC143</f>
        <v>388738.38317774626</v>
      </c>
      <c r="CD19" s="289">
        <f xml:space="preserve"> StandardCharges!CD143</f>
        <v>396247.14044536493</v>
      </c>
      <c r="CE19" s="289">
        <f xml:space="preserve"> StandardCharges!CE143</f>
        <v>404932.31398787326</v>
      </c>
      <c r="CF19" s="289">
        <f xml:space="preserve"> StandardCharges!CF143</f>
        <v>413810.32325893181</v>
      </c>
      <c r="CG19" s="289">
        <f xml:space="preserve"> StandardCharges!CG143</f>
        <v>423963.46809638449</v>
      </c>
      <c r="CH19" s="289">
        <f xml:space="preserve"> StandardCharges!CH143</f>
        <v>420277.61365821725</v>
      </c>
      <c r="CI19" s="289">
        <f xml:space="preserve"> StandardCharges!CI143</f>
        <v>429462.18504278519</v>
      </c>
      <c r="CJ19" s="289">
        <f xml:space="preserve"> StandardCharges!CJ143</f>
        <v>438849.94400523207</v>
      </c>
      <c r="CK19" s="289">
        <f xml:space="preserve"> StandardCharges!CK143</f>
        <v>448445.45211924758</v>
      </c>
      <c r="CL19" s="289">
        <f xml:space="preserve"> StandardCharges!CL143</f>
        <v>458253.37519484194</v>
      </c>
      <c r="CM19" s="289">
        <f xml:space="preserve"> StandardCharges!CM143</f>
        <v>468278.4857117011</v>
      </c>
      <c r="CN19" s="289">
        <f xml:space="preserve"> StandardCharges!CN143</f>
        <v>478525.66531083232</v>
      </c>
      <c r="CO19" s="289">
        <f xml:space="preserve"> StandardCharges!CO143</f>
        <v>490245.15400717419</v>
      </c>
    </row>
    <row r="20" spans="2:95" s="79" customFormat="1" ht="9.75" customHeight="1" x14ac:dyDescent="0.2">
      <c r="B20" s="98"/>
      <c r="C20" s="44"/>
      <c r="E20" s="45"/>
      <c r="F20" s="45"/>
      <c r="G20" s="45"/>
      <c r="H20" s="223"/>
      <c r="I20" s="274"/>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row>
    <row r="21" spans="2:95" s="79" customFormat="1" x14ac:dyDescent="0.2">
      <c r="B21" s="98" t="s">
        <v>310</v>
      </c>
      <c r="C21" s="44"/>
      <c r="E21" s="45"/>
      <c r="F21" s="45"/>
      <c r="G21" s="45"/>
      <c r="H21" s="223"/>
      <c r="I21" s="274"/>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row>
    <row r="22" spans="2:95" s="79" customFormat="1" x14ac:dyDescent="0.2">
      <c r="B22" s="59"/>
      <c r="C22" s="44" t="s">
        <v>522</v>
      </c>
      <c r="E22" s="45"/>
      <c r="F22" s="45"/>
      <c r="G22" s="45"/>
      <c r="H22" s="223"/>
      <c r="I22" s="274"/>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row>
    <row r="23" spans="2:95" x14ac:dyDescent="0.2">
      <c r="E23" s="18" t="str">
        <f>StandardCharges!E152</f>
        <v>Leakage</v>
      </c>
      <c r="F23" s="18">
        <f>StandardCharges!F152</f>
        <v>0</v>
      </c>
      <c r="G23" s="45"/>
      <c r="H23" s="77" t="str">
        <f>StandardCharges!H152</f>
        <v>£</v>
      </c>
      <c r="I23" s="273">
        <f xml:space="preserve"> SUMPRODUCT( $K$12:$CO$12, $K23:$CO23 )</f>
        <v>118804.28172478692</v>
      </c>
      <c r="J23" s="18"/>
      <c r="K23" s="19">
        <f>StandardCharges!K152</f>
        <v>0</v>
      </c>
      <c r="L23" s="19">
        <f>StandardCharges!L152</f>
        <v>783.46750603444593</v>
      </c>
      <c r="M23" s="19">
        <f>StandardCharges!M152</f>
        <v>1711.5790694624823</v>
      </c>
      <c r="N23" s="19">
        <f>StandardCharges!N152</f>
        <v>2322.9829790237691</v>
      </c>
      <c r="O23" s="19">
        <f>StandardCharges!O152</f>
        <v>2821.4373436819337</v>
      </c>
      <c r="P23" s="19">
        <f>StandardCharges!P152</f>
        <v>3472.7108478548571</v>
      </c>
      <c r="Q23" s="19">
        <f>StandardCharges!Q152</f>
        <v>4184.2367119280379</v>
      </c>
      <c r="R23" s="19">
        <f>StandardCharges!R152</f>
        <v>4817.1160566246335</v>
      </c>
      <c r="S23" s="19">
        <f>StandardCharges!S152</f>
        <v>5468.8380203271217</v>
      </c>
      <c r="T23" s="19">
        <f>StandardCharges!T152</f>
        <v>5648.4748060261954</v>
      </c>
      <c r="U23" s="19">
        <f>StandardCharges!U152</f>
        <v>5846.1828503755214</v>
      </c>
      <c r="V23" s="19">
        <f>StandardCharges!V152</f>
        <v>6014.0028409273791</v>
      </c>
      <c r="W23" s="19">
        <f>StandardCharges!W152</f>
        <v>6199.811122990207</v>
      </c>
      <c r="X23" s="19">
        <f>StandardCharges!X152</f>
        <v>6387.5877887148881</v>
      </c>
      <c r="Y23" s="19">
        <f>StandardCharges!Y152</f>
        <v>6595.302371252269</v>
      </c>
      <c r="Z23" s="19">
        <f>StandardCharges!Z152</f>
        <v>7216.6759947589881</v>
      </c>
      <c r="AA23" s="19">
        <f>StandardCharges!AA152</f>
        <v>7428.3588140965057</v>
      </c>
      <c r="AB23" s="19">
        <f>StandardCharges!AB152</f>
        <v>7642.3388724311271</v>
      </c>
      <c r="AC23" s="19">
        <f>StandardCharges!AC152</f>
        <v>7880.0946298662739</v>
      </c>
      <c r="AD23" s="19">
        <f>StandardCharges!AD152</f>
        <v>8076.9791868888087</v>
      </c>
      <c r="AE23" s="19">
        <f>StandardCharges!AE152</f>
        <v>8297.5232513478768</v>
      </c>
      <c r="AF23" s="19">
        <f>StandardCharges!AF152</f>
        <v>8551.269878203917</v>
      </c>
      <c r="AG23" s="19">
        <f>StandardCharges!AG152</f>
        <v>8833.5523728616845</v>
      </c>
      <c r="AH23" s="19">
        <f>StandardCharges!AH152</f>
        <v>9071.9975262764892</v>
      </c>
      <c r="AI23" s="19">
        <f>StandardCharges!AI152</f>
        <v>9339.0432640788858</v>
      </c>
      <c r="AJ23" s="19">
        <f>StandardCharges!AJ152</f>
        <v>9610.584681219143</v>
      </c>
      <c r="AK23" s="19">
        <f>StandardCharges!AK152</f>
        <v>9913.7376235750162</v>
      </c>
      <c r="AL23" s="19">
        <f>StandardCharges!AL152</f>
        <v>10167.269643771249</v>
      </c>
      <c r="AM23" s="19">
        <f>StandardCharges!AM152</f>
        <v>10452.467065287641</v>
      </c>
      <c r="AN23" s="19">
        <f>StandardCharges!AN152</f>
        <v>10742.267747118511</v>
      </c>
      <c r="AO23" s="19">
        <f>StandardCharges!AO152</f>
        <v>11857.192306403851</v>
      </c>
      <c r="AP23" s="19">
        <f>StandardCharges!AP152</f>
        <v>12152.242788323092</v>
      </c>
      <c r="AQ23" s="19">
        <f>StandardCharges!AQ152</f>
        <v>12485.176812920445</v>
      </c>
      <c r="AR23" s="19">
        <f>StandardCharges!AR152</f>
        <v>12823.63637818025</v>
      </c>
      <c r="AS23" s="19">
        <f>StandardCharges!AS152</f>
        <v>13203.734400239566</v>
      </c>
      <c r="AT23" s="19">
        <f>StandardCharges!AT152</f>
        <v>13517.279032797664</v>
      </c>
      <c r="AU23" s="19">
        <f>StandardCharges!AU152</f>
        <v>13872.531339054933</v>
      </c>
      <c r="AV23" s="19">
        <f>StandardCharges!AV152</f>
        <v>14233.447419037666</v>
      </c>
      <c r="AW23" s="19">
        <f>StandardCharges!AW152</f>
        <v>14640.057345622869</v>
      </c>
      <c r="AX23" s="19">
        <f>StandardCharges!AX152</f>
        <v>14972.38849432743</v>
      </c>
      <c r="AY23" s="19">
        <f>StandardCharges!AY152</f>
        <v>15350.466996415216</v>
      </c>
      <c r="AZ23" s="19">
        <f>StandardCharges!AZ152</f>
        <v>15734.316054279197</v>
      </c>
      <c r="BA23" s="19">
        <f>StandardCharges!BA152</f>
        <v>16168.131826414461</v>
      </c>
      <c r="BB23" s="19">
        <f>StandardCharges!BB152</f>
        <v>16519.407026544864</v>
      </c>
      <c r="BC23" s="19">
        <f>StandardCharges!BC152</f>
        <v>16781.641974500355</v>
      </c>
      <c r="BD23" s="19">
        <f>StandardCharges!BD152</f>
        <v>18310.6913487407</v>
      </c>
      <c r="BE23" s="19">
        <f>StandardCharges!BE152</f>
        <v>18640.825339319348</v>
      </c>
      <c r="BF23" s="19">
        <f>StandardCharges!BF152</f>
        <v>18872.941286553967</v>
      </c>
      <c r="BG23" s="19">
        <f>StandardCharges!BG152</f>
        <v>19159.874946378633</v>
      </c>
      <c r="BH23" s="19">
        <f>StandardCharges!BH152</f>
        <v>19450.73735432166</v>
      </c>
      <c r="BI23" s="19">
        <f>StandardCharges!BI152</f>
        <v>19799.668352922065</v>
      </c>
      <c r="BJ23" s="19">
        <f>StandardCharges!BJ152</f>
        <v>20044.418090907013</v>
      </c>
      <c r="BK23" s="19">
        <f>StandardCharges!BK152</f>
        <v>20347.321556373081</v>
      </c>
      <c r="BL23" s="19">
        <f>StandardCharges!BL152</f>
        <v>20654.32401911524</v>
      </c>
      <c r="BM23" s="19">
        <f>StandardCharges!BM152</f>
        <v>21022.907929304318</v>
      </c>
      <c r="BN23" s="19">
        <f>StandardCharges!BN152</f>
        <v>21280.797253598888</v>
      </c>
      <c r="BO23" s="19">
        <f>StandardCharges!BO152</f>
        <v>21600.353852460481</v>
      </c>
      <c r="BP23" s="19">
        <f>StandardCharges!BP152</f>
        <v>21924.181073849959</v>
      </c>
      <c r="BQ23" s="19">
        <f>StandardCharges!BQ152</f>
        <v>22313.287199146565</v>
      </c>
      <c r="BR23" s="19">
        <f>StandardCharges!BR152</f>
        <v>22584.819460098013</v>
      </c>
      <c r="BS23" s="19">
        <f>StandardCharges!BS152</f>
        <v>24642.621915618591</v>
      </c>
      <c r="BT23" s="19">
        <f>StandardCharges!BT152</f>
        <v>25018.374434276546</v>
      </c>
      <c r="BU23" s="19">
        <f>StandardCharges!BU152</f>
        <v>25468.887878251968</v>
      </c>
      <c r="BV23" s="19">
        <f>StandardCharges!BV152</f>
        <v>25785.457537441005</v>
      </c>
      <c r="BW23" s="19">
        <f>StandardCharges!BW152</f>
        <v>26176.901651259213</v>
      </c>
      <c r="BX23" s="19">
        <f>StandardCharges!BX152</f>
        <v>26573.690140373754</v>
      </c>
      <c r="BY23" s="19">
        <f>StandardCharges!BY152</f>
        <v>27049.786739167579</v>
      </c>
      <c r="BZ23" s="19">
        <f>StandardCharges!BZ152</f>
        <v>27383.529248539369</v>
      </c>
      <c r="CA23" s="19">
        <f>StandardCharges!CA152</f>
        <v>27796.694730520972</v>
      </c>
      <c r="CB23" s="19">
        <f>StandardCharges!CB152</f>
        <v>28215.434279256096</v>
      </c>
      <c r="CC23" s="19">
        <f>StandardCharges!CC152</f>
        <v>28718.270829246372</v>
      </c>
      <c r="CD23" s="19">
        <f>StandardCharges!CD152</f>
        <v>29069.866510876804</v>
      </c>
      <c r="CE23" s="19">
        <f>StandardCharges!CE152</f>
        <v>29505.674838956944</v>
      </c>
      <c r="CF23" s="19">
        <f>StandardCharges!CF152</f>
        <v>29947.288483535678</v>
      </c>
      <c r="CG23" s="19">
        <f>StandardCharges!CG152</f>
        <v>30478.038682269824</v>
      </c>
      <c r="CH23" s="19">
        <f>StandardCharges!CH152</f>
        <v>33164.166404775809</v>
      </c>
      <c r="CI23" s="19">
        <f>StandardCharges!CI152</f>
        <v>33669.856063062049</v>
      </c>
      <c r="CJ23" s="19">
        <f>StandardCharges!CJ152</f>
        <v>34182.50864776253</v>
      </c>
      <c r="CK23" s="19">
        <f>StandardCharges!CK152</f>
        <v>34702.200420198584</v>
      </c>
      <c r="CL23" s="19">
        <f>StandardCharges!CL152</f>
        <v>35229.007907376275</v>
      </c>
      <c r="CM23" s="19">
        <f>StandardCharges!CM152</f>
        <v>35763.007882117359</v>
      </c>
      <c r="CN23" s="19">
        <f>StandardCharges!CN152</f>
        <v>36304.27734228925</v>
      </c>
      <c r="CO23" s="19">
        <f>StandardCharges!CO152</f>
        <v>36953.860320583153</v>
      </c>
      <c r="CQ23" t="s">
        <v>523</v>
      </c>
    </row>
    <row r="24" spans="2:95" x14ac:dyDescent="0.2">
      <c r="E24" s="18" t="str">
        <f>StandardCharges!E153</f>
        <v>Water taken unbilled</v>
      </c>
      <c r="F24" s="18">
        <f>StandardCharges!F153</f>
        <v>0</v>
      </c>
      <c r="G24" s="45"/>
      <c r="H24" s="77" t="str">
        <f>StandardCharges!H153</f>
        <v>£</v>
      </c>
      <c r="I24" s="273">
        <f xml:space="preserve"> SUMPRODUCT( $K$12:$CO$12, $K24:$CO24 )</f>
        <v>25440.516400316039</v>
      </c>
      <c r="J24" s="18"/>
      <c r="K24" s="19">
        <f>StandardCharges!K153</f>
        <v>0</v>
      </c>
      <c r="L24" s="19">
        <f>StandardCharges!L153</f>
        <v>112.08276142461843</v>
      </c>
      <c r="M24" s="19">
        <f>StandardCharges!M153</f>
        <v>245.5188052463931</v>
      </c>
      <c r="N24" s="19">
        <f>StandardCharges!N153</f>
        <v>333.83818458442573</v>
      </c>
      <c r="O24" s="19">
        <f>StandardCharges!O153</f>
        <v>406.2228306209181</v>
      </c>
      <c r="P24" s="19">
        <f>StandardCharges!P153</f>
        <v>500.91983894052015</v>
      </c>
      <c r="Q24" s="19">
        <f>StandardCharges!Q153</f>
        <v>604.67680183088873</v>
      </c>
      <c r="R24" s="19">
        <f>StandardCharges!R153</f>
        <v>697.43444786543978</v>
      </c>
      <c r="S24" s="19">
        <f>StandardCharges!S153</f>
        <v>793.27240071730489</v>
      </c>
      <c r="T24" s="19">
        <f>StandardCharges!T153</f>
        <v>902.04515264208499</v>
      </c>
      <c r="U24" s="19">
        <f>StandardCharges!U153</f>
        <v>1015.7399506085512</v>
      </c>
      <c r="V24" s="19">
        <f>StandardCharges!V153</f>
        <v>1126.029216175082</v>
      </c>
      <c r="W24" s="19">
        <f>StandardCharges!W153</f>
        <v>1241.2347941996984</v>
      </c>
      <c r="X24" s="19">
        <f>StandardCharges!X153</f>
        <v>1358.5753841846195</v>
      </c>
      <c r="Y24" s="19">
        <f>StandardCharges!Y153</f>
        <v>1482.0920856139708</v>
      </c>
      <c r="Z24" s="19">
        <f>StandardCharges!Z153</f>
        <v>1705.4591833468583</v>
      </c>
      <c r="AA24" s="19">
        <f>StandardCharges!AA153</f>
        <v>1838.6960895049497</v>
      </c>
      <c r="AB24" s="19">
        <f>StandardCharges!AB153</f>
        <v>1974.390862382229</v>
      </c>
      <c r="AC24" s="19">
        <f>StandardCharges!AC153</f>
        <v>2118.3244310520968</v>
      </c>
      <c r="AD24" s="19">
        <f>StandardCharges!AD153</f>
        <v>2253.1240586487093</v>
      </c>
      <c r="AE24" s="19">
        <f>StandardCharges!AE153</f>
        <v>2396.1409233416921</v>
      </c>
      <c r="AF24" s="19">
        <f>StandardCharges!AF153</f>
        <v>2424.3275525266804</v>
      </c>
      <c r="AG24" s="19">
        <f>StandardCharges!AG153</f>
        <v>2459.445528909167</v>
      </c>
      <c r="AH24" s="19">
        <f>StandardCharges!AH153</f>
        <v>2481.3332023503717</v>
      </c>
      <c r="AI24" s="19">
        <f>StandardCharges!AI153</f>
        <v>2510.1475346931102</v>
      </c>
      <c r="AJ24" s="19">
        <f>StandardCharges!AJ153</f>
        <v>2539.1661288249074</v>
      </c>
      <c r="AK24" s="19">
        <f>StandardCharges!AK153</f>
        <v>2575.4228800249434</v>
      </c>
      <c r="AL24" s="19">
        <f>StandardCharges!AL153</f>
        <v>2597.8048007729572</v>
      </c>
      <c r="AM24" s="19">
        <f>StandardCharges!AM153</f>
        <v>2627.418759953016</v>
      </c>
      <c r="AN24" s="19">
        <f>StandardCharges!AN153</f>
        <v>2657.2247311750912</v>
      </c>
      <c r="AO24" s="19">
        <f>StandardCharges!AO153</f>
        <v>2886.9943027068225</v>
      </c>
      <c r="AP24" s="19">
        <f>StandardCharges!AP153</f>
        <v>2913.12258925067</v>
      </c>
      <c r="AQ24" s="19">
        <f>StandardCharges!AQ153</f>
        <v>2947.396276539308</v>
      </c>
      <c r="AR24" s="19">
        <f>StandardCharges!AR153</f>
        <v>2981.9247291924189</v>
      </c>
      <c r="AS24" s="19">
        <f>StandardCharges!AS153</f>
        <v>3024.9700190407225</v>
      </c>
      <c r="AT24" s="19">
        <f>StandardCharges!AT153</f>
        <v>3051.7342286886756</v>
      </c>
      <c r="AU24" s="19">
        <f>StandardCharges!AU153</f>
        <v>3087.0088985706229</v>
      </c>
      <c r="AV24" s="19">
        <f>StandardCharges!AV153</f>
        <v>3122.5255656670356</v>
      </c>
      <c r="AW24" s="19">
        <f>StandardCharges!AW153</f>
        <v>3166.9333063700965</v>
      </c>
      <c r="AX24" s="19">
        <f>StandardCharges!AX153</f>
        <v>3194.2696672516854</v>
      </c>
      <c r="AY24" s="19">
        <f>StandardCharges!AY153</f>
        <v>3230.4888896496454</v>
      </c>
      <c r="AZ24" s="19">
        <f>StandardCharges!AZ153</f>
        <v>3266.9336692088405</v>
      </c>
      <c r="BA24" s="19">
        <f>StandardCharges!BA153</f>
        <v>3312.6502207096487</v>
      </c>
      <c r="BB24" s="19">
        <f>StandardCharges!BB153</f>
        <v>3340.4806618973721</v>
      </c>
      <c r="BC24" s="19">
        <f>StandardCharges!BC153</f>
        <v>3389.1266746970846</v>
      </c>
      <c r="BD24" s="19">
        <f>StandardCharges!BD153</f>
        <v>3697.924945393187</v>
      </c>
      <c r="BE24" s="19">
        <f>StandardCharges!BE153</f>
        <v>3764.5969620763321</v>
      </c>
      <c r="BF24" s="19">
        <f>StandardCharges!BF153</f>
        <v>3811.4738022324154</v>
      </c>
      <c r="BG24" s="19">
        <f>StandardCharges!BG153</f>
        <v>3869.4213214237957</v>
      </c>
      <c r="BH24" s="19">
        <f>StandardCharges!BH153</f>
        <v>3928.1622686400583</v>
      </c>
      <c r="BI24" s="19">
        <f>StandardCharges!BI153</f>
        <v>3998.6304240674235</v>
      </c>
      <c r="BJ24" s="19">
        <f>StandardCharges!BJ153</f>
        <v>4048.0587140339321</v>
      </c>
      <c r="BK24" s="19">
        <f>StandardCharges!BK153</f>
        <v>4109.2314059689124</v>
      </c>
      <c r="BL24" s="19">
        <f>StandardCharges!BL153</f>
        <v>4171.2319084976962</v>
      </c>
      <c r="BM24" s="19">
        <f>StandardCharges!BM153</f>
        <v>4245.6690561727728</v>
      </c>
      <c r="BN24" s="19">
        <f>StandardCharges!BN153</f>
        <v>4297.7509435956017</v>
      </c>
      <c r="BO24" s="19">
        <f>StandardCharges!BO153</f>
        <v>4362.2868093304887</v>
      </c>
      <c r="BP24" s="19">
        <f>StandardCharges!BP153</f>
        <v>4427.6851461363713</v>
      </c>
      <c r="BQ24" s="19">
        <f>StandardCharges!BQ153</f>
        <v>4506.2668457420932</v>
      </c>
      <c r="BR24" s="19">
        <f>StandardCharges!BR153</f>
        <v>4561.1039844457728</v>
      </c>
      <c r="BS24" s="19">
        <f>StandardCharges!BS153</f>
        <v>4976.6862739415883</v>
      </c>
      <c r="BT24" s="19">
        <f>StandardCharges!BT153</f>
        <v>5052.571153740796</v>
      </c>
      <c r="BU24" s="19">
        <f>StandardCharges!BU153</f>
        <v>5143.5543324194387</v>
      </c>
      <c r="BV24" s="19">
        <f>StandardCharges!BV153</f>
        <v>5207.4869725024155</v>
      </c>
      <c r="BW24" s="19">
        <f>StandardCharges!BW153</f>
        <v>5286.54083921047</v>
      </c>
      <c r="BX24" s="19">
        <f>StandardCharges!BX153</f>
        <v>5366.6740261008963</v>
      </c>
      <c r="BY24" s="19">
        <f>StandardCharges!BY153</f>
        <v>5462.8238358249228</v>
      </c>
      <c r="BZ24" s="19">
        <f>StandardCharges!BZ153</f>
        <v>5530.2246088071333</v>
      </c>
      <c r="CA24" s="19">
        <f>StandardCharges!CA153</f>
        <v>5613.6652016987964</v>
      </c>
      <c r="CB24" s="19">
        <f>StandardCharges!CB153</f>
        <v>5698.2315019765183</v>
      </c>
      <c r="CC24" s="19">
        <f>StandardCharges!CC153</f>
        <v>5799.7815628808357</v>
      </c>
      <c r="CD24" s="19">
        <f>StandardCharges!CD153</f>
        <v>5870.7878628086009</v>
      </c>
      <c r="CE24" s="19">
        <f>StandardCharges!CE153</f>
        <v>5958.8012784204848</v>
      </c>
      <c r="CF24" s="19">
        <f>StandardCharges!CF153</f>
        <v>6047.9871033252348</v>
      </c>
      <c r="CG24" s="19">
        <f>StandardCharges!CG153</f>
        <v>6155.1744488105087</v>
      </c>
      <c r="CH24" s="19">
        <f>StandardCharges!CH153</f>
        <v>6697.6497995432337</v>
      </c>
      <c r="CI24" s="19">
        <f>StandardCharges!CI153</f>
        <v>6799.7760582621668</v>
      </c>
      <c r="CJ24" s="19">
        <f>StandardCharges!CJ153</f>
        <v>6903.3085107063825</v>
      </c>
      <c r="CK24" s="19">
        <f>StandardCharges!CK153</f>
        <v>7008.2625581863567</v>
      </c>
      <c r="CL24" s="19">
        <f>StandardCharges!CL153</f>
        <v>7114.6536556687715</v>
      </c>
      <c r="CM24" s="19">
        <f>StandardCharges!CM153</f>
        <v>7222.4973077638742</v>
      </c>
      <c r="CN24" s="19">
        <f>StandardCharges!CN153</f>
        <v>7331.8090645308739</v>
      </c>
      <c r="CO24" s="19">
        <f>StandardCharges!CO153</f>
        <v>7462.995214402893</v>
      </c>
      <c r="CQ24" t="s">
        <v>524</v>
      </c>
    </row>
    <row r="25" spans="2:95" x14ac:dyDescent="0.2">
      <c r="E25" s="18" t="str">
        <f>StandardCharges!E154</f>
        <v>Distribution system operational use</v>
      </c>
      <c r="F25" s="18">
        <f>StandardCharges!F154</f>
        <v>0</v>
      </c>
      <c r="G25" s="45"/>
      <c r="H25" s="77" t="str">
        <f>StandardCharges!H154</f>
        <v>£</v>
      </c>
      <c r="I25" s="273">
        <f xml:space="preserve"> SUMPRODUCT( $K$12:$CO$12, $K25:$CO25 )</f>
        <v>7456.2820595516023</v>
      </c>
      <c r="J25" s="18"/>
      <c r="K25" s="19">
        <f>StandardCharges!K154</f>
        <v>135.2087204753966</v>
      </c>
      <c r="L25" s="19">
        <f>StandardCharges!L154</f>
        <v>429.12042026504423</v>
      </c>
      <c r="M25" s="19">
        <f>StandardCharges!M154</f>
        <v>469.054725878856</v>
      </c>
      <c r="N25" s="19">
        <f>StandardCharges!N154</f>
        <v>424.33625821170176</v>
      </c>
      <c r="O25" s="19">
        <f>StandardCharges!O154</f>
        <v>386.47784389545961</v>
      </c>
      <c r="P25" s="19">
        <f>StandardCharges!P154</f>
        <v>380.48856001520699</v>
      </c>
      <c r="Q25" s="19">
        <f>StandardCharges!Q154</f>
        <v>381.97660927347954</v>
      </c>
      <c r="R25" s="19">
        <f>StandardCharges!R154</f>
        <v>376.86831151288214</v>
      </c>
      <c r="S25" s="19">
        <f>StandardCharges!S154</f>
        <v>374.31255308977359</v>
      </c>
      <c r="T25" s="19">
        <f>StandardCharges!T154</f>
        <v>377.57547103120174</v>
      </c>
      <c r="U25" s="19">
        <f>StandardCharges!U154</f>
        <v>381.86926671101639</v>
      </c>
      <c r="V25" s="19">
        <f>StandardCharges!V154</f>
        <v>384.06214578295601</v>
      </c>
      <c r="W25" s="19">
        <f>StandardCharges!W154</f>
        <v>387.28240328742066</v>
      </c>
      <c r="X25" s="19">
        <f>StandardCharges!X154</f>
        <v>390.48483533364856</v>
      </c>
      <c r="Y25" s="19">
        <f>StandardCharges!Y154</f>
        <v>394.7460716980134</v>
      </c>
      <c r="Z25" s="19">
        <f>StandardCharges!Z154</f>
        <v>423.08319536738293</v>
      </c>
      <c r="AA25" s="19">
        <f>StandardCharges!AA154</f>
        <v>426.74541830264269</v>
      </c>
      <c r="AB25" s="19">
        <f>StandardCharges!AB154</f>
        <v>430.39225255440306</v>
      </c>
      <c r="AC25" s="19">
        <f>StandardCharges!AC154</f>
        <v>435.2108131867559</v>
      </c>
      <c r="AD25" s="19">
        <f>StandardCharges!AD154</f>
        <v>437.63174101718266</v>
      </c>
      <c r="AE25" s="19">
        <f>StandardCharges!AE154</f>
        <v>441.22020637883389</v>
      </c>
      <c r="AF25" s="19">
        <f>StandardCharges!AF154</f>
        <v>446.4104313046617</v>
      </c>
      <c r="AG25" s="19">
        <f>StandardCharges!AG154</f>
        <v>452.87697950979077</v>
      </c>
      <c r="AH25" s="19">
        <f>StandardCharges!AH154</f>
        <v>456.90732835063812</v>
      </c>
      <c r="AI25" s="19">
        <f>StandardCharges!AI154</f>
        <v>462.21313717810938</v>
      </c>
      <c r="AJ25" s="19">
        <f>StandardCharges!AJ154</f>
        <v>467.5565583295662</v>
      </c>
      <c r="AK25" s="19">
        <f>StandardCharges!AK154</f>
        <v>474.23279806624203</v>
      </c>
      <c r="AL25" s="19">
        <f>StandardCharges!AL154</f>
        <v>478.35415653702756</v>
      </c>
      <c r="AM25" s="19">
        <f>StandardCharges!AM154</f>
        <v>483.80720692059919</v>
      </c>
      <c r="AN25" s="19">
        <f>StandardCharges!AN154</f>
        <v>489.29561398623412</v>
      </c>
      <c r="AO25" s="19">
        <f>StandardCharges!AO154</f>
        <v>531.60488585885969</v>
      </c>
      <c r="AP25" s="19">
        <f>StandardCharges!AP154</f>
        <v>536.41609202328812</v>
      </c>
      <c r="AQ25" s="19">
        <f>StandardCharges!AQ154</f>
        <v>542.72717466101824</v>
      </c>
      <c r="AR25" s="19">
        <f>StandardCharges!AR154</f>
        <v>549.08516924186324</v>
      </c>
      <c r="AS25" s="19">
        <f>StandardCharges!AS154</f>
        <v>557.01143580050882</v>
      </c>
      <c r="AT25" s="19">
        <f>StandardCharges!AT154</f>
        <v>561.93973946972176</v>
      </c>
      <c r="AU25" s="19">
        <f>StandardCharges!AU154</f>
        <v>568.43514087689459</v>
      </c>
      <c r="AV25" s="19">
        <f>StandardCharges!AV154</f>
        <v>574.97510312765939</v>
      </c>
      <c r="AW25" s="19">
        <f>StandardCharges!AW154</f>
        <v>583.15224843949522</v>
      </c>
      <c r="AX25" s="19">
        <f>StandardCharges!AX154</f>
        <v>588.1859067992134</v>
      </c>
      <c r="AY25" s="19">
        <f>StandardCharges!AY154</f>
        <v>594.85523606346305</v>
      </c>
      <c r="AZ25" s="19">
        <f>StandardCharges!AZ154</f>
        <v>601.56609893546533</v>
      </c>
      <c r="BA25" s="19">
        <f>StandardCharges!BA154</f>
        <v>609.98424583642577</v>
      </c>
      <c r="BB25" s="19">
        <f>StandardCharges!BB154</f>
        <v>615.1088830749394</v>
      </c>
      <c r="BC25" s="19">
        <f>StandardCharges!BC154</f>
        <v>624.06645464258463</v>
      </c>
      <c r="BD25" s="19">
        <f>StandardCharges!BD154</f>
        <v>680.92790022732413</v>
      </c>
      <c r="BE25" s="19">
        <f>StandardCharges!BE154</f>
        <v>693.20474115685522</v>
      </c>
      <c r="BF25" s="19">
        <f>StandardCharges!BF154</f>
        <v>701.836541100923</v>
      </c>
      <c r="BG25" s="19">
        <f>StandardCharges!BG154</f>
        <v>712.50687193484794</v>
      </c>
      <c r="BH25" s="19">
        <f>StandardCharges!BH154</f>
        <v>723.32330288895992</v>
      </c>
      <c r="BI25" s="19">
        <f>StandardCharges!BI154</f>
        <v>736.2991565951811</v>
      </c>
      <c r="BJ25" s="19">
        <f>StandardCharges!BJ154</f>
        <v>745.40077498813741</v>
      </c>
      <c r="BK25" s="19">
        <f>StandardCharges!BK154</f>
        <v>756.66498215449201</v>
      </c>
      <c r="BL25" s="19">
        <f>StandardCharges!BL154</f>
        <v>768.08162057289951</v>
      </c>
      <c r="BM25" s="19">
        <f>StandardCharges!BM154</f>
        <v>781.78831592603319</v>
      </c>
      <c r="BN25" s="19">
        <f>StandardCharges!BN154</f>
        <v>791.37856201443105</v>
      </c>
      <c r="BO25" s="19">
        <f>StandardCharges!BO154</f>
        <v>803.26205672920457</v>
      </c>
      <c r="BP25" s="19">
        <f>StandardCharges!BP154</f>
        <v>815.3043650013251</v>
      </c>
      <c r="BQ25" s="19">
        <f>StandardCharges!BQ154</f>
        <v>829.77422918162245</v>
      </c>
      <c r="BR25" s="19">
        <f>StandardCharges!BR154</f>
        <v>839.8718212808169</v>
      </c>
      <c r="BS25" s="19">
        <f>StandardCharges!BS154</f>
        <v>916.39624509601197</v>
      </c>
      <c r="BT25" s="19">
        <f>StandardCharges!BT154</f>
        <v>930.36952271081304</v>
      </c>
      <c r="BU25" s="19">
        <f>StandardCharges!BU154</f>
        <v>947.12296842116564</v>
      </c>
      <c r="BV25" s="19">
        <f>StandardCharges!BV154</f>
        <v>958.89538646928645</v>
      </c>
      <c r="BW25" s="19">
        <f>StandardCharges!BW154</f>
        <v>973.45219447844499</v>
      </c>
      <c r="BX25" s="19">
        <f>StandardCharges!BX154</f>
        <v>988.2077461712388</v>
      </c>
      <c r="BY25" s="19">
        <f>StandardCharges!BY154</f>
        <v>1005.9125641460183</v>
      </c>
      <c r="BZ25" s="19">
        <f>StandardCharges!BZ154</f>
        <v>1018.3235966840654</v>
      </c>
      <c r="CA25" s="19">
        <f>StandardCharges!CA154</f>
        <v>1033.6881669634663</v>
      </c>
      <c r="CB25" s="19">
        <f>StandardCharges!CB154</f>
        <v>1049.2600225658466</v>
      </c>
      <c r="CC25" s="19">
        <f>StandardCharges!CC154</f>
        <v>1067.9592311113358</v>
      </c>
      <c r="CD25" s="19">
        <f>StandardCharges!CD154</f>
        <v>1081.0341775817931</v>
      </c>
      <c r="CE25" s="19">
        <f>StandardCharges!CE154</f>
        <v>1097.2407775451306</v>
      </c>
      <c r="CF25" s="19">
        <f>StandardCharges!CF154</f>
        <v>1113.6632624195433</v>
      </c>
      <c r="CG25" s="19">
        <f>StandardCharges!CG154</f>
        <v>1133.4005083533991</v>
      </c>
      <c r="CH25" s="19">
        <f>StandardCharges!CH154</f>
        <v>1233.2907459742992</v>
      </c>
      <c r="CI25" s="19">
        <f>StandardCharges!CI154</f>
        <v>1252.0960543389774</v>
      </c>
      <c r="CJ25" s="19">
        <f>StandardCharges!CJ154</f>
        <v>1271.160296174402</v>
      </c>
      <c r="CK25" s="19">
        <f>StandardCharges!CK154</f>
        <v>1290.4863074445684</v>
      </c>
      <c r="CL25" s="19">
        <f>StandardCharges!CL154</f>
        <v>1310.0769339936096</v>
      </c>
      <c r="CM25" s="19">
        <f>StandardCharges!CM154</f>
        <v>1329.9350308069174</v>
      </c>
      <c r="CN25" s="19">
        <f>StandardCharges!CN154</f>
        <v>1350.0634612387576</v>
      </c>
      <c r="CO25" s="19">
        <f>StandardCharges!CO154</f>
        <v>1374.2197950990401</v>
      </c>
      <c r="CQ25" t="s">
        <v>524</v>
      </c>
    </row>
    <row r="26" spans="2:95" x14ac:dyDescent="0.2">
      <c r="E26" s="18" t="str">
        <f>StandardCharges!E155</f>
        <v>Meter under-registration (assuming replacement)</v>
      </c>
      <c r="F26" s="18">
        <f>StandardCharges!F155</f>
        <v>0</v>
      </c>
      <c r="G26" s="45"/>
      <c r="H26" s="77" t="str">
        <f>StandardCharges!H155</f>
        <v>£</v>
      </c>
      <c r="I26" s="275">
        <f xml:space="preserve"> SUMPRODUCT( $K$12:$CO$12, $K26:$CO26 )</f>
        <v>24784.861901053682</v>
      </c>
      <c r="J26" s="18"/>
      <c r="K26" s="53">
        <f>StandardCharges!K155</f>
        <v>177.92098533336164</v>
      </c>
      <c r="L26" s="53">
        <f>StandardCharges!L155</f>
        <v>703.41134718368596</v>
      </c>
      <c r="M26" s="53">
        <f>StandardCharges!M155</f>
        <v>921.2612262223289</v>
      </c>
      <c r="N26" s="53">
        <f>StandardCharges!N155</f>
        <v>971.97268435958051</v>
      </c>
      <c r="O26" s="53">
        <f>StandardCharges!O155</f>
        <v>1012.0615669754844</v>
      </c>
      <c r="P26" s="53">
        <f>StandardCharges!P155</f>
        <v>1121.8382403478404</v>
      </c>
      <c r="Q26" s="53">
        <f>StandardCharges!Q155</f>
        <v>1252.8035585102359</v>
      </c>
      <c r="R26" s="53">
        <f>StandardCharges!R155</f>
        <v>1361.5573967779535</v>
      </c>
      <c r="S26" s="53">
        <f>StandardCharges!S155</f>
        <v>1477.6039902474579</v>
      </c>
      <c r="T26" s="53">
        <f>StandardCharges!T155</f>
        <v>1617.489971641126</v>
      </c>
      <c r="U26" s="53">
        <f>StandardCharges!U155</f>
        <v>1764.9794086331617</v>
      </c>
      <c r="V26" s="53">
        <f>StandardCharges!V155</f>
        <v>1905.6054593664153</v>
      </c>
      <c r="W26" s="53">
        <f>StandardCharges!W155</f>
        <v>2053.8327800358552</v>
      </c>
      <c r="X26" s="53">
        <f>StandardCharges!X155</f>
        <v>2204.8338977473481</v>
      </c>
      <c r="Y26" s="53">
        <f>StandardCharges!Y155</f>
        <v>2365.0627189740712</v>
      </c>
      <c r="Z26" s="53">
        <f>StandardCharges!Z155</f>
        <v>556.73464502202353</v>
      </c>
      <c r="AA26" s="53">
        <f>StandardCharges!AA155</f>
        <v>699.51825971674828</v>
      </c>
      <c r="AB26" s="53">
        <f>StandardCharges!AB155</f>
        <v>845.32501746344064</v>
      </c>
      <c r="AC26" s="53">
        <f>StandardCharges!AC155</f>
        <v>996.88163377359263</v>
      </c>
      <c r="AD26" s="53">
        <f>StandardCharges!AD155</f>
        <v>1146.0172234138843</v>
      </c>
      <c r="AE26" s="53">
        <f>StandardCharges!AE155</f>
        <v>1300.9003474642161</v>
      </c>
      <c r="AF26" s="53">
        <f>StandardCharges!AF155</f>
        <v>1464.1330471996323</v>
      </c>
      <c r="AG26" s="53">
        <f>StandardCharges!AG155</f>
        <v>1636.1630374458905</v>
      </c>
      <c r="AH26" s="53">
        <f>StandardCharges!AH155</f>
        <v>1803.6480101224081</v>
      </c>
      <c r="AI26" s="53">
        <f>StandardCharges!AI155</f>
        <v>1980.0680168775964</v>
      </c>
      <c r="AJ26" s="53">
        <f>StandardCharges!AJ155</f>
        <v>2161.021505947911</v>
      </c>
      <c r="AK26" s="53">
        <f>StandardCharges!AK155</f>
        <v>2353.0061968574178</v>
      </c>
      <c r="AL26" s="53">
        <f>StandardCharges!AL155</f>
        <v>2536.8037350073455</v>
      </c>
      <c r="AM26" s="53">
        <f>StandardCharges!AM155</f>
        <v>2731.7694139941477</v>
      </c>
      <c r="AN26" s="53">
        <f>StandardCharges!AN155</f>
        <v>2931.5423209116584</v>
      </c>
      <c r="AO26" s="53">
        <f>StandardCharges!AO155</f>
        <v>699.53820114176403</v>
      </c>
      <c r="AP26" s="53">
        <f>StandardCharges!AP155</f>
        <v>879.28970079786302</v>
      </c>
      <c r="AQ26" s="53">
        <f>StandardCharges!AQ155</f>
        <v>1065.9598440151233</v>
      </c>
      <c r="AR26" s="53">
        <f>StandardCharges!AR155</f>
        <v>1257.7190272149383</v>
      </c>
      <c r="AS26" s="53">
        <f>StandardCharges!AS155</f>
        <v>1458.6343704919261</v>
      </c>
      <c r="AT26" s="53">
        <f>StandardCharges!AT155</f>
        <v>1656.8316495062063</v>
      </c>
      <c r="AU26" s="53">
        <f>StandardCharges!AU155</f>
        <v>1864.3486275961243</v>
      </c>
      <c r="AV26" s="53">
        <f>StandardCharges!AV155</f>
        <v>2077.2815880537928</v>
      </c>
      <c r="AW26" s="53">
        <f>StandardCharges!AW155</f>
        <v>2302.0015815748625</v>
      </c>
      <c r="AX26" s="53">
        <f>StandardCharges!AX155</f>
        <v>2519.7209000627849</v>
      </c>
      <c r="AY26" s="53">
        <f>StandardCharges!AY155</f>
        <v>2749.3892132569749</v>
      </c>
      <c r="AZ26" s="53">
        <f>StandardCharges!AZ155</f>
        <v>2984.7972649431904</v>
      </c>
      <c r="BA26" s="53">
        <f>StandardCharges!BA155</f>
        <v>3234.8633162001684</v>
      </c>
      <c r="BB26" s="53">
        <f>StandardCharges!BB155</f>
        <v>3473.1513070163769</v>
      </c>
      <c r="BC26" s="53">
        <f>StandardCharges!BC155</f>
        <v>3739.001884651072</v>
      </c>
      <c r="BD26" s="53">
        <f>StandardCharges!BD155</f>
        <v>896.0321680691294</v>
      </c>
      <c r="BE26" s="53">
        <f>StandardCharges!BE155</f>
        <v>1136.2966147126979</v>
      </c>
      <c r="BF26" s="53">
        <f>StandardCharges!BF155</f>
        <v>1378.4634431532336</v>
      </c>
      <c r="BG26" s="53">
        <f>StandardCharges!BG155</f>
        <v>1632.0481776828381</v>
      </c>
      <c r="BH26" s="53">
        <f>StandardCharges!BH155</f>
        <v>1894.1518302138404</v>
      </c>
      <c r="BI26" s="53">
        <f>StandardCharges!BI155</f>
        <v>2170.9155990690856</v>
      </c>
      <c r="BJ26" s="53">
        <f>StandardCharges!BJ155</f>
        <v>2444.7589741099146</v>
      </c>
      <c r="BK26" s="53">
        <f>StandardCharges!BK155</f>
        <v>2733.6944281665637</v>
      </c>
      <c r="BL26" s="53">
        <f>StandardCharges!BL155</f>
        <v>3032.0128406755721</v>
      </c>
      <c r="BM26" s="53">
        <f>StandardCharges!BM155</f>
        <v>3349.0913949017681</v>
      </c>
      <c r="BN26" s="53">
        <f>StandardCharges!BN155</f>
        <v>3657.7095570411416</v>
      </c>
      <c r="BO26" s="53">
        <f>StandardCharges!BO155</f>
        <v>3985.5543625226433</v>
      </c>
      <c r="BP26" s="53">
        <f>StandardCharges!BP155</f>
        <v>4323.7152432751091</v>
      </c>
      <c r="BQ26" s="53">
        <f>StandardCharges!BQ155</f>
        <v>4685.237895124963</v>
      </c>
      <c r="BR26" s="53">
        <f>StandardCharges!BR155</f>
        <v>5031.9678285428845</v>
      </c>
      <c r="BS26" s="53">
        <f>StandardCharges!BS155</f>
        <v>1205.8846671279912</v>
      </c>
      <c r="BT26" s="53">
        <f>StandardCharges!BT155</f>
        <v>1525.0555518761837</v>
      </c>
      <c r="BU26" s="53">
        <f>StandardCharges!BU155</f>
        <v>1860.225724484802</v>
      </c>
      <c r="BV26" s="53">
        <f>StandardCharges!BV155</f>
        <v>2196.4187711284007</v>
      </c>
      <c r="BW26" s="53">
        <f>StandardCharges!BW155</f>
        <v>2549.1592050644672</v>
      </c>
      <c r="BX26" s="53">
        <f>StandardCharges!BX155</f>
        <v>2913.6467046960365</v>
      </c>
      <c r="BY26" s="53">
        <f>StandardCharges!BY155</f>
        <v>3299.1832727904775</v>
      </c>
      <c r="BZ26" s="53">
        <f>StandardCharges!BZ155</f>
        <v>3679.0199202814242</v>
      </c>
      <c r="CA26" s="53">
        <f>StandardCharges!CA155</f>
        <v>4080.498363116551</v>
      </c>
      <c r="CB26" s="53">
        <f>StandardCharges!CB155</f>
        <v>4494.9094799750628</v>
      </c>
      <c r="CC26" s="53">
        <f>StandardCharges!CC155</f>
        <v>4936.0506762060259</v>
      </c>
      <c r="CD26" s="53">
        <f>StandardCharges!CD155</f>
        <v>5363.7794122145115</v>
      </c>
      <c r="CE26" s="53">
        <f>StandardCharges!CE155</f>
        <v>5818.878052256232</v>
      </c>
      <c r="CF26" s="53">
        <f>StandardCharges!CF155</f>
        <v>6288.1891676035621</v>
      </c>
      <c r="CG26" s="53">
        <f>StandardCharges!CG155</f>
        <v>6790.6015541645602</v>
      </c>
      <c r="CH26" s="53">
        <f>StandardCharges!CH155</f>
        <v>1622.8857425375343</v>
      </c>
      <c r="CI26" s="53">
        <f>StandardCharges!CI155</f>
        <v>2052.427548989539</v>
      </c>
      <c r="CJ26" s="53">
        <f>StandardCharges!CJ155</f>
        <v>2496.661111311786</v>
      </c>
      <c r="CK26" s="53">
        <f>StandardCharges!CK155</f>
        <v>2955.9515975898526</v>
      </c>
      <c r="CL26" s="53">
        <f>StandardCharges!CL155</f>
        <v>3430.6714747525202</v>
      </c>
      <c r="CM26" s="53">
        <f>StandardCharges!CM155</f>
        <v>3921.2006129113411</v>
      </c>
      <c r="CN26" s="53">
        <f>StandardCharges!CN155</f>
        <v>4427.9263897114561</v>
      </c>
      <c r="CO26" s="53">
        <f>StandardCharges!CO155</f>
        <v>4964.8088461049838</v>
      </c>
      <c r="CQ26" t="s">
        <v>525</v>
      </c>
    </row>
    <row r="27" spans="2:95" s="20" customFormat="1" x14ac:dyDescent="0.2">
      <c r="B27" s="34"/>
      <c r="C27" s="84"/>
      <c r="E27" s="20" t="str">
        <f>StandardCharges!E157</f>
        <v>Water losses (cost)</v>
      </c>
      <c r="F27" s="20">
        <f>StandardCharges!F157</f>
        <v>0</v>
      </c>
      <c r="G27" s="132"/>
      <c r="H27" s="94" t="str">
        <f>StandardCharges!H157</f>
        <v>£</v>
      </c>
      <c r="I27" s="278">
        <f xml:space="preserve"> SUMPRODUCT( $K$12:$CO$12, $K27:$CO27 )</f>
        <v>176485.94208570814</v>
      </c>
      <c r="K27" s="286">
        <f xml:space="preserve"> SUBTOTAL( 9, K23:K26 )</f>
        <v>313.12970580875822</v>
      </c>
      <c r="L27" s="286">
        <f t="shared" ref="L27:BW27" si="11" xml:space="preserve"> SUBTOTAL( 9, L23:L26 )</f>
        <v>2028.0820349077944</v>
      </c>
      <c r="M27" s="286">
        <f t="shared" si="11"/>
        <v>3347.4138268100601</v>
      </c>
      <c r="N27" s="286">
        <f t="shared" si="11"/>
        <v>4053.130106179477</v>
      </c>
      <c r="O27" s="286">
        <f t="shared" si="11"/>
        <v>4626.1995851737956</v>
      </c>
      <c r="P27" s="286">
        <f t="shared" si="11"/>
        <v>5475.9574871584246</v>
      </c>
      <c r="Q27" s="286">
        <f t="shared" si="11"/>
        <v>6423.6936815426425</v>
      </c>
      <c r="R27" s="286">
        <f t="shared" si="11"/>
        <v>7252.976212780909</v>
      </c>
      <c r="S27" s="286">
        <f t="shared" si="11"/>
        <v>8114.0269643816573</v>
      </c>
      <c r="T27" s="286">
        <f t="shared" si="11"/>
        <v>8545.5854013406079</v>
      </c>
      <c r="U27" s="286">
        <f t="shared" si="11"/>
        <v>9008.7714763282511</v>
      </c>
      <c r="V27" s="286">
        <f t="shared" si="11"/>
        <v>9429.6996622518327</v>
      </c>
      <c r="W27" s="286">
        <f t="shared" si="11"/>
        <v>9882.1611005131817</v>
      </c>
      <c r="X27" s="286">
        <f t="shared" si="11"/>
        <v>10341.481905980503</v>
      </c>
      <c r="Y27" s="286">
        <f t="shared" si="11"/>
        <v>10837.203247538326</v>
      </c>
      <c r="Z27" s="286">
        <f t="shared" si="11"/>
        <v>9901.9530184952509</v>
      </c>
      <c r="AA27" s="286">
        <f t="shared" si="11"/>
        <v>10393.318581620846</v>
      </c>
      <c r="AB27" s="286">
        <f t="shared" si="11"/>
        <v>10892.4470048312</v>
      </c>
      <c r="AC27" s="286">
        <f t="shared" si="11"/>
        <v>11430.51150787872</v>
      </c>
      <c r="AD27" s="286">
        <f t="shared" si="11"/>
        <v>11913.752209968585</v>
      </c>
      <c r="AE27" s="286">
        <f t="shared" si="11"/>
        <v>12435.784728532619</v>
      </c>
      <c r="AF27" s="286">
        <f t="shared" si="11"/>
        <v>12886.140909234889</v>
      </c>
      <c r="AG27" s="286">
        <f t="shared" si="11"/>
        <v>13382.037918726533</v>
      </c>
      <c r="AH27" s="286">
        <f t="shared" si="11"/>
        <v>13813.886067099907</v>
      </c>
      <c r="AI27" s="286">
        <f t="shared" si="11"/>
        <v>14291.471952827702</v>
      </c>
      <c r="AJ27" s="286">
        <f t="shared" si="11"/>
        <v>14778.328874321527</v>
      </c>
      <c r="AK27" s="286">
        <f t="shared" si="11"/>
        <v>15316.399498523619</v>
      </c>
      <c r="AL27" s="286">
        <f t="shared" si="11"/>
        <v>15780.232336088578</v>
      </c>
      <c r="AM27" s="286">
        <f t="shared" si="11"/>
        <v>16295.462446155405</v>
      </c>
      <c r="AN27" s="286">
        <f t="shared" si="11"/>
        <v>16820.330413191496</v>
      </c>
      <c r="AO27" s="286">
        <f t="shared" si="11"/>
        <v>15975.329696111297</v>
      </c>
      <c r="AP27" s="286">
        <f t="shared" si="11"/>
        <v>16481.071170394913</v>
      </c>
      <c r="AQ27" s="286">
        <f t="shared" si="11"/>
        <v>17041.260108135895</v>
      </c>
      <c r="AR27" s="286">
        <f t="shared" si="11"/>
        <v>17612.365303829472</v>
      </c>
      <c r="AS27" s="286">
        <f t="shared" si="11"/>
        <v>18244.350225572725</v>
      </c>
      <c r="AT27" s="286">
        <f t="shared" si="11"/>
        <v>18787.784650462268</v>
      </c>
      <c r="AU27" s="286">
        <f t="shared" si="11"/>
        <v>19392.324006098577</v>
      </c>
      <c r="AV27" s="286">
        <f t="shared" si="11"/>
        <v>20008.229675886156</v>
      </c>
      <c r="AW27" s="286">
        <f t="shared" si="11"/>
        <v>20692.144482007323</v>
      </c>
      <c r="AX27" s="286">
        <f t="shared" si="11"/>
        <v>21274.564968441111</v>
      </c>
      <c r="AY27" s="286">
        <f t="shared" si="11"/>
        <v>21925.2003353853</v>
      </c>
      <c r="AZ27" s="286">
        <f t="shared" si="11"/>
        <v>22587.613087366695</v>
      </c>
      <c r="BA27" s="286">
        <f t="shared" si="11"/>
        <v>23325.629609160704</v>
      </c>
      <c r="BB27" s="286">
        <f t="shared" si="11"/>
        <v>23948.147878533553</v>
      </c>
      <c r="BC27" s="286">
        <f t="shared" si="11"/>
        <v>24533.836988491094</v>
      </c>
      <c r="BD27" s="286">
        <f t="shared" si="11"/>
        <v>23585.576362430344</v>
      </c>
      <c r="BE27" s="286">
        <f t="shared" si="11"/>
        <v>24234.923657265233</v>
      </c>
      <c r="BF27" s="286">
        <f t="shared" si="11"/>
        <v>24764.715073040537</v>
      </c>
      <c r="BG27" s="286">
        <f t="shared" si="11"/>
        <v>25373.851317420118</v>
      </c>
      <c r="BH27" s="286">
        <f t="shared" si="11"/>
        <v>25996.374756064517</v>
      </c>
      <c r="BI27" s="286">
        <f t="shared" si="11"/>
        <v>26705.513532653757</v>
      </c>
      <c r="BJ27" s="286">
        <f t="shared" si="11"/>
        <v>27282.636554039</v>
      </c>
      <c r="BK27" s="286">
        <f t="shared" si="11"/>
        <v>27946.91237266305</v>
      </c>
      <c r="BL27" s="286">
        <f t="shared" si="11"/>
        <v>28625.650388861406</v>
      </c>
      <c r="BM27" s="286">
        <f t="shared" si="11"/>
        <v>29399.456696304893</v>
      </c>
      <c r="BN27" s="286">
        <f t="shared" si="11"/>
        <v>30027.63631625006</v>
      </c>
      <c r="BO27" s="286">
        <f t="shared" si="11"/>
        <v>30751.457081042816</v>
      </c>
      <c r="BP27" s="286">
        <f t="shared" si="11"/>
        <v>31490.885828262766</v>
      </c>
      <c r="BQ27" s="286">
        <f t="shared" si="11"/>
        <v>32334.566169195245</v>
      </c>
      <c r="BR27" s="286">
        <f t="shared" si="11"/>
        <v>33017.763094367489</v>
      </c>
      <c r="BS27" s="286">
        <f t="shared" si="11"/>
        <v>31741.589101784182</v>
      </c>
      <c r="BT27" s="286">
        <f t="shared" si="11"/>
        <v>32526.370662604339</v>
      </c>
      <c r="BU27" s="286">
        <f t="shared" si="11"/>
        <v>33419.79090357737</v>
      </c>
      <c r="BV27" s="286">
        <f t="shared" si="11"/>
        <v>34148.258667541108</v>
      </c>
      <c r="BW27" s="286">
        <f t="shared" si="11"/>
        <v>34986.053890012598</v>
      </c>
      <c r="BX27" s="286">
        <f t="shared" ref="BX27:CO27" si="12" xml:space="preserve"> SUBTOTAL( 9, BX23:BX26 )</f>
        <v>35842.218617341925</v>
      </c>
      <c r="BY27" s="286">
        <f t="shared" si="12"/>
        <v>36817.706411928993</v>
      </c>
      <c r="BZ27" s="286">
        <f t="shared" si="12"/>
        <v>37611.09737431199</v>
      </c>
      <c r="CA27" s="286">
        <f t="shared" si="12"/>
        <v>38524.54646229979</v>
      </c>
      <c r="CB27" s="286">
        <f t="shared" si="12"/>
        <v>39457.835283773522</v>
      </c>
      <c r="CC27" s="286">
        <f t="shared" si="12"/>
        <v>40522.062299444573</v>
      </c>
      <c r="CD27" s="286">
        <f t="shared" si="12"/>
        <v>41385.467963481715</v>
      </c>
      <c r="CE27" s="286">
        <f t="shared" si="12"/>
        <v>42380.59494717879</v>
      </c>
      <c r="CF27" s="286">
        <f t="shared" si="12"/>
        <v>43397.128016884009</v>
      </c>
      <c r="CG27" s="286">
        <f t="shared" si="12"/>
        <v>44557.215193598291</v>
      </c>
      <c r="CH27" s="286">
        <f t="shared" si="12"/>
        <v>42717.992692830878</v>
      </c>
      <c r="CI27" s="286">
        <f t="shared" si="12"/>
        <v>43774.155724652737</v>
      </c>
      <c r="CJ27" s="286">
        <f t="shared" si="12"/>
        <v>44853.638565955094</v>
      </c>
      <c r="CK27" s="286">
        <f t="shared" si="12"/>
        <v>45956.900883419359</v>
      </c>
      <c r="CL27" s="286">
        <f t="shared" si="12"/>
        <v>47084.409971791174</v>
      </c>
      <c r="CM27" s="286">
        <f t="shared" si="12"/>
        <v>48236.640833599493</v>
      </c>
      <c r="CN27" s="286">
        <f t="shared" si="12"/>
        <v>49414.076257770343</v>
      </c>
      <c r="CO27" s="286">
        <f t="shared" si="12"/>
        <v>50755.884176190069</v>
      </c>
    </row>
    <row r="28" spans="2:95" s="79" customFormat="1" ht="9.75" customHeight="1" x14ac:dyDescent="0.2">
      <c r="B28" s="98"/>
      <c r="C28" s="44"/>
      <c r="E28" s="45"/>
      <c r="F28" s="45"/>
      <c r="G28" s="45"/>
      <c r="H28" s="223"/>
      <c r="I28" s="274"/>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row>
    <row r="29" spans="2:95" s="79" customFormat="1" x14ac:dyDescent="0.2">
      <c r="B29" s="59"/>
      <c r="C29" s="44" t="s">
        <v>526</v>
      </c>
      <c r="E29" s="45"/>
      <c r="F29" s="45"/>
      <c r="G29" s="45"/>
      <c r="H29" s="223"/>
      <c r="I29" s="274"/>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row>
    <row r="30" spans="2:95" s="79" customFormat="1" x14ac:dyDescent="0.2">
      <c r="B30" s="59"/>
      <c r="C30" s="44"/>
      <c r="E30" s="45" t="str">
        <f xml:space="preserve"> Costs!E49</f>
        <v>Net cost of mains</v>
      </c>
      <c r="F30" s="45"/>
      <c r="G30" s="45"/>
      <c r="H30" s="77" t="str">
        <f xml:space="preserve"> Costs!H49</f>
        <v>£</v>
      </c>
      <c r="I30" s="273">
        <f xml:space="preserve"> SUMPRODUCT( $K$12:$CO$12, $K30:$CO30 )</f>
        <v>353479.87473600003</v>
      </c>
      <c r="J30" s="45"/>
      <c r="K30" s="53">
        <f xml:space="preserve"> Costs!K49</f>
        <v>353479.87473600003</v>
      </c>
      <c r="L30" s="53">
        <f xml:space="preserve"> Costs!L49</f>
        <v>0</v>
      </c>
      <c r="M30" s="53">
        <f xml:space="preserve"> Costs!M49</f>
        <v>0</v>
      </c>
      <c r="N30" s="53">
        <f xml:space="preserve"> Costs!N49</f>
        <v>0</v>
      </c>
      <c r="O30" s="53">
        <f xml:space="preserve"> Costs!O49</f>
        <v>0</v>
      </c>
      <c r="P30" s="53">
        <f xml:space="preserve"> Costs!P49</f>
        <v>0</v>
      </c>
      <c r="Q30" s="53">
        <f xml:space="preserve"> Costs!Q49</f>
        <v>0</v>
      </c>
      <c r="R30" s="53">
        <f xml:space="preserve"> Costs!R49</f>
        <v>0</v>
      </c>
      <c r="S30" s="53">
        <f xml:space="preserve"> Costs!S49</f>
        <v>0</v>
      </c>
      <c r="T30" s="53">
        <f xml:space="preserve"> Costs!T49</f>
        <v>0</v>
      </c>
      <c r="U30" s="53">
        <f xml:space="preserve"> Costs!U49</f>
        <v>0</v>
      </c>
      <c r="V30" s="53">
        <f xml:space="preserve"> Costs!V49</f>
        <v>0</v>
      </c>
      <c r="W30" s="53">
        <f xml:space="preserve"> Costs!W49</f>
        <v>0</v>
      </c>
      <c r="X30" s="53">
        <f xml:space="preserve"> Costs!X49</f>
        <v>0</v>
      </c>
      <c r="Y30" s="53">
        <f xml:space="preserve"> Costs!Y49</f>
        <v>0</v>
      </c>
      <c r="Z30" s="53">
        <f xml:space="preserve"> Costs!Z49</f>
        <v>0</v>
      </c>
      <c r="AA30" s="53">
        <f xml:space="preserve"> Costs!AA49</f>
        <v>0</v>
      </c>
      <c r="AB30" s="53">
        <f xml:space="preserve"> Costs!AB49</f>
        <v>0</v>
      </c>
      <c r="AC30" s="53">
        <f xml:space="preserve"> Costs!AC49</f>
        <v>0</v>
      </c>
      <c r="AD30" s="53">
        <f xml:space="preserve"> Costs!AD49</f>
        <v>0</v>
      </c>
      <c r="AE30" s="53">
        <f xml:space="preserve"> Costs!AE49</f>
        <v>0</v>
      </c>
      <c r="AF30" s="53">
        <f xml:space="preserve"> Costs!AF49</f>
        <v>0</v>
      </c>
      <c r="AG30" s="53">
        <f xml:space="preserve"> Costs!AG49</f>
        <v>0</v>
      </c>
      <c r="AH30" s="53">
        <f xml:space="preserve"> Costs!AH49</f>
        <v>0</v>
      </c>
      <c r="AI30" s="53">
        <f xml:space="preserve"> Costs!AI49</f>
        <v>0</v>
      </c>
      <c r="AJ30" s="53">
        <f xml:space="preserve"> Costs!AJ49</f>
        <v>0</v>
      </c>
      <c r="AK30" s="53">
        <f xml:space="preserve"> Costs!AK49</f>
        <v>0</v>
      </c>
      <c r="AL30" s="53">
        <f xml:space="preserve"> Costs!AL49</f>
        <v>0</v>
      </c>
      <c r="AM30" s="53">
        <f xml:space="preserve"> Costs!AM49</f>
        <v>0</v>
      </c>
      <c r="AN30" s="53">
        <f xml:space="preserve"> Costs!AN49</f>
        <v>0</v>
      </c>
      <c r="AO30" s="53">
        <f xml:space="preserve"> Costs!AO49</f>
        <v>0</v>
      </c>
      <c r="AP30" s="53">
        <f xml:space="preserve"> Costs!AP49</f>
        <v>0</v>
      </c>
      <c r="AQ30" s="53">
        <f xml:space="preserve"> Costs!AQ49</f>
        <v>0</v>
      </c>
      <c r="AR30" s="53">
        <f xml:space="preserve"> Costs!AR49</f>
        <v>0</v>
      </c>
      <c r="AS30" s="53">
        <f xml:space="preserve"> Costs!AS49</f>
        <v>0</v>
      </c>
      <c r="AT30" s="53">
        <f xml:space="preserve"> Costs!AT49</f>
        <v>0</v>
      </c>
      <c r="AU30" s="53">
        <f xml:space="preserve"> Costs!AU49</f>
        <v>0</v>
      </c>
      <c r="AV30" s="53">
        <f xml:space="preserve"> Costs!AV49</f>
        <v>0</v>
      </c>
      <c r="AW30" s="53">
        <f xml:space="preserve"> Costs!AW49</f>
        <v>0</v>
      </c>
      <c r="AX30" s="53">
        <f xml:space="preserve"> Costs!AX49</f>
        <v>0</v>
      </c>
      <c r="AY30" s="53">
        <f xml:space="preserve"> Costs!AY49</f>
        <v>0</v>
      </c>
      <c r="AZ30" s="53">
        <f xml:space="preserve"> Costs!AZ49</f>
        <v>0</v>
      </c>
      <c r="BA30" s="53">
        <f xml:space="preserve"> Costs!BA49</f>
        <v>0</v>
      </c>
      <c r="BB30" s="53">
        <f xml:space="preserve"> Costs!BB49</f>
        <v>0</v>
      </c>
      <c r="BC30" s="53">
        <f xml:space="preserve"> Costs!BC49</f>
        <v>0</v>
      </c>
      <c r="BD30" s="53">
        <f xml:space="preserve"> Costs!BD49</f>
        <v>0</v>
      </c>
      <c r="BE30" s="53">
        <f xml:space="preserve"> Costs!BE49</f>
        <v>0</v>
      </c>
      <c r="BF30" s="53">
        <f xml:space="preserve"> Costs!BF49</f>
        <v>0</v>
      </c>
      <c r="BG30" s="53">
        <f xml:space="preserve"> Costs!BG49</f>
        <v>0</v>
      </c>
      <c r="BH30" s="53">
        <f xml:space="preserve"> Costs!BH49</f>
        <v>0</v>
      </c>
      <c r="BI30" s="53">
        <f xml:space="preserve"> Costs!BI49</f>
        <v>0</v>
      </c>
      <c r="BJ30" s="53">
        <f xml:space="preserve"> Costs!BJ49</f>
        <v>0</v>
      </c>
      <c r="BK30" s="53">
        <f xml:space="preserve"> Costs!BK49</f>
        <v>0</v>
      </c>
      <c r="BL30" s="53">
        <f xml:space="preserve"> Costs!BL49</f>
        <v>0</v>
      </c>
      <c r="BM30" s="53">
        <f xml:space="preserve"> Costs!BM49</f>
        <v>0</v>
      </c>
      <c r="BN30" s="53">
        <f xml:space="preserve"> Costs!BN49</f>
        <v>0</v>
      </c>
      <c r="BO30" s="53">
        <f xml:space="preserve"> Costs!BO49</f>
        <v>0</v>
      </c>
      <c r="BP30" s="53">
        <f xml:space="preserve"> Costs!BP49</f>
        <v>0</v>
      </c>
      <c r="BQ30" s="53">
        <f xml:space="preserve"> Costs!BQ49</f>
        <v>0</v>
      </c>
      <c r="BR30" s="53">
        <f xml:space="preserve"> Costs!BR49</f>
        <v>0</v>
      </c>
      <c r="BS30" s="53">
        <f xml:space="preserve"> Costs!BS49</f>
        <v>0</v>
      </c>
      <c r="BT30" s="53">
        <f xml:space="preserve"> Costs!BT49</f>
        <v>0</v>
      </c>
      <c r="BU30" s="53">
        <f xml:space="preserve"> Costs!BU49</f>
        <v>0</v>
      </c>
      <c r="BV30" s="53">
        <f xml:space="preserve"> Costs!BV49</f>
        <v>0</v>
      </c>
      <c r="BW30" s="53">
        <f xml:space="preserve"> Costs!BW49</f>
        <v>0</v>
      </c>
      <c r="BX30" s="53">
        <f xml:space="preserve"> Costs!BX49</f>
        <v>0</v>
      </c>
      <c r="BY30" s="53">
        <f xml:space="preserve"> Costs!BY49</f>
        <v>0</v>
      </c>
      <c r="BZ30" s="53">
        <f xml:space="preserve"> Costs!BZ49</f>
        <v>0</v>
      </c>
      <c r="CA30" s="53">
        <f xml:space="preserve"> Costs!CA49</f>
        <v>0</v>
      </c>
      <c r="CB30" s="53">
        <f xml:space="preserve"> Costs!CB49</f>
        <v>0</v>
      </c>
      <c r="CC30" s="53">
        <f xml:space="preserve"> Costs!CC49</f>
        <v>0</v>
      </c>
      <c r="CD30" s="53">
        <f xml:space="preserve"> Costs!CD49</f>
        <v>0</v>
      </c>
      <c r="CE30" s="53">
        <f xml:space="preserve"> Costs!CE49</f>
        <v>0</v>
      </c>
      <c r="CF30" s="53">
        <f xml:space="preserve"> Costs!CF49</f>
        <v>0</v>
      </c>
      <c r="CG30" s="53">
        <f xml:space="preserve"> Costs!CG49</f>
        <v>0</v>
      </c>
      <c r="CH30" s="53">
        <f xml:space="preserve"> Costs!CH49</f>
        <v>0</v>
      </c>
      <c r="CI30" s="53">
        <f xml:space="preserve"> Costs!CI49</f>
        <v>0</v>
      </c>
      <c r="CJ30" s="53">
        <f xml:space="preserve"> Costs!CJ49</f>
        <v>0</v>
      </c>
      <c r="CK30" s="53">
        <f xml:space="preserve"> Costs!CK49</f>
        <v>0</v>
      </c>
      <c r="CL30" s="53">
        <f xml:space="preserve"> Costs!CL49</f>
        <v>0</v>
      </c>
      <c r="CM30" s="53">
        <f xml:space="preserve"> Costs!CM49</f>
        <v>0</v>
      </c>
      <c r="CN30" s="53">
        <f xml:space="preserve"> Costs!CN49</f>
        <v>0</v>
      </c>
      <c r="CO30" s="53">
        <f xml:space="preserve"> Costs!CO49</f>
        <v>0</v>
      </c>
      <c r="CQ30" s="79" t="s">
        <v>527</v>
      </c>
    </row>
    <row r="31" spans="2:95" s="79" customFormat="1" x14ac:dyDescent="0.2">
      <c r="B31" s="59"/>
      <c r="C31" s="44"/>
      <c r="E31" s="45" t="str">
        <f xml:space="preserve"> Costs!E82</f>
        <v>New meter installation cost (including meter)</v>
      </c>
      <c r="F31" s="45"/>
      <c r="G31" s="45"/>
      <c r="H31" s="77" t="str">
        <f xml:space="preserve"> Costs!H119</f>
        <v>£</v>
      </c>
      <c r="I31" s="273">
        <f xml:space="preserve"> SUMPRODUCT( $K$12:$CO$12, $K31:$CO31 )</f>
        <v>41650.715884780162</v>
      </c>
      <c r="J31" s="45"/>
      <c r="K31" s="19">
        <f xml:space="preserve"> Costs!K82</f>
        <v>31470.542465753424</v>
      </c>
      <c r="L31" s="19">
        <f xml:space="preserve"> Costs!L82</f>
        <v>10945.677155035577</v>
      </c>
      <c r="M31" s="19">
        <f xml:space="preserve"> Costs!M82</f>
        <v>0</v>
      </c>
      <c r="N31" s="19">
        <f xml:space="preserve"> Costs!N82</f>
        <v>0</v>
      </c>
      <c r="O31" s="19">
        <f xml:space="preserve"> Costs!O82</f>
        <v>0</v>
      </c>
      <c r="P31" s="19">
        <f xml:space="preserve"> Costs!P82</f>
        <v>0</v>
      </c>
      <c r="Q31" s="19">
        <f xml:space="preserve"> Costs!Q82</f>
        <v>0</v>
      </c>
      <c r="R31" s="19">
        <f xml:space="preserve"> Costs!R82</f>
        <v>0</v>
      </c>
      <c r="S31" s="19">
        <f xml:space="preserve"> Costs!S82</f>
        <v>0</v>
      </c>
      <c r="T31" s="19">
        <f xml:space="preserve"> Costs!T82</f>
        <v>0</v>
      </c>
      <c r="U31" s="19">
        <f xml:space="preserve"> Costs!U82</f>
        <v>0</v>
      </c>
      <c r="V31" s="19">
        <f xml:space="preserve"> Costs!V82</f>
        <v>0</v>
      </c>
      <c r="W31" s="19">
        <f xml:space="preserve"> Costs!W82</f>
        <v>0</v>
      </c>
      <c r="X31" s="19">
        <f xml:space="preserve"> Costs!X82</f>
        <v>0</v>
      </c>
      <c r="Y31" s="19">
        <f xml:space="preserve"> Costs!Y82</f>
        <v>0</v>
      </c>
      <c r="Z31" s="19">
        <f xml:space="preserve"> Costs!Z82</f>
        <v>0</v>
      </c>
      <c r="AA31" s="19">
        <f xml:space="preserve"> Costs!AA82</f>
        <v>0</v>
      </c>
      <c r="AB31" s="19">
        <f xml:space="preserve"> Costs!AB82</f>
        <v>0</v>
      </c>
      <c r="AC31" s="19">
        <f xml:space="preserve"> Costs!AC82</f>
        <v>0</v>
      </c>
      <c r="AD31" s="19">
        <f xml:space="preserve"> Costs!AD82</f>
        <v>0</v>
      </c>
      <c r="AE31" s="19">
        <f xml:space="preserve"> Costs!AE82</f>
        <v>0</v>
      </c>
      <c r="AF31" s="19">
        <f xml:space="preserve"> Costs!AF82</f>
        <v>0</v>
      </c>
      <c r="AG31" s="19">
        <f xml:space="preserve"> Costs!AG82</f>
        <v>0</v>
      </c>
      <c r="AH31" s="19">
        <f xml:space="preserve"> Costs!AH82</f>
        <v>0</v>
      </c>
      <c r="AI31" s="19">
        <f xml:space="preserve"> Costs!AI82</f>
        <v>0</v>
      </c>
      <c r="AJ31" s="19">
        <f xml:space="preserve"> Costs!AJ82</f>
        <v>0</v>
      </c>
      <c r="AK31" s="19">
        <f xml:space="preserve"> Costs!AK82</f>
        <v>0</v>
      </c>
      <c r="AL31" s="19">
        <f xml:space="preserve"> Costs!AL82</f>
        <v>0</v>
      </c>
      <c r="AM31" s="19">
        <f xml:space="preserve"> Costs!AM82</f>
        <v>0</v>
      </c>
      <c r="AN31" s="19">
        <f xml:space="preserve"> Costs!AN82</f>
        <v>0</v>
      </c>
      <c r="AO31" s="19">
        <f xml:space="preserve"> Costs!AO82</f>
        <v>0</v>
      </c>
      <c r="AP31" s="19">
        <f xml:space="preserve"> Costs!AP82</f>
        <v>0</v>
      </c>
      <c r="AQ31" s="19">
        <f xml:space="preserve"> Costs!AQ82</f>
        <v>0</v>
      </c>
      <c r="AR31" s="19">
        <f xml:space="preserve"> Costs!AR82</f>
        <v>0</v>
      </c>
      <c r="AS31" s="19">
        <f xml:space="preserve"> Costs!AS82</f>
        <v>0</v>
      </c>
      <c r="AT31" s="19">
        <f xml:space="preserve"> Costs!AT82</f>
        <v>0</v>
      </c>
      <c r="AU31" s="19">
        <f xml:space="preserve"> Costs!AU82</f>
        <v>0</v>
      </c>
      <c r="AV31" s="19">
        <f xml:space="preserve"> Costs!AV82</f>
        <v>0</v>
      </c>
      <c r="AW31" s="19">
        <f xml:space="preserve"> Costs!AW82</f>
        <v>0</v>
      </c>
      <c r="AX31" s="19">
        <f xml:space="preserve"> Costs!AX82</f>
        <v>0</v>
      </c>
      <c r="AY31" s="19">
        <f xml:space="preserve"> Costs!AY82</f>
        <v>0</v>
      </c>
      <c r="AZ31" s="19">
        <f xml:space="preserve"> Costs!AZ82</f>
        <v>0</v>
      </c>
      <c r="BA31" s="19">
        <f xml:space="preserve"> Costs!BA82</f>
        <v>0</v>
      </c>
      <c r="BB31" s="19">
        <f xml:space="preserve"> Costs!BB82</f>
        <v>0</v>
      </c>
      <c r="BC31" s="19">
        <f xml:space="preserve"> Costs!BC82</f>
        <v>0</v>
      </c>
      <c r="BD31" s="19">
        <f xml:space="preserve"> Costs!BD82</f>
        <v>0</v>
      </c>
      <c r="BE31" s="19">
        <f xml:space="preserve"> Costs!BE82</f>
        <v>0</v>
      </c>
      <c r="BF31" s="19">
        <f xml:space="preserve"> Costs!BF82</f>
        <v>0</v>
      </c>
      <c r="BG31" s="19">
        <f xml:space="preserve"> Costs!BG82</f>
        <v>0</v>
      </c>
      <c r="BH31" s="19">
        <f xml:space="preserve"> Costs!BH82</f>
        <v>0</v>
      </c>
      <c r="BI31" s="19">
        <f xml:space="preserve"> Costs!BI82</f>
        <v>0</v>
      </c>
      <c r="BJ31" s="19">
        <f xml:space="preserve"> Costs!BJ82</f>
        <v>0</v>
      </c>
      <c r="BK31" s="19">
        <f xml:space="preserve"> Costs!BK82</f>
        <v>0</v>
      </c>
      <c r="BL31" s="19">
        <f xml:space="preserve"> Costs!BL82</f>
        <v>0</v>
      </c>
      <c r="BM31" s="19">
        <f xml:space="preserve"> Costs!BM82</f>
        <v>0</v>
      </c>
      <c r="BN31" s="19">
        <f xml:space="preserve"> Costs!BN82</f>
        <v>0</v>
      </c>
      <c r="BO31" s="19">
        <f xml:space="preserve"> Costs!BO82</f>
        <v>0</v>
      </c>
      <c r="BP31" s="19">
        <f xml:space="preserve"> Costs!BP82</f>
        <v>0</v>
      </c>
      <c r="BQ31" s="19">
        <f xml:space="preserve"> Costs!BQ82</f>
        <v>0</v>
      </c>
      <c r="BR31" s="19">
        <f xml:space="preserve"> Costs!BR82</f>
        <v>0</v>
      </c>
      <c r="BS31" s="19">
        <f xml:space="preserve"> Costs!BS82</f>
        <v>0</v>
      </c>
      <c r="BT31" s="19">
        <f xml:space="preserve"> Costs!BT82</f>
        <v>0</v>
      </c>
      <c r="BU31" s="19">
        <f xml:space="preserve"> Costs!BU82</f>
        <v>0</v>
      </c>
      <c r="BV31" s="19">
        <f xml:space="preserve"> Costs!BV82</f>
        <v>0</v>
      </c>
      <c r="BW31" s="19">
        <f xml:space="preserve"> Costs!BW82</f>
        <v>0</v>
      </c>
      <c r="BX31" s="19">
        <f xml:space="preserve"> Costs!BX82</f>
        <v>0</v>
      </c>
      <c r="BY31" s="19">
        <f xml:space="preserve"> Costs!BY82</f>
        <v>0</v>
      </c>
      <c r="BZ31" s="19">
        <f xml:space="preserve"> Costs!BZ82</f>
        <v>0</v>
      </c>
      <c r="CA31" s="19">
        <f xml:space="preserve"> Costs!CA82</f>
        <v>0</v>
      </c>
      <c r="CB31" s="19">
        <f xml:space="preserve"> Costs!CB82</f>
        <v>0</v>
      </c>
      <c r="CC31" s="19">
        <f xml:space="preserve"> Costs!CC82</f>
        <v>0</v>
      </c>
      <c r="CD31" s="19">
        <f xml:space="preserve"> Costs!CD82</f>
        <v>0</v>
      </c>
      <c r="CE31" s="19">
        <f xml:space="preserve"> Costs!CE82</f>
        <v>0</v>
      </c>
      <c r="CF31" s="19">
        <f xml:space="preserve"> Costs!CF82</f>
        <v>0</v>
      </c>
      <c r="CG31" s="19">
        <f xml:space="preserve"> Costs!CG82</f>
        <v>0</v>
      </c>
      <c r="CH31" s="19">
        <f xml:space="preserve"> Costs!CH82</f>
        <v>0</v>
      </c>
      <c r="CI31" s="19">
        <f xml:space="preserve"> Costs!CI82</f>
        <v>0</v>
      </c>
      <c r="CJ31" s="19">
        <f xml:space="preserve"> Costs!CJ82</f>
        <v>0</v>
      </c>
      <c r="CK31" s="19">
        <f xml:space="preserve"> Costs!CK82</f>
        <v>0</v>
      </c>
      <c r="CL31" s="19">
        <f xml:space="preserve"> Costs!CL82</f>
        <v>0</v>
      </c>
      <c r="CM31" s="19">
        <f xml:space="preserve"> Costs!CM82</f>
        <v>0</v>
      </c>
      <c r="CN31" s="19">
        <f xml:space="preserve"> Costs!CN82</f>
        <v>0</v>
      </c>
      <c r="CO31" s="19">
        <f xml:space="preserve"> Costs!CO82</f>
        <v>0</v>
      </c>
      <c r="CQ31" s="79" t="s">
        <v>527</v>
      </c>
    </row>
    <row r="32" spans="2:95" s="79" customFormat="1" ht="9.75" customHeight="1" x14ac:dyDescent="0.2">
      <c r="B32" s="98"/>
      <c r="C32" s="44"/>
      <c r="E32" s="45"/>
      <c r="F32" s="45"/>
      <c r="G32" s="45"/>
      <c r="H32" s="223"/>
      <c r="I32" s="274"/>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row>
    <row r="33" spans="1:95" s="79" customFormat="1" x14ac:dyDescent="0.2">
      <c r="B33" s="59"/>
      <c r="C33" s="44" t="s">
        <v>528</v>
      </c>
      <c r="E33" s="45"/>
      <c r="F33" s="45"/>
      <c r="G33" s="45"/>
      <c r="H33" s="223"/>
      <c r="I33" s="274"/>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row>
    <row r="34" spans="1:95" x14ac:dyDescent="0.2">
      <c r="E34" s="18" t="str">
        <f>Costs!E177</f>
        <v>Water: Infrastructure Maintenance</v>
      </c>
      <c r="F34" s="18">
        <f>Costs!F177</f>
        <v>0</v>
      </c>
      <c r="G34" s="18"/>
      <c r="H34" s="77" t="str">
        <f>Costs!H177</f>
        <v>£</v>
      </c>
      <c r="I34" s="273">
        <f xml:space="preserve"> SUMPRODUCT( $K$12:$CO$12, $K34:$CO34 )</f>
        <v>112697.8222972308</v>
      </c>
      <c r="J34" s="18"/>
      <c r="K34" s="19">
        <f>Costs!K177</f>
        <v>10651.069883693568</v>
      </c>
      <c r="L34" s="19">
        <f>Costs!L177</f>
        <v>10938.380603208932</v>
      </c>
      <c r="M34" s="19">
        <f>Costs!M177</f>
        <v>11069.597222102597</v>
      </c>
      <c r="N34" s="19">
        <f>Costs!N177</f>
        <v>1296.1937536875232</v>
      </c>
      <c r="O34" s="19">
        <f>Costs!O177</f>
        <v>1476.4706870490527</v>
      </c>
      <c r="P34" s="19">
        <f>Costs!P177</f>
        <v>1812.6573574766467</v>
      </c>
      <c r="Q34" s="19">
        <f>Costs!Q177</f>
        <v>2226.0027386828347</v>
      </c>
      <c r="R34" s="19">
        <f>Costs!R177</f>
        <v>2734.2224679542896</v>
      </c>
      <c r="S34" s="19">
        <f>Costs!S177</f>
        <v>3357.2595273159436</v>
      </c>
      <c r="T34" s="19">
        <f>Costs!T177</f>
        <v>4122.2657138746454</v>
      </c>
      <c r="U34" s="19">
        <f>Costs!U177</f>
        <v>4345.9109996982115</v>
      </c>
      <c r="V34" s="19">
        <f>Costs!V177</f>
        <v>4488.7489746142655</v>
      </c>
      <c r="W34" s="19">
        <f>Costs!W177</f>
        <v>4635.4431210450366</v>
      </c>
      <c r="X34" s="19">
        <f>Costs!X177</f>
        <v>4786.0883559409285</v>
      </c>
      <c r="Y34" s="19">
        <f>Costs!Y177</f>
        <v>4940.7818100122822</v>
      </c>
      <c r="Z34" s="19">
        <f>Costs!Z177</f>
        <v>5099.6228775681529</v>
      </c>
      <c r="AA34" s="19">
        <f>Costs!AA177</f>
        <v>5262.7132674494314</v>
      </c>
      <c r="AB34" s="19">
        <f>Costs!AB177</f>
        <v>5430.1570550798833</v>
      </c>
      <c r="AC34" s="19">
        <f>Costs!AC177</f>
        <v>5602.0607356592318</v>
      </c>
      <c r="AD34" s="19">
        <f>Costs!AD177</f>
        <v>5778.5332785228302</v>
      </c>
      <c r="AE34" s="19">
        <f>Costs!AE177</f>
        <v>5959.6861826930908</v>
      </c>
      <c r="AF34" s="19">
        <f>Costs!AF177</f>
        <v>6145.6335336483007</v>
      </c>
      <c r="AG34" s="19">
        <f>Costs!AG177</f>
        <v>6336.492061335035</v>
      </c>
      <c r="AH34" s="19">
        <f>Costs!AH177</f>
        <v>6532.381199450906</v>
      </c>
      <c r="AI34" s="19">
        <f>Costs!AI177</f>
        <v>6733.4231460250021</v>
      </c>
      <c r="AJ34" s="19">
        <f>Costs!AJ177</f>
        <v>6939.742925323887</v>
      </c>
      <c r="AK34" s="19">
        <f>Costs!AK177</f>
        <v>7151.4684511116684</v>
      </c>
      <c r="AL34" s="19">
        <f>Costs!AL177</f>
        <v>7368.7305912932406</v>
      </c>
      <c r="AM34" s="19">
        <f>Costs!AM177</f>
        <v>7591.6632339703929</v>
      </c>
      <c r="AN34" s="19">
        <f>Costs!AN177</f>
        <v>7820.4033549411643</v>
      </c>
      <c r="AO34" s="19">
        <f>Costs!AO177</f>
        <v>8055.091086673383</v>
      </c>
      <c r="AP34" s="19">
        <f>Costs!AP177</f>
        <v>8295.8697887840954</v>
      </c>
      <c r="AQ34" s="19">
        <f>Costs!AQ177</f>
        <v>8542.8861200571446</v>
      </c>
      <c r="AR34" s="19">
        <f>Costs!AR177</f>
        <v>8796.2901120319293</v>
      </c>
      <c r="AS34" s="19">
        <f>Costs!AS177</f>
        <v>9056.2352441970052</v>
      </c>
      <c r="AT34" s="19">
        <f>Costs!AT177</f>
        <v>9322.8785208229983</v>
      </c>
      <c r="AU34" s="19">
        <f>Costs!AU177</f>
        <v>9596.3805494699136</v>
      </c>
      <c r="AV34" s="19">
        <f>Costs!AV177</f>
        <v>9876.9056212047235</v>
      </c>
      <c r="AW34" s="19">
        <f>Costs!AW177</f>
        <v>10164.621792565909</v>
      </c>
      <c r="AX34" s="19">
        <f>Costs!AX177</f>
        <v>10459.700969312364</v>
      </c>
      <c r="AY34" s="19">
        <f>Costs!AY177</f>
        <v>10762.318991994805</v>
      </c>
      <c r="AZ34" s="19">
        <f>Costs!AZ177</f>
        <v>11072.655723388803</v>
      </c>
      <c r="BA34" s="19">
        <f>Costs!BA177</f>
        <v>11390.895137829184</v>
      </c>
      <c r="BB34" s="19">
        <f>Costs!BB177</f>
        <v>11717.225412486529</v>
      </c>
      <c r="BC34" s="19">
        <f>Costs!BC177</f>
        <v>12051.839020627278</v>
      </c>
      <c r="BD34" s="19">
        <f>Costs!BD177</f>
        <v>12394.932826899909</v>
      </c>
      <c r="BE34" s="19">
        <f>Costs!BE177</f>
        <v>12746.708184690415</v>
      </c>
      <c r="BF34" s="19">
        <f>Costs!BF177</f>
        <v>13107.371035591386</v>
      </c>
      <c r="BG34" s="19">
        <f>Costs!BG177</f>
        <v>13477.132011029807</v>
      </c>
      <c r="BH34" s="19">
        <f>Costs!BH177</f>
        <v>13856.20653609972</v>
      </c>
      <c r="BI34" s="19">
        <f>Costs!BI177</f>
        <v>14244.814935646764</v>
      </c>
      <c r="BJ34" s="19">
        <f>Costs!BJ177</f>
        <v>14643.18254265277</v>
      </c>
      <c r="BK34" s="19">
        <f>Costs!BK177</f>
        <v>15051.53980896941</v>
      </c>
      <c r="BL34" s="19">
        <f>Costs!BL177</f>
        <v>15470.122418451079</v>
      </c>
      <c r="BM34" s="19">
        <f>Costs!BM177</f>
        <v>15899.171402538164</v>
      </c>
      <c r="BN34" s="19">
        <f>Costs!BN177</f>
        <v>16338.933258343015</v>
      </c>
      <c r="BO34" s="19">
        <f>Costs!BO177</f>
        <v>16789.660069291836</v>
      </c>
      <c r="BP34" s="19">
        <f>Costs!BP177</f>
        <v>17251.609628377195</v>
      </c>
      <c r="BQ34" s="19">
        <f>Costs!BQ177</f>
        <v>17725.045564076609</v>
      </c>
      <c r="BR34" s="19">
        <f>Costs!BR177</f>
        <v>18210.237468994073</v>
      </c>
      <c r="BS34" s="19">
        <f>Costs!BS177</f>
        <v>18707.461031282553</v>
      </c>
      <c r="BT34" s="19">
        <f>Costs!BT177</f>
        <v>19216.998168906619</v>
      </c>
      <c r="BU34" s="19">
        <f>Costs!BU177</f>
        <v>19739.137166805707</v>
      </c>
      <c r="BV34" s="19">
        <f>Costs!BV177</f>
        <v>20274.172817019757</v>
      </c>
      <c r="BW34" s="19">
        <f>Costs!BW177</f>
        <v>20822.406561840293</v>
      </c>
      <c r="BX34" s="19">
        <f>Costs!BX177</f>
        <v>21384.146640051171</v>
      </c>
      <c r="BY34" s="19">
        <f>Costs!BY177</f>
        <v>21959.708236324899</v>
      </c>
      <c r="BZ34" s="19">
        <f>Costs!BZ177</f>
        <v>22549.413633841541</v>
      </c>
      <c r="CA34" s="19">
        <f>Costs!CA177</f>
        <v>23153.592370198618</v>
      </c>
      <c r="CB34" s="19">
        <f>Costs!CB177</f>
        <v>23772.581396682152</v>
      </c>
      <c r="CC34" s="19">
        <f>Costs!CC177</f>
        <v>24406.725240970136</v>
      </c>
      <c r="CD34" s="19">
        <f>Costs!CD177</f>
        <v>25056.376173341316</v>
      </c>
      <c r="CE34" s="19">
        <f>Costs!CE177</f>
        <v>25721.894376463883</v>
      </c>
      <c r="CF34" s="19">
        <f>Costs!CF177</f>
        <v>26403.648118839945</v>
      </c>
      <c r="CG34" s="19">
        <f>Costs!CG177</f>
        <v>27102.01393198346</v>
      </c>
      <c r="CH34" s="19">
        <f>Costs!CH177</f>
        <v>27817.37679141081</v>
      </c>
      <c r="CI34" s="19">
        <f>Costs!CI177</f>
        <v>28550.130301525041</v>
      </c>
      <c r="CJ34" s="19">
        <f>Costs!CJ177</f>
        <v>29300.676884476186</v>
      </c>
      <c r="CK34" s="19">
        <f>Costs!CK177</f>
        <v>30069.4279730821</v>
      </c>
      <c r="CL34" s="19">
        <f>Costs!CL177</f>
        <v>30856.804207896017</v>
      </c>
      <c r="CM34" s="19">
        <f>Costs!CM177</f>
        <v>31663.235638508453</v>
      </c>
      <c r="CN34" s="19">
        <f>Costs!CN177</f>
        <v>32489.161929173446</v>
      </c>
      <c r="CO34" s="19">
        <f>Costs!CO177</f>
        <v>33335.032568850693</v>
      </c>
      <c r="CQ34" t="s">
        <v>529</v>
      </c>
    </row>
    <row r="35" spans="1:95" x14ac:dyDescent="0.2">
      <c r="E35" s="18" t="str">
        <f>Costs!E178</f>
        <v>Regulatory fees, sampling and testing</v>
      </c>
      <c r="F35" s="18">
        <f>Costs!F178</f>
        <v>0</v>
      </c>
      <c r="G35" s="18"/>
      <c r="H35" s="77" t="str">
        <f>Costs!H178</f>
        <v>£</v>
      </c>
      <c r="I35" s="273">
        <f xml:space="preserve"> SUMPRODUCT( $K$12:$CO$12, $K35:$CO35 )</f>
        <v>9632.9687808419567</v>
      </c>
      <c r="J35" s="18"/>
      <c r="K35" s="19">
        <f>Costs!K178</f>
        <v>184.54682885816308</v>
      </c>
      <c r="L35" s="19">
        <f>Costs!L178</f>
        <v>267.6832256896837</v>
      </c>
      <c r="M35" s="19">
        <f>Costs!M178</f>
        <v>444.77701136297242</v>
      </c>
      <c r="N35" s="19">
        <f>Costs!N178</f>
        <v>480.67431522795482</v>
      </c>
      <c r="O35" s="19">
        <f>Costs!O178</f>
        <v>467.79153615606452</v>
      </c>
      <c r="P35" s="19">
        <f>Costs!P178</f>
        <v>455.82847528990857</v>
      </c>
      <c r="Q35" s="19">
        <f>Costs!Q178</f>
        <v>462.44203177466079</v>
      </c>
      <c r="R35" s="19">
        <f>Costs!R178</f>
        <v>473.92547024867821</v>
      </c>
      <c r="S35" s="19">
        <f>Costs!S178</f>
        <v>481.44160515036583</v>
      </c>
      <c r="T35" s="19">
        <f>Costs!T178</f>
        <v>490.78986061743984</v>
      </c>
      <c r="U35" s="19">
        <f>Costs!U178</f>
        <v>500.37940872288391</v>
      </c>
      <c r="V35" s="19">
        <f>Costs!V178</f>
        <v>510.85909822741985</v>
      </c>
      <c r="W35" s="19">
        <f>Costs!W178</f>
        <v>520.1246631385543</v>
      </c>
      <c r="X35" s="19">
        <f>Costs!X178</f>
        <v>530.2877781117794</v>
      </c>
      <c r="Y35" s="19">
        <f>Costs!Y178</f>
        <v>540.64961181306444</v>
      </c>
      <c r="Z35" s="19">
        <f>Costs!Z178</f>
        <v>551.97460818017134</v>
      </c>
      <c r="AA35" s="19">
        <f>Costs!AA178</f>
        <v>561.98506405900889</v>
      </c>
      <c r="AB35" s="19">
        <f>Costs!AB178</f>
        <v>572.96668873898489</v>
      </c>
      <c r="AC35" s="19">
        <f>Costs!AC178</f>
        <v>584.16304742977786</v>
      </c>
      <c r="AD35" s="19">
        <f>Costs!AD178</f>
        <v>596.40158158155714</v>
      </c>
      <c r="AE35" s="19">
        <f>Costs!AE178</f>
        <v>607.21685592263248</v>
      </c>
      <c r="AF35" s="19">
        <f>Costs!AF178</f>
        <v>619.08295754903997</v>
      </c>
      <c r="AG35" s="19">
        <f>Costs!AG178</f>
        <v>631.18110009032989</v>
      </c>
      <c r="AH35" s="19">
        <f>Costs!AH178</f>
        <v>644.40691413802745</v>
      </c>
      <c r="AI35" s="19">
        <f>Costs!AI178</f>
        <v>656.09175913691411</v>
      </c>
      <c r="AJ35" s="19">
        <f>Costs!AJ178</f>
        <v>668.91362526611454</v>
      </c>
      <c r="AK35" s="19">
        <f>Costs!AK178</f>
        <v>681.98623507628793</v>
      </c>
      <c r="AL35" s="19">
        <f>Costs!AL178</f>
        <v>696.27902777405336</v>
      </c>
      <c r="AM35" s="19">
        <f>Costs!AM178</f>
        <v>708.90340903529477</v>
      </c>
      <c r="AN35" s="19">
        <f>Costs!AN178</f>
        <v>722.75807692660783</v>
      </c>
      <c r="AO35" s="19">
        <f>Costs!AO178</f>
        <v>736.88369978628475</v>
      </c>
      <c r="AP35" s="19">
        <f>Costs!AP178</f>
        <v>752.3296080136505</v>
      </c>
      <c r="AQ35" s="19">
        <f>Costs!AQ178</f>
        <v>765.96912459750229</v>
      </c>
      <c r="AR35" s="19">
        <f>Costs!AR178</f>
        <v>780.93984527770385</v>
      </c>
      <c r="AS35" s="19">
        <f>Costs!AS178</f>
        <v>796.20336249314062</v>
      </c>
      <c r="AT35" s="19">
        <f>Costs!AT178</f>
        <v>812.89548168216857</v>
      </c>
      <c r="AU35" s="19">
        <f>Costs!AU178</f>
        <v>827.6318200185458</v>
      </c>
      <c r="AV35" s="19">
        <f>Costs!AV178</f>
        <v>843.80855982717253</v>
      </c>
      <c r="AW35" s="19">
        <f>Costs!AW178</f>
        <v>860.30169960984199</v>
      </c>
      <c r="AX35" s="19">
        <f>Costs!AX178</f>
        <v>878.34064626903</v>
      </c>
      <c r="AY35" s="19">
        <f>Costs!AY178</f>
        <v>894.26207067118366</v>
      </c>
      <c r="AZ35" s="19">
        <f>Costs!AZ178</f>
        <v>911.74205331588269</v>
      </c>
      <c r="BA35" s="19">
        <f>Costs!BA178</f>
        <v>929.56394346693753</v>
      </c>
      <c r="BB35" s="19">
        <f>Costs!BB178</f>
        <v>949.05846320927276</v>
      </c>
      <c r="BC35" s="19">
        <f>Costs!BC178</f>
        <v>966.26034594034195</v>
      </c>
      <c r="BD35" s="19">
        <f>Costs!BD178</f>
        <v>985.1486383364911</v>
      </c>
      <c r="BE35" s="19">
        <f>Costs!BE178</f>
        <v>1004.4064035746267</v>
      </c>
      <c r="BF35" s="19">
        <f>Costs!BF178</f>
        <v>1025.4740283331405</v>
      </c>
      <c r="BG35" s="19">
        <f>Costs!BG178</f>
        <v>1044.0594224171705</v>
      </c>
      <c r="BH35" s="19">
        <f>Costs!BH178</f>
        <v>1064.4695678508112</v>
      </c>
      <c r="BI35" s="19">
        <f>Costs!BI178</f>
        <v>1085.2789753920497</v>
      </c>
      <c r="BJ35" s="19">
        <f>Costs!BJ178</f>
        <v>1108.0467338045819</v>
      </c>
      <c r="BK35" s="19">
        <f>Costs!BK178</f>
        <v>1128.1269920313152</v>
      </c>
      <c r="BL35" s="19">
        <f>Costs!BL178</f>
        <v>1150.1816944706864</v>
      </c>
      <c r="BM35" s="19">
        <f>Costs!BM178</f>
        <v>1172.6678517604882</v>
      </c>
      <c r="BN35" s="19">
        <f>Costs!BN178</f>
        <v>1197.2730370278805</v>
      </c>
      <c r="BO35" s="19">
        <f>Costs!BO178</f>
        <v>1218.9684808791601</v>
      </c>
      <c r="BP35" s="19">
        <f>Costs!BP178</f>
        <v>1242.8003445695413</v>
      </c>
      <c r="BQ35" s="19">
        <f>Costs!BQ178</f>
        <v>1267.0984533831383</v>
      </c>
      <c r="BR35" s="19">
        <f>Costs!BR178</f>
        <v>1293.6894532537508</v>
      </c>
      <c r="BS35" s="19">
        <f>Costs!BS178</f>
        <v>1317.1300957804242</v>
      </c>
      <c r="BT35" s="19">
        <f>Costs!BT178</f>
        <v>1342.882424591447</v>
      </c>
      <c r="BU35" s="19">
        <f>Costs!BU178</f>
        <v>1369.1385960593198</v>
      </c>
      <c r="BV35" s="19">
        <f>Costs!BV178</f>
        <v>1397.8757899696814</v>
      </c>
      <c r="BW35" s="19">
        <f>Costs!BW178</f>
        <v>1423.2021169732552</v>
      </c>
      <c r="BX35" s="19">
        <f>Costs!BX178</f>
        <v>1451.029778329385</v>
      </c>
      <c r="BY35" s="19">
        <f>Costs!BY178</f>
        <v>1479.4019138134518</v>
      </c>
      <c r="BZ35" s="19">
        <f>Costs!BZ178</f>
        <v>1510.4586426223414</v>
      </c>
      <c r="CA35" s="19">
        <f>Costs!CA178</f>
        <v>1537.8224568473179</v>
      </c>
      <c r="CB35" s="19">
        <f>Costs!CB178</f>
        <v>1567.8928154629916</v>
      </c>
      <c r="CC35" s="19">
        <f>Costs!CC178</f>
        <v>1598.551558607546</v>
      </c>
      <c r="CD35" s="19">
        <f>Costs!CD178</f>
        <v>1632.1151728013042</v>
      </c>
      <c r="CE35" s="19">
        <f>Costs!CE178</f>
        <v>1661.6805062241997</v>
      </c>
      <c r="CF35" s="19">
        <f>Costs!CF178</f>
        <v>1694.1744332875528</v>
      </c>
      <c r="CG35" s="19">
        <f>Costs!CG178</f>
        <v>1727.3041989997168</v>
      </c>
      <c r="CH35" s="19">
        <f>Costs!CH178</f>
        <v>1763.5771917228167</v>
      </c>
      <c r="CI35" s="19">
        <f>Costs!CI178</f>
        <v>1795.5212914346862</v>
      </c>
      <c r="CJ35" s="19">
        <f>Costs!CJ178</f>
        <v>1830.6342553404161</v>
      </c>
      <c r="CK35" s="19">
        <f>Costs!CK178</f>
        <v>1866.4343419204929</v>
      </c>
      <c r="CL35" s="19">
        <f>Costs!CL178</f>
        <v>1902.9350063175527</v>
      </c>
      <c r="CM35" s="19">
        <f>Costs!CM178</f>
        <v>1940.1499673235116</v>
      </c>
      <c r="CN35" s="19">
        <f>Costs!CN178</f>
        <v>1978.0932125490358</v>
      </c>
      <c r="CO35" s="19">
        <f>Costs!CO178</f>
        <v>2016.7790036944311</v>
      </c>
      <c r="CQ35" t="s">
        <v>530</v>
      </c>
    </row>
    <row r="36" spans="1:95" x14ac:dyDescent="0.2">
      <c r="E36" s="18" t="str">
        <f xml:space="preserve"> Costs!E171</f>
        <v>Meter maintenance</v>
      </c>
      <c r="F36" s="18">
        <f xml:space="preserve"> Costs!F171</f>
        <v>0</v>
      </c>
      <c r="G36" s="18"/>
      <c r="H36" s="77" t="str">
        <f xml:space="preserve"> Costs!H171</f>
        <v>£</v>
      </c>
      <c r="I36" s="273">
        <f xml:space="preserve"> SUMPRODUCT( $K$12:$CO$12, $K36:$CO36 )</f>
        <v>21999.353479102316</v>
      </c>
      <c r="J36" s="18"/>
      <c r="K36" s="19">
        <f xml:space="preserve"> Costs!K171</f>
        <v>0</v>
      </c>
      <c r="L36" s="19">
        <f xml:space="preserve"> Costs!L171</f>
        <v>0</v>
      </c>
      <c r="M36" s="19">
        <f xml:space="preserve"> Costs!M171</f>
        <v>0</v>
      </c>
      <c r="N36" s="19">
        <f xml:space="preserve"> Costs!N171</f>
        <v>0</v>
      </c>
      <c r="O36" s="19">
        <f xml:space="preserve"> Costs!O171</f>
        <v>0</v>
      </c>
      <c r="P36" s="19">
        <f xml:space="preserve"> Costs!P171</f>
        <v>0</v>
      </c>
      <c r="Q36" s="19">
        <f xml:space="preserve"> Costs!Q171</f>
        <v>0</v>
      </c>
      <c r="R36" s="19">
        <f xml:space="preserve"> Costs!R171</f>
        <v>0</v>
      </c>
      <c r="S36" s="19">
        <f xml:space="preserve"> Costs!S171</f>
        <v>0</v>
      </c>
      <c r="T36" s="19">
        <f xml:space="preserve"> Costs!T171</f>
        <v>0</v>
      </c>
      <c r="U36" s="19">
        <f xml:space="preserve"> Costs!U171</f>
        <v>0</v>
      </c>
      <c r="V36" s="19">
        <f xml:space="preserve"> Costs!V171</f>
        <v>0</v>
      </c>
      <c r="W36" s="19">
        <f xml:space="preserve"> Costs!W171</f>
        <v>0</v>
      </c>
      <c r="X36" s="19">
        <f xml:space="preserve"> Costs!X171</f>
        <v>0</v>
      </c>
      <c r="Y36" s="19">
        <f xml:space="preserve"> Costs!Y171</f>
        <v>0</v>
      </c>
      <c r="Z36" s="19">
        <f xml:space="preserve"> Costs!Z171</f>
        <v>17345.032402391807</v>
      </c>
      <c r="AA36" s="19">
        <f xml:space="preserve"> Costs!AA171</f>
        <v>5956.1358597193357</v>
      </c>
      <c r="AB36" s="19">
        <f xml:space="preserve"> Costs!AB171</f>
        <v>0</v>
      </c>
      <c r="AC36" s="19">
        <f xml:space="preserve"> Costs!AC171</f>
        <v>0</v>
      </c>
      <c r="AD36" s="19">
        <f xml:space="preserve"> Costs!AD171</f>
        <v>0</v>
      </c>
      <c r="AE36" s="19">
        <f xml:space="preserve"> Costs!AE171</f>
        <v>0</v>
      </c>
      <c r="AF36" s="19">
        <f xml:space="preserve"> Costs!AF171</f>
        <v>0</v>
      </c>
      <c r="AG36" s="19">
        <f xml:space="preserve"> Costs!AG171</f>
        <v>0</v>
      </c>
      <c r="AH36" s="19">
        <f xml:space="preserve"> Costs!AH171</f>
        <v>0</v>
      </c>
      <c r="AI36" s="19">
        <f xml:space="preserve"> Costs!AI171</f>
        <v>0</v>
      </c>
      <c r="AJ36" s="19">
        <f xml:space="preserve"> Costs!AJ171</f>
        <v>0</v>
      </c>
      <c r="AK36" s="19">
        <f xml:space="preserve"> Costs!AK171</f>
        <v>0</v>
      </c>
      <c r="AL36" s="19">
        <f xml:space="preserve"> Costs!AL171</f>
        <v>0</v>
      </c>
      <c r="AM36" s="19">
        <f xml:space="preserve"> Costs!AM171</f>
        <v>0</v>
      </c>
      <c r="AN36" s="19">
        <f xml:space="preserve"> Costs!AN171</f>
        <v>0</v>
      </c>
      <c r="AO36" s="19">
        <f xml:space="preserve"> Costs!AO171</f>
        <v>22995.328106327186</v>
      </c>
      <c r="AP36" s="19">
        <f xml:space="preserve"> Costs!AP171</f>
        <v>7896.3991050959712</v>
      </c>
      <c r="AQ36" s="19">
        <f xml:space="preserve"> Costs!AQ171</f>
        <v>0</v>
      </c>
      <c r="AR36" s="19">
        <f xml:space="preserve"> Costs!AR171</f>
        <v>0</v>
      </c>
      <c r="AS36" s="19">
        <f xml:space="preserve"> Costs!AS171</f>
        <v>0</v>
      </c>
      <c r="AT36" s="19">
        <f xml:space="preserve"> Costs!AT171</f>
        <v>0</v>
      </c>
      <c r="AU36" s="19">
        <f xml:space="preserve"> Costs!AU171</f>
        <v>0</v>
      </c>
      <c r="AV36" s="19">
        <f xml:space="preserve"> Costs!AV171</f>
        <v>0</v>
      </c>
      <c r="AW36" s="19">
        <f xml:space="preserve"> Costs!AW171</f>
        <v>0</v>
      </c>
      <c r="AX36" s="19">
        <f xml:space="preserve"> Costs!AX171</f>
        <v>0</v>
      </c>
      <c r="AY36" s="19">
        <f xml:space="preserve"> Costs!AY171</f>
        <v>0</v>
      </c>
      <c r="AZ36" s="19">
        <f xml:space="preserve"> Costs!AZ171</f>
        <v>0</v>
      </c>
      <c r="BA36" s="19">
        <f xml:space="preserve"> Costs!BA171</f>
        <v>0</v>
      </c>
      <c r="BB36" s="19">
        <f xml:space="preserve"> Costs!BB171</f>
        <v>0</v>
      </c>
      <c r="BC36" s="19">
        <f xml:space="preserve"> Costs!BC171</f>
        <v>0</v>
      </c>
      <c r="BD36" s="19">
        <f xml:space="preserve"> Costs!BD171</f>
        <v>30486.256955318433</v>
      </c>
      <c r="BE36" s="19">
        <f xml:space="preserve"> Costs!BE171</f>
        <v>10468.720038548387</v>
      </c>
      <c r="BF36" s="19">
        <f xml:space="preserve"> Costs!BF171</f>
        <v>0</v>
      </c>
      <c r="BG36" s="19">
        <f xml:space="preserve"> Costs!BG171</f>
        <v>0</v>
      </c>
      <c r="BH36" s="19">
        <f xml:space="preserve"> Costs!BH171</f>
        <v>0</v>
      </c>
      <c r="BI36" s="19">
        <f xml:space="preserve"> Costs!BI171</f>
        <v>0</v>
      </c>
      <c r="BJ36" s="19">
        <f xml:space="preserve"> Costs!BJ171</f>
        <v>0</v>
      </c>
      <c r="BK36" s="19">
        <f xml:space="preserve"> Costs!BK171</f>
        <v>0</v>
      </c>
      <c r="BL36" s="19">
        <f xml:space="preserve"> Costs!BL171</f>
        <v>0</v>
      </c>
      <c r="BM36" s="19">
        <f xml:space="preserve"> Costs!BM171</f>
        <v>0</v>
      </c>
      <c r="BN36" s="19">
        <f xml:space="preserve"> Costs!BN171</f>
        <v>0</v>
      </c>
      <c r="BO36" s="19">
        <f xml:space="preserve"> Costs!BO171</f>
        <v>0</v>
      </c>
      <c r="BP36" s="19">
        <f xml:space="preserve"> Costs!BP171</f>
        <v>0</v>
      </c>
      <c r="BQ36" s="19">
        <f xml:space="preserve"> Costs!BQ171</f>
        <v>0</v>
      </c>
      <c r="BR36" s="19">
        <f xml:space="preserve"> Costs!BR171</f>
        <v>0</v>
      </c>
      <c r="BS36" s="19">
        <f xml:space="preserve"> Costs!BS171</f>
        <v>113601.08308878119</v>
      </c>
      <c r="BT36" s="19">
        <f xml:space="preserve"> Costs!BT171</f>
        <v>39074.770807746667</v>
      </c>
      <c r="BU36" s="19">
        <f xml:space="preserve"> Costs!BU171</f>
        <v>0</v>
      </c>
      <c r="BV36" s="19">
        <f xml:space="preserve"> Costs!BV171</f>
        <v>0</v>
      </c>
      <c r="BW36" s="19">
        <f xml:space="preserve"> Costs!BW171</f>
        <v>0</v>
      </c>
      <c r="BX36" s="19">
        <f xml:space="preserve"> Costs!BX171</f>
        <v>0</v>
      </c>
      <c r="BY36" s="19">
        <f xml:space="preserve"> Costs!BY171</f>
        <v>0</v>
      </c>
      <c r="BZ36" s="19">
        <f xml:space="preserve"> Costs!BZ171</f>
        <v>0</v>
      </c>
      <c r="CA36" s="19">
        <f xml:space="preserve"> Costs!CA171</f>
        <v>0</v>
      </c>
      <c r="CB36" s="19">
        <f xml:space="preserve"> Costs!CB171</f>
        <v>0</v>
      </c>
      <c r="CC36" s="19">
        <f xml:space="preserve"> Costs!CC171</f>
        <v>0</v>
      </c>
      <c r="CD36" s="19">
        <f xml:space="preserve"> Costs!CD171</f>
        <v>0</v>
      </c>
      <c r="CE36" s="19">
        <f xml:space="preserve"> Costs!CE171</f>
        <v>0</v>
      </c>
      <c r="CF36" s="19">
        <f xml:space="preserve"> Costs!CF171</f>
        <v>0</v>
      </c>
      <c r="CG36" s="19">
        <f xml:space="preserve"> Costs!CG171</f>
        <v>0</v>
      </c>
      <c r="CH36" s="19">
        <f xml:space="preserve"> Costs!CH171</f>
        <v>53583.749028773214</v>
      </c>
      <c r="CI36" s="19">
        <f xml:space="preserve"> Costs!CI171</f>
        <v>18400.201376647045</v>
      </c>
      <c r="CJ36" s="19">
        <f xml:space="preserve"> Costs!CJ171</f>
        <v>0</v>
      </c>
      <c r="CK36" s="19">
        <f xml:space="preserve"> Costs!CK171</f>
        <v>0</v>
      </c>
      <c r="CL36" s="19">
        <f xml:space="preserve"> Costs!CL171</f>
        <v>0</v>
      </c>
      <c r="CM36" s="19">
        <f xml:space="preserve"> Costs!CM171</f>
        <v>0</v>
      </c>
      <c r="CN36" s="19">
        <f xml:space="preserve"> Costs!CN171</f>
        <v>0</v>
      </c>
      <c r="CO36" s="19">
        <f xml:space="preserve"> Costs!CO171</f>
        <v>0</v>
      </c>
      <c r="CQ36" t="s">
        <v>531</v>
      </c>
    </row>
    <row r="37" spans="1:95" x14ac:dyDescent="0.2">
      <c r="E37" s="18" t="str">
        <f>Costs!E159</f>
        <v>Pumping and non-standard operating costs</v>
      </c>
      <c r="F37" s="18">
        <f>Costs!F180</f>
        <v>0</v>
      </c>
      <c r="G37" s="18"/>
      <c r="H37" s="77" t="str">
        <f>Costs!H159</f>
        <v>£</v>
      </c>
      <c r="I37" s="273">
        <f xml:space="preserve"> SUMPRODUCT( $K$12:$CO$12, $K37:$CO37 )</f>
        <v>0</v>
      </c>
      <c r="J37" s="18"/>
      <c r="K37" s="19">
        <f>Costs!K159</f>
        <v>0</v>
      </c>
      <c r="L37" s="19">
        <f>Costs!L159</f>
        <v>0</v>
      </c>
      <c r="M37" s="19">
        <f>Costs!M159</f>
        <v>0</v>
      </c>
      <c r="N37" s="19">
        <f>Costs!N159</f>
        <v>0</v>
      </c>
      <c r="O37" s="19">
        <f>Costs!O159</f>
        <v>0</v>
      </c>
      <c r="P37" s="19">
        <f>Costs!P159</f>
        <v>0</v>
      </c>
      <c r="Q37" s="19">
        <f>Costs!Q159</f>
        <v>0</v>
      </c>
      <c r="R37" s="19">
        <f>Costs!R159</f>
        <v>0</v>
      </c>
      <c r="S37" s="19">
        <f>Costs!S159</f>
        <v>0</v>
      </c>
      <c r="T37" s="19">
        <f>Costs!T159</f>
        <v>0</v>
      </c>
      <c r="U37" s="19">
        <f>Costs!U159</f>
        <v>0</v>
      </c>
      <c r="V37" s="19">
        <f>Costs!V159</f>
        <v>0</v>
      </c>
      <c r="W37" s="19">
        <f>Costs!W159</f>
        <v>0</v>
      </c>
      <c r="X37" s="19">
        <f>Costs!X159</f>
        <v>0</v>
      </c>
      <c r="Y37" s="19">
        <f>Costs!Y159</f>
        <v>0</v>
      </c>
      <c r="Z37" s="19">
        <f>Costs!Z159</f>
        <v>0</v>
      </c>
      <c r="AA37" s="19">
        <f>Costs!AA159</f>
        <v>0</v>
      </c>
      <c r="AB37" s="19">
        <f>Costs!AB159</f>
        <v>0</v>
      </c>
      <c r="AC37" s="19">
        <f>Costs!AC159</f>
        <v>0</v>
      </c>
      <c r="AD37" s="19">
        <f>Costs!AD159</f>
        <v>0</v>
      </c>
      <c r="AE37" s="19">
        <f>Costs!AE159</f>
        <v>0</v>
      </c>
      <c r="AF37" s="19">
        <f>Costs!AF159</f>
        <v>0</v>
      </c>
      <c r="AG37" s="19">
        <f>Costs!AG159</f>
        <v>0</v>
      </c>
      <c r="AH37" s="19">
        <f>Costs!AH159</f>
        <v>0</v>
      </c>
      <c r="AI37" s="19">
        <f>Costs!AI159</f>
        <v>0</v>
      </c>
      <c r="AJ37" s="19">
        <f>Costs!AJ159</f>
        <v>0</v>
      </c>
      <c r="AK37" s="19">
        <f>Costs!AK159</f>
        <v>0</v>
      </c>
      <c r="AL37" s="19">
        <f>Costs!AL159</f>
        <v>0</v>
      </c>
      <c r="AM37" s="19">
        <f>Costs!AM159</f>
        <v>0</v>
      </c>
      <c r="AN37" s="19">
        <f>Costs!AN159</f>
        <v>0</v>
      </c>
      <c r="AO37" s="19">
        <f>Costs!AO159</f>
        <v>0</v>
      </c>
      <c r="AP37" s="19">
        <f>Costs!AP159</f>
        <v>0</v>
      </c>
      <c r="AQ37" s="19">
        <f>Costs!AQ159</f>
        <v>0</v>
      </c>
      <c r="AR37" s="19">
        <f>Costs!AR159</f>
        <v>0</v>
      </c>
      <c r="AS37" s="19">
        <f>Costs!AS159</f>
        <v>0</v>
      </c>
      <c r="AT37" s="19">
        <f>Costs!AT159</f>
        <v>0</v>
      </c>
      <c r="AU37" s="19">
        <f>Costs!AU159</f>
        <v>0</v>
      </c>
      <c r="AV37" s="19">
        <f>Costs!AV159</f>
        <v>0</v>
      </c>
      <c r="AW37" s="19">
        <f>Costs!AW159</f>
        <v>0</v>
      </c>
      <c r="AX37" s="19">
        <f>Costs!AX159</f>
        <v>0</v>
      </c>
      <c r="AY37" s="19">
        <f>Costs!AY159</f>
        <v>0</v>
      </c>
      <c r="AZ37" s="19">
        <f>Costs!AZ159</f>
        <v>0</v>
      </c>
      <c r="BA37" s="19">
        <f>Costs!BA159</f>
        <v>0</v>
      </c>
      <c r="BB37" s="19">
        <f>Costs!BB159</f>
        <v>0</v>
      </c>
      <c r="BC37" s="19">
        <f>Costs!BC159</f>
        <v>0</v>
      </c>
      <c r="BD37" s="19">
        <f>Costs!BD159</f>
        <v>0</v>
      </c>
      <c r="BE37" s="19">
        <f>Costs!BE159</f>
        <v>0</v>
      </c>
      <c r="BF37" s="19">
        <f>Costs!BF159</f>
        <v>0</v>
      </c>
      <c r="BG37" s="19">
        <f>Costs!BG159</f>
        <v>0</v>
      </c>
      <c r="BH37" s="19">
        <f>Costs!BH159</f>
        <v>0</v>
      </c>
      <c r="BI37" s="19">
        <f>Costs!BI159</f>
        <v>0</v>
      </c>
      <c r="BJ37" s="19">
        <f>Costs!BJ159</f>
        <v>0</v>
      </c>
      <c r="BK37" s="19">
        <f>Costs!BK159</f>
        <v>0</v>
      </c>
      <c r="BL37" s="19">
        <f>Costs!BL159</f>
        <v>0</v>
      </c>
      <c r="BM37" s="19">
        <f>Costs!BM159</f>
        <v>0</v>
      </c>
      <c r="BN37" s="19">
        <f>Costs!BN159</f>
        <v>0</v>
      </c>
      <c r="BO37" s="19">
        <f>Costs!BO159</f>
        <v>0</v>
      </c>
      <c r="BP37" s="19">
        <f>Costs!BP159</f>
        <v>0</v>
      </c>
      <c r="BQ37" s="19">
        <f>Costs!BQ159</f>
        <v>0</v>
      </c>
      <c r="BR37" s="19">
        <f>Costs!BR159</f>
        <v>0</v>
      </c>
      <c r="BS37" s="19">
        <f>Costs!BS159</f>
        <v>0</v>
      </c>
      <c r="BT37" s="19">
        <f>Costs!BT159</f>
        <v>0</v>
      </c>
      <c r="BU37" s="19">
        <f>Costs!BU159</f>
        <v>0</v>
      </c>
      <c r="BV37" s="19">
        <f>Costs!BV159</f>
        <v>0</v>
      </c>
      <c r="BW37" s="19">
        <f>Costs!BW159</f>
        <v>0</v>
      </c>
      <c r="BX37" s="19">
        <f>Costs!BX159</f>
        <v>0</v>
      </c>
      <c r="BY37" s="19">
        <f>Costs!BY159</f>
        <v>0</v>
      </c>
      <c r="BZ37" s="19">
        <f>Costs!BZ159</f>
        <v>0</v>
      </c>
      <c r="CA37" s="19">
        <f>Costs!CA159</f>
        <v>0</v>
      </c>
      <c r="CB37" s="19">
        <f>Costs!CB159</f>
        <v>0</v>
      </c>
      <c r="CC37" s="19">
        <f>Costs!CC159</f>
        <v>0</v>
      </c>
      <c r="CD37" s="19">
        <f>Costs!CD159</f>
        <v>0</v>
      </c>
      <c r="CE37" s="19">
        <f>Costs!CE159</f>
        <v>0</v>
      </c>
      <c r="CF37" s="19">
        <f>Costs!CF159</f>
        <v>0</v>
      </c>
      <c r="CG37" s="19">
        <f>Costs!CG159</f>
        <v>0</v>
      </c>
      <c r="CH37" s="19">
        <f>Costs!CH159</f>
        <v>0</v>
      </c>
      <c r="CI37" s="19">
        <f>Costs!CI159</f>
        <v>0</v>
      </c>
      <c r="CJ37" s="19">
        <f>Costs!CJ159</f>
        <v>0</v>
      </c>
      <c r="CK37" s="19">
        <f>Costs!CK159</f>
        <v>0</v>
      </c>
      <c r="CL37" s="19">
        <f>Costs!CL159</f>
        <v>0</v>
      </c>
      <c r="CM37" s="19">
        <f>Costs!CM159</f>
        <v>0</v>
      </c>
      <c r="CN37" s="19">
        <f>Costs!CN159</f>
        <v>0</v>
      </c>
      <c r="CO37" s="19">
        <f>Costs!CO159</f>
        <v>0</v>
      </c>
      <c r="CQ37" t="s">
        <v>532</v>
      </c>
    </row>
    <row r="38" spans="1:95" x14ac:dyDescent="0.2">
      <c r="E38" s="18" t="str">
        <f xml:space="preserve"> Costs!E173</f>
        <v>Pumping and other non-standard maintenance</v>
      </c>
      <c r="F38" s="18">
        <f xml:space="preserve"> Costs!F173</f>
        <v>0</v>
      </c>
      <c r="G38" s="18"/>
      <c r="H38" s="77" t="str">
        <f xml:space="preserve"> Costs!H173</f>
        <v>£</v>
      </c>
      <c r="I38" s="273">
        <f xml:space="preserve"> SUMPRODUCT( $K$12:$CO$12, $K38:$CO38 )</f>
        <v>0</v>
      </c>
      <c r="J38" s="18"/>
      <c r="K38" s="19">
        <f xml:space="preserve"> Costs!K173</f>
        <v>0</v>
      </c>
      <c r="L38" s="19">
        <f xml:space="preserve"> Costs!L173</f>
        <v>0</v>
      </c>
      <c r="M38" s="19">
        <f xml:space="preserve"> Costs!M173</f>
        <v>0</v>
      </c>
      <c r="N38" s="19">
        <f xml:space="preserve"> Costs!N173</f>
        <v>0</v>
      </c>
      <c r="O38" s="19">
        <f xml:space="preserve"> Costs!O173</f>
        <v>0</v>
      </c>
      <c r="P38" s="19">
        <f xml:space="preserve"> Costs!P173</f>
        <v>0</v>
      </c>
      <c r="Q38" s="19">
        <f xml:space="preserve"> Costs!Q173</f>
        <v>0</v>
      </c>
      <c r="R38" s="19">
        <f xml:space="preserve"> Costs!R173</f>
        <v>0</v>
      </c>
      <c r="S38" s="19">
        <f xml:space="preserve"> Costs!S173</f>
        <v>0</v>
      </c>
      <c r="T38" s="19">
        <f xml:space="preserve"> Costs!T173</f>
        <v>0</v>
      </c>
      <c r="U38" s="19">
        <f xml:space="preserve"> Costs!U173</f>
        <v>0</v>
      </c>
      <c r="V38" s="19">
        <f xml:space="preserve"> Costs!V173</f>
        <v>0</v>
      </c>
      <c r="W38" s="19">
        <f xml:space="preserve"> Costs!W173</f>
        <v>0</v>
      </c>
      <c r="X38" s="19">
        <f xml:space="preserve"> Costs!X173</f>
        <v>0</v>
      </c>
      <c r="Y38" s="19">
        <f xml:space="preserve"> Costs!Y173</f>
        <v>0</v>
      </c>
      <c r="Z38" s="19">
        <f xml:space="preserve"> Costs!Z173</f>
        <v>0</v>
      </c>
      <c r="AA38" s="19">
        <f xml:space="preserve"> Costs!AA173</f>
        <v>0</v>
      </c>
      <c r="AB38" s="19">
        <f xml:space="preserve"> Costs!AB173</f>
        <v>0</v>
      </c>
      <c r="AC38" s="19">
        <f xml:space="preserve"> Costs!AC173</f>
        <v>0</v>
      </c>
      <c r="AD38" s="19">
        <f xml:space="preserve"> Costs!AD173</f>
        <v>0</v>
      </c>
      <c r="AE38" s="19">
        <f xml:space="preserve"> Costs!AE173</f>
        <v>0</v>
      </c>
      <c r="AF38" s="19">
        <f xml:space="preserve"> Costs!AF173</f>
        <v>0</v>
      </c>
      <c r="AG38" s="19">
        <f xml:space="preserve"> Costs!AG173</f>
        <v>0</v>
      </c>
      <c r="AH38" s="19">
        <f xml:space="preserve"> Costs!AH173</f>
        <v>0</v>
      </c>
      <c r="AI38" s="19">
        <f xml:space="preserve"> Costs!AI173</f>
        <v>0</v>
      </c>
      <c r="AJ38" s="19">
        <f xml:space="preserve"> Costs!AJ173</f>
        <v>0</v>
      </c>
      <c r="AK38" s="19">
        <f xml:space="preserve"> Costs!AK173</f>
        <v>0</v>
      </c>
      <c r="AL38" s="19">
        <f xml:space="preserve"> Costs!AL173</f>
        <v>0</v>
      </c>
      <c r="AM38" s="19">
        <f xml:space="preserve"> Costs!AM173</f>
        <v>0</v>
      </c>
      <c r="AN38" s="19">
        <f xml:space="preserve"> Costs!AN173</f>
        <v>0</v>
      </c>
      <c r="AO38" s="19">
        <f xml:space="preserve"> Costs!AO173</f>
        <v>0</v>
      </c>
      <c r="AP38" s="19">
        <f xml:space="preserve"> Costs!AP173</f>
        <v>0</v>
      </c>
      <c r="AQ38" s="19">
        <f xml:space="preserve"> Costs!AQ173</f>
        <v>0</v>
      </c>
      <c r="AR38" s="19">
        <f xml:space="preserve"> Costs!AR173</f>
        <v>0</v>
      </c>
      <c r="AS38" s="19">
        <f xml:space="preserve"> Costs!AS173</f>
        <v>0</v>
      </c>
      <c r="AT38" s="19">
        <f xml:space="preserve"> Costs!AT173</f>
        <v>0</v>
      </c>
      <c r="AU38" s="19">
        <f xml:space="preserve"> Costs!AU173</f>
        <v>0</v>
      </c>
      <c r="AV38" s="19">
        <f xml:space="preserve"> Costs!AV173</f>
        <v>0</v>
      </c>
      <c r="AW38" s="19">
        <f xml:space="preserve"> Costs!AW173</f>
        <v>0</v>
      </c>
      <c r="AX38" s="19">
        <f xml:space="preserve"> Costs!AX173</f>
        <v>0</v>
      </c>
      <c r="AY38" s="19">
        <f xml:space="preserve"> Costs!AY173</f>
        <v>0</v>
      </c>
      <c r="AZ38" s="19">
        <f xml:space="preserve"> Costs!AZ173</f>
        <v>0</v>
      </c>
      <c r="BA38" s="19">
        <f xml:space="preserve"> Costs!BA173</f>
        <v>0</v>
      </c>
      <c r="BB38" s="19">
        <f xml:space="preserve"> Costs!BB173</f>
        <v>0</v>
      </c>
      <c r="BC38" s="19">
        <f xml:space="preserve"> Costs!BC173</f>
        <v>0</v>
      </c>
      <c r="BD38" s="19">
        <f xml:space="preserve"> Costs!BD173</f>
        <v>0</v>
      </c>
      <c r="BE38" s="19">
        <f xml:space="preserve"> Costs!BE173</f>
        <v>0</v>
      </c>
      <c r="BF38" s="19">
        <f xml:space="preserve"> Costs!BF173</f>
        <v>0</v>
      </c>
      <c r="BG38" s="19">
        <f xml:space="preserve"> Costs!BG173</f>
        <v>0</v>
      </c>
      <c r="BH38" s="19">
        <f xml:space="preserve"> Costs!BH173</f>
        <v>0</v>
      </c>
      <c r="BI38" s="19">
        <f xml:space="preserve"> Costs!BI173</f>
        <v>0</v>
      </c>
      <c r="BJ38" s="19">
        <f xml:space="preserve"> Costs!BJ173</f>
        <v>0</v>
      </c>
      <c r="BK38" s="19">
        <f xml:space="preserve"> Costs!BK173</f>
        <v>0</v>
      </c>
      <c r="BL38" s="19">
        <f xml:space="preserve"> Costs!BL173</f>
        <v>0</v>
      </c>
      <c r="BM38" s="19">
        <f xml:space="preserve"> Costs!BM173</f>
        <v>0</v>
      </c>
      <c r="BN38" s="19">
        <f xml:space="preserve"> Costs!BN173</f>
        <v>0</v>
      </c>
      <c r="BO38" s="19">
        <f xml:space="preserve"> Costs!BO173</f>
        <v>0</v>
      </c>
      <c r="BP38" s="19">
        <f xml:space="preserve"> Costs!BP173</f>
        <v>0</v>
      </c>
      <c r="BQ38" s="19">
        <f xml:space="preserve"> Costs!BQ173</f>
        <v>0</v>
      </c>
      <c r="BR38" s="19">
        <f xml:space="preserve"> Costs!BR173</f>
        <v>0</v>
      </c>
      <c r="BS38" s="19">
        <f xml:space="preserve"> Costs!BS173</f>
        <v>0</v>
      </c>
      <c r="BT38" s="19">
        <f xml:space="preserve"> Costs!BT173</f>
        <v>0</v>
      </c>
      <c r="BU38" s="19">
        <f xml:space="preserve"> Costs!BU173</f>
        <v>0</v>
      </c>
      <c r="BV38" s="19">
        <f xml:space="preserve"> Costs!BV173</f>
        <v>0</v>
      </c>
      <c r="BW38" s="19">
        <f xml:space="preserve"> Costs!BW173</f>
        <v>0</v>
      </c>
      <c r="BX38" s="19">
        <f xml:space="preserve"> Costs!BX173</f>
        <v>0</v>
      </c>
      <c r="BY38" s="19">
        <f xml:space="preserve"> Costs!BY173</f>
        <v>0</v>
      </c>
      <c r="BZ38" s="19">
        <f xml:space="preserve"> Costs!BZ173</f>
        <v>0</v>
      </c>
      <c r="CA38" s="19">
        <f xml:space="preserve"> Costs!CA173</f>
        <v>0</v>
      </c>
      <c r="CB38" s="19">
        <f xml:space="preserve"> Costs!CB173</f>
        <v>0</v>
      </c>
      <c r="CC38" s="19">
        <f xml:space="preserve"> Costs!CC173</f>
        <v>0</v>
      </c>
      <c r="CD38" s="19">
        <f xml:space="preserve"> Costs!CD173</f>
        <v>0</v>
      </c>
      <c r="CE38" s="19">
        <f xml:space="preserve"> Costs!CE173</f>
        <v>0</v>
      </c>
      <c r="CF38" s="19">
        <f xml:space="preserve"> Costs!CF173</f>
        <v>0</v>
      </c>
      <c r="CG38" s="19">
        <f xml:space="preserve"> Costs!CG173</f>
        <v>0</v>
      </c>
      <c r="CH38" s="19">
        <f xml:space="preserve"> Costs!CH173</f>
        <v>0</v>
      </c>
      <c r="CI38" s="19">
        <f xml:space="preserve"> Costs!CI173</f>
        <v>0</v>
      </c>
      <c r="CJ38" s="19">
        <f xml:space="preserve"> Costs!CJ173</f>
        <v>0</v>
      </c>
      <c r="CK38" s="19">
        <f xml:space="preserve"> Costs!CK173</f>
        <v>0</v>
      </c>
      <c r="CL38" s="19">
        <f xml:space="preserve"> Costs!CL173</f>
        <v>0</v>
      </c>
      <c r="CM38" s="19">
        <f xml:space="preserve"> Costs!CM173</f>
        <v>0</v>
      </c>
      <c r="CN38" s="19">
        <f xml:space="preserve"> Costs!CN173</f>
        <v>0</v>
      </c>
      <c r="CO38" s="19">
        <f xml:space="preserve"> Costs!CO173</f>
        <v>0</v>
      </c>
      <c r="CQ38" t="s">
        <v>531</v>
      </c>
    </row>
    <row r="39" spans="1:95" x14ac:dyDescent="0.2">
      <c r="E39" s="18"/>
      <c r="F39" s="18"/>
      <c r="G39" s="18"/>
      <c r="H39" s="77"/>
      <c r="I39" s="274"/>
      <c r="J39" s="18"/>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row>
    <row r="40" spans="1:95" s="98" customFormat="1" x14ac:dyDescent="0.2">
      <c r="C40" s="293"/>
      <c r="E40" s="98" t="s">
        <v>533</v>
      </c>
      <c r="H40" s="148" t="s">
        <v>125</v>
      </c>
      <c r="I40" s="105">
        <f xml:space="preserve"> SUBTOTAL( 9, I27:I39 )</f>
        <v>715946.67726366338</v>
      </c>
      <c r="K40" s="105">
        <f t="shared" ref="K40:AP40" si="13" xml:space="preserve"> SUBTOTAL( 9, K27:K39 )</f>
        <v>395786.03391430521</v>
      </c>
      <c r="L40" s="105">
        <f t="shared" si="13"/>
        <v>22151.740983934196</v>
      </c>
      <c r="M40" s="105">
        <f t="shared" si="13"/>
        <v>11514.374233465569</v>
      </c>
      <c r="N40" s="105">
        <f t="shared" si="13"/>
        <v>1776.868068915478</v>
      </c>
      <c r="O40" s="105">
        <f t="shared" si="13"/>
        <v>1944.2622232051172</v>
      </c>
      <c r="P40" s="105">
        <f t="shared" si="13"/>
        <v>2268.4858327665552</v>
      </c>
      <c r="Q40" s="105">
        <f t="shared" si="13"/>
        <v>2688.4447704574955</v>
      </c>
      <c r="R40" s="105">
        <f t="shared" si="13"/>
        <v>3208.1479382029679</v>
      </c>
      <c r="S40" s="105">
        <f t="shared" si="13"/>
        <v>3838.7011324663094</v>
      </c>
      <c r="T40" s="105">
        <f t="shared" si="13"/>
        <v>4613.0555744920848</v>
      </c>
      <c r="U40" s="105">
        <f t="shared" si="13"/>
        <v>4846.290408421095</v>
      </c>
      <c r="V40" s="105">
        <f t="shared" si="13"/>
        <v>4999.6080728416855</v>
      </c>
      <c r="W40" s="105">
        <f t="shared" si="13"/>
        <v>5155.5677841835914</v>
      </c>
      <c r="X40" s="105">
        <f t="shared" si="13"/>
        <v>5316.376134052708</v>
      </c>
      <c r="Y40" s="105">
        <f t="shared" si="13"/>
        <v>5481.4314218253467</v>
      </c>
      <c r="Z40" s="105">
        <f t="shared" si="13"/>
        <v>22996.629888140131</v>
      </c>
      <c r="AA40" s="105">
        <f t="shared" si="13"/>
        <v>11780.834191227776</v>
      </c>
      <c r="AB40" s="105">
        <f t="shared" si="13"/>
        <v>6003.1237438188682</v>
      </c>
      <c r="AC40" s="105">
        <f t="shared" si="13"/>
        <v>6186.2237830890099</v>
      </c>
      <c r="AD40" s="105">
        <f t="shared" si="13"/>
        <v>6374.9348601043876</v>
      </c>
      <c r="AE40" s="105">
        <f t="shared" si="13"/>
        <v>6566.9030386157228</v>
      </c>
      <c r="AF40" s="105">
        <f t="shared" si="13"/>
        <v>6764.7164911973405</v>
      </c>
      <c r="AG40" s="105">
        <f t="shared" si="13"/>
        <v>6967.6731614253649</v>
      </c>
      <c r="AH40" s="105">
        <f t="shared" si="13"/>
        <v>7176.7881135889338</v>
      </c>
      <c r="AI40" s="105">
        <f t="shared" si="13"/>
        <v>7389.5149051619164</v>
      </c>
      <c r="AJ40" s="105">
        <f t="shared" si="13"/>
        <v>7608.6565505900016</v>
      </c>
      <c r="AK40" s="105">
        <f t="shared" si="13"/>
        <v>7833.4546861879562</v>
      </c>
      <c r="AL40" s="105">
        <f t="shared" si="13"/>
        <v>8065.0096190672939</v>
      </c>
      <c r="AM40" s="105">
        <f t="shared" si="13"/>
        <v>8300.5666430056881</v>
      </c>
      <c r="AN40" s="105">
        <f t="shared" si="13"/>
        <v>8543.1614318677712</v>
      </c>
      <c r="AO40" s="105">
        <f t="shared" si="13"/>
        <v>31787.302892786854</v>
      </c>
      <c r="AP40" s="105">
        <f t="shared" si="13"/>
        <v>16944.598501893717</v>
      </c>
      <c r="AQ40" s="105">
        <f t="shared" ref="AQ40:BV40" si="14" xml:space="preserve"> SUBTOTAL( 9, AQ27:AQ39 )</f>
        <v>9308.8552446546473</v>
      </c>
      <c r="AR40" s="105">
        <f t="shared" si="14"/>
        <v>9577.2299573096334</v>
      </c>
      <c r="AS40" s="105">
        <f t="shared" si="14"/>
        <v>9852.4386066901461</v>
      </c>
      <c r="AT40" s="105">
        <f t="shared" si="14"/>
        <v>10135.774002505166</v>
      </c>
      <c r="AU40" s="105">
        <f t="shared" si="14"/>
        <v>10424.012369488459</v>
      </c>
      <c r="AV40" s="105">
        <f t="shared" si="14"/>
        <v>10720.714181031895</v>
      </c>
      <c r="AW40" s="105">
        <f t="shared" si="14"/>
        <v>11024.923492175751</v>
      </c>
      <c r="AX40" s="105">
        <f t="shared" si="14"/>
        <v>11338.041615581395</v>
      </c>
      <c r="AY40" s="105">
        <f t="shared" si="14"/>
        <v>11656.58106266599</v>
      </c>
      <c r="AZ40" s="105">
        <f t="shared" si="14"/>
        <v>11984.397776704685</v>
      </c>
      <c r="BA40" s="105">
        <f t="shared" si="14"/>
        <v>12320.459081296121</v>
      </c>
      <c r="BB40" s="105">
        <f t="shared" si="14"/>
        <v>12666.283875695801</v>
      </c>
      <c r="BC40" s="105">
        <f t="shared" si="14"/>
        <v>13018.09936656762</v>
      </c>
      <c r="BD40" s="105">
        <f t="shared" si="14"/>
        <v>43866.338420554835</v>
      </c>
      <c r="BE40" s="105">
        <f t="shared" si="14"/>
        <v>24219.834626813426</v>
      </c>
      <c r="BF40" s="105">
        <f t="shared" si="14"/>
        <v>14132.845063924527</v>
      </c>
      <c r="BG40" s="105">
        <f t="shared" si="14"/>
        <v>14521.191433446978</v>
      </c>
      <c r="BH40" s="105">
        <f t="shared" si="14"/>
        <v>14920.676103950531</v>
      </c>
      <c r="BI40" s="105">
        <f t="shared" si="14"/>
        <v>15330.093911038814</v>
      </c>
      <c r="BJ40" s="105">
        <f t="shared" si="14"/>
        <v>15751.229276457352</v>
      </c>
      <c r="BK40" s="105">
        <f t="shared" si="14"/>
        <v>16179.666801000725</v>
      </c>
      <c r="BL40" s="105">
        <f t="shared" si="14"/>
        <v>16620.304112921767</v>
      </c>
      <c r="BM40" s="105">
        <f t="shared" si="14"/>
        <v>17071.839254298651</v>
      </c>
      <c r="BN40" s="105">
        <f t="shared" si="14"/>
        <v>17536.206295370896</v>
      </c>
      <c r="BO40" s="105">
        <f t="shared" si="14"/>
        <v>18008.628550170997</v>
      </c>
      <c r="BP40" s="105">
        <f t="shared" si="14"/>
        <v>18494.409972946734</v>
      </c>
      <c r="BQ40" s="105">
        <f t="shared" si="14"/>
        <v>18992.144017459748</v>
      </c>
      <c r="BR40" s="105">
        <f t="shared" si="14"/>
        <v>19503.926922247825</v>
      </c>
      <c r="BS40" s="105">
        <f t="shared" si="14"/>
        <v>133625.67421584416</v>
      </c>
      <c r="BT40" s="105">
        <f t="shared" si="14"/>
        <v>59634.65140124473</v>
      </c>
      <c r="BU40" s="105">
        <f t="shared" si="14"/>
        <v>21108.275762865029</v>
      </c>
      <c r="BV40" s="105">
        <f t="shared" si="14"/>
        <v>21672.04860698944</v>
      </c>
      <c r="BW40" s="105">
        <f t="shared" ref="BW40:CO40" si="15" xml:space="preserve"> SUBTOTAL( 9, BW27:BW39 )</f>
        <v>22245.608678813547</v>
      </c>
      <c r="BX40" s="105">
        <f t="shared" si="15"/>
        <v>22835.176418380557</v>
      </c>
      <c r="BY40" s="105">
        <f t="shared" si="15"/>
        <v>23439.110150138353</v>
      </c>
      <c r="BZ40" s="105">
        <f t="shared" si="15"/>
        <v>24059.872276463881</v>
      </c>
      <c r="CA40" s="105">
        <f t="shared" si="15"/>
        <v>24691.414827045934</v>
      </c>
      <c r="CB40" s="105">
        <f t="shared" si="15"/>
        <v>25340.474212145142</v>
      </c>
      <c r="CC40" s="105">
        <f t="shared" si="15"/>
        <v>26005.276799577681</v>
      </c>
      <c r="CD40" s="105">
        <f t="shared" si="15"/>
        <v>26688.491346142619</v>
      </c>
      <c r="CE40" s="105">
        <f t="shared" si="15"/>
        <v>27383.574882688081</v>
      </c>
      <c r="CF40" s="105">
        <f t="shared" si="15"/>
        <v>28097.822552127498</v>
      </c>
      <c r="CG40" s="105">
        <f t="shared" si="15"/>
        <v>28829.318130983178</v>
      </c>
      <c r="CH40" s="105">
        <f t="shared" si="15"/>
        <v>83164.703011906837</v>
      </c>
      <c r="CI40" s="105">
        <f t="shared" si="15"/>
        <v>48745.852969606771</v>
      </c>
      <c r="CJ40" s="105">
        <f t="shared" si="15"/>
        <v>31131.311139816604</v>
      </c>
      <c r="CK40" s="105">
        <f t="shared" si="15"/>
        <v>31935.862315002592</v>
      </c>
      <c r="CL40" s="105">
        <f t="shared" si="15"/>
        <v>32759.739214213569</v>
      </c>
      <c r="CM40" s="105">
        <f t="shared" si="15"/>
        <v>33603.385605831965</v>
      </c>
      <c r="CN40" s="105">
        <f t="shared" si="15"/>
        <v>34467.255141722482</v>
      </c>
      <c r="CO40" s="105">
        <f t="shared" si="15"/>
        <v>35351.811572545121</v>
      </c>
    </row>
    <row r="41" spans="1:95" s="79" customFormat="1" ht="6" customHeight="1" x14ac:dyDescent="0.2">
      <c r="B41" s="98"/>
      <c r="C41" s="44"/>
      <c r="E41" s="45"/>
      <c r="F41" s="45"/>
      <c r="G41" s="45"/>
      <c r="H41" s="223"/>
      <c r="I41" s="276"/>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row>
    <row r="42" spans="1:95" s="79" customFormat="1" x14ac:dyDescent="0.2">
      <c r="B42" s="98" t="s">
        <v>534</v>
      </c>
      <c r="C42" s="44"/>
      <c r="E42" s="45"/>
      <c r="F42" s="45"/>
      <c r="G42" s="45"/>
      <c r="H42" s="223"/>
      <c r="I42" s="276"/>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row>
    <row r="43" spans="1:95" s="132" customFormat="1" x14ac:dyDescent="0.2">
      <c r="B43" s="43"/>
      <c r="C43" s="279"/>
      <c r="E43" s="132" t="s">
        <v>535</v>
      </c>
      <c r="G43" s="95">
        <f xml:space="preserve"> MAX( 0, I40 / $I$19 )</f>
        <v>0.33193352384404712</v>
      </c>
      <c r="H43" s="277" t="s">
        <v>59</v>
      </c>
    </row>
    <row r="44" spans="1:95" s="79" customFormat="1" ht="6" customHeight="1" x14ac:dyDescent="0.2">
      <c r="B44" s="98"/>
      <c r="C44" s="44"/>
      <c r="E44" s="45"/>
      <c r="F44" s="45"/>
      <c r="G44" s="45"/>
      <c r="H44" s="223"/>
      <c r="I44" s="327"/>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row>
    <row r="45" spans="1:95" s="79" customFormat="1" x14ac:dyDescent="0.2">
      <c r="B45" s="98"/>
      <c r="C45" s="44" t="s">
        <v>536</v>
      </c>
      <c r="E45" s="45"/>
      <c r="F45" s="45"/>
      <c r="G45" s="119"/>
      <c r="H45" s="223"/>
      <c r="I45" s="327"/>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row>
    <row r="46" spans="1:95" s="132" customFormat="1" x14ac:dyDescent="0.2">
      <c r="B46" s="43"/>
      <c r="C46" s="279"/>
      <c r="E46" s="132" t="s">
        <v>537</v>
      </c>
      <c r="H46" s="370" t="s">
        <v>125</v>
      </c>
      <c r="I46" s="91">
        <f xml:space="preserve"> I40</f>
        <v>715946.67726366338</v>
      </c>
    </row>
    <row r="47" spans="1:95" s="132" customFormat="1" x14ac:dyDescent="0.2">
      <c r="A47" s="20"/>
      <c r="B47" s="34"/>
      <c r="C47" s="84"/>
      <c r="D47" s="20"/>
      <c r="E47" s="20" t="s">
        <v>538</v>
      </c>
      <c r="F47" s="20"/>
      <c r="G47" s="415">
        <f xml:space="preserve"> - I47 / $I$18</f>
        <v>1</v>
      </c>
      <c r="H47" s="94" t="s">
        <v>125</v>
      </c>
      <c r="I47" s="371">
        <f>-MIN( I46, I18 )</f>
        <v>-157796.74861069687</v>
      </c>
      <c r="J47" s="20"/>
    </row>
    <row r="48" spans="1:95" s="132" customFormat="1" x14ac:dyDescent="0.2">
      <c r="A48" s="20"/>
      <c r="B48" s="34"/>
      <c r="C48" s="84"/>
      <c r="D48" s="20"/>
      <c r="E48" s="20" t="s">
        <v>539</v>
      </c>
      <c r="F48" s="20"/>
      <c r="G48" s="173">
        <f xml:space="preserve"> I48 / I17</f>
        <v>0.2792004619918535</v>
      </c>
      <c r="H48" s="94" t="s">
        <v>125</v>
      </c>
      <c r="I48" s="278">
        <f>SUM(I46:I47)</f>
        <v>558149.92865296651</v>
      </c>
      <c r="J48" s="20"/>
    </row>
    <row r="49" spans="1:104" x14ac:dyDescent="0.2">
      <c r="I49" s="205"/>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row>
    <row r="50" spans="1:104" s="79" customFormat="1" hidden="1" x14ac:dyDescent="0.2">
      <c r="B50" s="98" t="s">
        <v>540</v>
      </c>
      <c r="C50" s="44"/>
      <c r="E50" s="45"/>
      <c r="F50" s="45"/>
      <c r="G50" s="45"/>
      <c r="H50" s="223"/>
      <c r="I50" s="327"/>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row>
    <row r="51" spans="1:104" s="132" customFormat="1" hidden="1" x14ac:dyDescent="0.2">
      <c r="B51" s="43"/>
      <c r="C51" s="279"/>
      <c r="E51" s="132" t="s">
        <v>541</v>
      </c>
      <c r="H51" s="277" t="s">
        <v>59</v>
      </c>
      <c r="I51" s="328">
        <f xml:space="preserve"> StandardCharges!$G$175</f>
        <v>0.12002221285199444</v>
      </c>
    </row>
    <row r="52" spans="1:104" s="132" customFormat="1" hidden="1" x14ac:dyDescent="0.2">
      <c r="B52" s="43"/>
      <c r="C52" s="279"/>
      <c r="E52" s="132" t="s">
        <v>542</v>
      </c>
      <c r="H52" s="277" t="s">
        <v>59</v>
      </c>
      <c r="I52" s="328">
        <f xml:space="preserve"> StandardCharges!$G$184</f>
        <v>0.12636584567066322</v>
      </c>
    </row>
    <row r="53" spans="1:104" s="79" customFormat="1" hidden="1" x14ac:dyDescent="0.2">
      <c r="B53" s="98"/>
      <c r="C53" s="44"/>
      <c r="H53" s="220"/>
      <c r="I53" s="205"/>
    </row>
    <row r="54" spans="1:104" ht="13.5" thickBot="1" x14ac:dyDescent="0.25">
      <c r="A54" s="56" t="s">
        <v>543</v>
      </c>
      <c r="B54" s="9"/>
      <c r="C54" s="180"/>
      <c r="D54" s="69"/>
      <c r="E54" s="11"/>
      <c r="F54" s="12"/>
      <c r="G54" s="12"/>
      <c r="H54" s="146"/>
      <c r="I54" s="21"/>
      <c r="J54" s="13"/>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53"/>
      <c r="CQ54" s="253"/>
      <c r="CR54" s="253"/>
      <c r="CS54" s="253"/>
      <c r="CT54" s="253"/>
      <c r="CU54" s="253"/>
      <c r="CV54" s="253"/>
      <c r="CW54" s="253"/>
      <c r="CX54" s="253"/>
      <c r="CY54" s="253"/>
      <c r="CZ54" s="253"/>
    </row>
    <row r="55" spans="1:104" s="79" customFormat="1" ht="9.75" customHeight="1" thickTop="1" x14ac:dyDescent="0.2">
      <c r="B55" s="98"/>
      <c r="C55" s="44"/>
      <c r="E55" s="45"/>
      <c r="F55" s="45"/>
      <c r="G55" s="45"/>
      <c r="H55" s="223"/>
      <c r="I55" s="274"/>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253"/>
      <c r="CQ55" s="253"/>
      <c r="CR55" s="253"/>
      <c r="CS55" s="253"/>
      <c r="CT55" s="253"/>
      <c r="CU55" s="253"/>
      <c r="CV55" s="253"/>
      <c r="CW55" s="253"/>
      <c r="CX55" s="253"/>
      <c r="CY55" s="253"/>
      <c r="CZ55" s="253"/>
    </row>
    <row r="56" spans="1:104" x14ac:dyDescent="0.2">
      <c r="B56" s="59" t="s">
        <v>521</v>
      </c>
      <c r="CP56" s="253"/>
      <c r="CQ56" s="253"/>
      <c r="CR56" s="253"/>
      <c r="CS56" s="253"/>
      <c r="CT56" s="253"/>
      <c r="CU56" s="253"/>
      <c r="CV56" s="253"/>
      <c r="CW56" s="253"/>
      <c r="CX56" s="253"/>
      <c r="CY56" s="253"/>
      <c r="CZ56" s="253"/>
    </row>
    <row r="57" spans="1:104" x14ac:dyDescent="0.2">
      <c r="E57" s="18" t="str">
        <f xml:space="preserve"> StandardCharges!E296</f>
        <v>Highway drainage</v>
      </c>
      <c r="H57" s="77" t="str">
        <f xml:space="preserve"> StandardCharges!H296</f>
        <v>£</v>
      </c>
      <c r="I57" s="273">
        <f t="shared" ref="I57:I62" si="16" xml:space="preserve"> SUMPRODUCT( $K$12:$CO$12, $K57:$CO57 )</f>
        <v>166064.25199002755</v>
      </c>
      <c r="K57" s="19">
        <f xml:space="preserve"> StandardCharges!K296</f>
        <v>1562.4999999999998</v>
      </c>
      <c r="L57" s="19">
        <f xml:space="preserve"> StandardCharges!L296</f>
        <v>7343.75</v>
      </c>
      <c r="M57" s="19">
        <f xml:space="preserve"> StandardCharges!M296</f>
        <v>7369.5999999999995</v>
      </c>
      <c r="N57" s="19">
        <f xml:space="preserve"> StandardCharges!N296</f>
        <v>7506.8</v>
      </c>
      <c r="O57" s="19">
        <f xml:space="preserve"> StandardCharges!O296</f>
        <v>7648.9</v>
      </c>
      <c r="P57" s="19">
        <f xml:space="preserve"> StandardCharges!P296</f>
        <v>7791</v>
      </c>
      <c r="Q57" s="19">
        <f xml:space="preserve"> StandardCharges!Q296</f>
        <v>7938</v>
      </c>
      <c r="R57" s="19">
        <f xml:space="preserve"> StandardCharges!R296</f>
        <v>8094.8</v>
      </c>
      <c r="S57" s="19">
        <f xml:space="preserve"> StandardCharges!S296</f>
        <v>8256.5</v>
      </c>
      <c r="T57" s="19">
        <f xml:space="preserve"> StandardCharges!T296</f>
        <v>8421.6036215390504</v>
      </c>
      <c r="U57" s="19">
        <f xml:space="preserve"> StandardCharges!U296</f>
        <v>8590.0087880239389</v>
      </c>
      <c r="V57" s="19">
        <f xml:space="preserve"> StandardCharges!V296</f>
        <v>8761.7815198055687</v>
      </c>
      <c r="W57" s="19">
        <f xml:space="preserve"> StandardCharges!W296</f>
        <v>8936.9891574309331</v>
      </c>
      <c r="X57" s="19">
        <f xml:space="preserve"> StandardCharges!X296</f>
        <v>9115.7003880428274</v>
      </c>
      <c r="Y57" s="19">
        <f xml:space="preserve"> StandardCharges!Y296</f>
        <v>9297.9852723074418</v>
      </c>
      <c r="Z57" s="19">
        <f xml:space="preserve"> StandardCharges!Z296</f>
        <v>9483.9152718804726</v>
      </c>
      <c r="AA57" s="19">
        <f xml:space="preserve"> StandardCharges!AA296</f>
        <v>9673.563277422405</v>
      </c>
      <c r="AB57" s="19">
        <f xml:space="preserve"> StandardCharges!AB296</f>
        <v>9867.003637174068</v>
      </c>
      <c r="AC57" s="19">
        <f xml:space="preserve"> StandardCharges!AC296</f>
        <v>10064.312186103569</v>
      </c>
      <c r="AD57" s="19">
        <f xml:space="preserve"> StandardCharges!AD296</f>
        <v>10265.566275636096</v>
      </c>
      <c r="AE57" s="19">
        <f xml:space="preserve"> StandardCharges!AE296</f>
        <v>10470.844803978212</v>
      </c>
      <c r="AF57" s="19">
        <f xml:space="preserve"> StandardCharges!AF296</f>
        <v>10680.228247048537</v>
      </c>
      <c r="AG57" s="19">
        <f xml:space="preserve"> StandardCharges!AG296</f>
        <v>10893.798690026966</v>
      </c>
      <c r="AH57" s="19">
        <f xml:space="preserve"> StandardCharges!AH296</f>
        <v>11111.639859534727</v>
      </c>
      <c r="AI57" s="19">
        <f xml:space="preserve"> StandardCharges!AI296</f>
        <v>11333.837156457983</v>
      </c>
      <c r="AJ57" s="19">
        <f xml:space="preserve"> StandardCharges!AJ296</f>
        <v>11560.477689427773</v>
      </c>
      <c r="AK57" s="19">
        <f xml:space="preserve"> StandardCharges!AK296</f>
        <v>11791.650308969458</v>
      </c>
      <c r="AL57" s="19">
        <f xml:space="preserve"> StandardCharges!AL296</f>
        <v>12027.44564233504</v>
      </c>
      <c r="AM57" s="19">
        <f xml:space="preserve"> StandardCharges!AM296</f>
        <v>12267.956129032016</v>
      </c>
      <c r="AN57" s="19">
        <f xml:space="preserve"> StandardCharges!AN296</f>
        <v>12513.276057062705</v>
      </c>
      <c r="AO57" s="19">
        <f xml:space="preserve"> StandardCharges!AO296</f>
        <v>12763.50159988823</v>
      </c>
      <c r="AP57" s="19">
        <f xml:space="preserve"> StandardCharges!AP296</f>
        <v>13018.730854131678</v>
      </c>
      <c r="AQ57" s="19">
        <f xml:space="preserve"> StandardCharges!AQ296</f>
        <v>13279.063878035186</v>
      </c>
      <c r="AR57" s="19">
        <f xml:space="preserve"> StandardCharges!AR296</f>
        <v>13544.602730686067</v>
      </c>
      <c r="AS57" s="19">
        <f xml:space="preserve"> StandardCharges!AS296</f>
        <v>13815.451512027314</v>
      </c>
      <c r="AT57" s="19">
        <f xml:space="preserve"> StandardCharges!AT296</f>
        <v>14091.716403668186</v>
      </c>
      <c r="AU57" s="19">
        <f xml:space="preserve"> StandardCharges!AU296</f>
        <v>14373.505710510899</v>
      </c>
      <c r="AV57" s="19">
        <f xml:space="preserve"> StandardCharges!AV296</f>
        <v>14660.929903209693</v>
      </c>
      <c r="AW57" s="19">
        <f xml:space="preserve"> StandardCharges!AW296</f>
        <v>14954.101661478946</v>
      </c>
      <c r="AX57" s="19">
        <f xml:space="preserve"> StandardCharges!AX296</f>
        <v>15253.135918267333</v>
      </c>
      <c r="AY57" s="19">
        <f xml:space="preserve"> StandardCharges!AY296</f>
        <v>15558.149904815304</v>
      </c>
      <c r="AZ57" s="19">
        <f xml:space="preserve"> StandardCharges!AZ296</f>
        <v>15869.263196613578</v>
      </c>
      <c r="BA57" s="19">
        <f xml:space="preserve"> StandardCharges!BA296</f>
        <v>16186.597760280663</v>
      </c>
      <c r="BB57" s="19">
        <f xml:space="preserve"> StandardCharges!BB296</f>
        <v>16510.278001377763</v>
      </c>
      <c r="BC57" s="19">
        <f xml:space="preserve"> StandardCharges!BC296</f>
        <v>16840.430813179857</v>
      </c>
      <c r="BD57" s="19">
        <f xml:space="preserve"> StandardCharges!BD296</f>
        <v>17177.185626422008</v>
      </c>
      <c r="BE57" s="19">
        <f xml:space="preserve"> StandardCharges!BE296</f>
        <v>17520.674460040467</v>
      </c>
      <c r="BF57" s="19">
        <f xml:space="preserve"> StandardCharges!BF296</f>
        <v>17871.031972928427</v>
      </c>
      <c r="BG57" s="19">
        <f xml:space="preserve"> StandardCharges!BG296</f>
        <v>18228.395516726727</v>
      </c>
      <c r="BH57" s="19">
        <f xml:space="preserve"> StandardCharges!BH296</f>
        <v>18592.905189670204</v>
      </c>
      <c r="BI57" s="19">
        <f xml:space="preserve"> StandardCharges!BI296</f>
        <v>18964.703891510784</v>
      </c>
      <c r="BJ57" s="19">
        <f xml:space="preserve"> StandardCharges!BJ296</f>
        <v>19343.9373795389</v>
      </c>
      <c r="BK57" s="19">
        <f xml:space="preserve"> StandardCharges!BK296</f>
        <v>19730.754325725116</v>
      </c>
      <c r="BL57" s="19">
        <f xml:space="preserve"> StandardCharges!BL296</f>
        <v>20125.306375004417</v>
      </c>
      <c r="BM57" s="19">
        <f xml:space="preserve"> StandardCharges!BM296</f>
        <v>20527.748204725991</v>
      </c>
      <c r="BN57" s="19">
        <f xml:space="preserve"> StandardCharges!BN296</f>
        <v>20938.237585291849</v>
      </c>
      <c r="BO57" s="19">
        <f xml:space="preserve"> StandardCharges!BO296</f>
        <v>21356.935442007984</v>
      </c>
      <c r="BP57" s="19">
        <f xml:space="preserve"> StandardCharges!BP296</f>
        <v>21784.005918172363</v>
      </c>
      <c r="BQ57" s="19">
        <f xml:space="preserve"> StandardCharges!BQ296</f>
        <v>22219.616439424517</v>
      </c>
      <c r="BR57" s="19">
        <f xml:space="preserve"> StandardCharges!BR296</f>
        <v>22663.937779381838</v>
      </c>
      <c r="BS57" s="19">
        <f xml:space="preserve"> StandardCharges!BS296</f>
        <v>23117.144126588482</v>
      </c>
      <c r="BT57" s="19">
        <f xml:space="preserve"> StandardCharges!BT296</f>
        <v>23579.413152802972</v>
      </c>
      <c r="BU57" s="19">
        <f xml:space="preserve"> StandardCharges!BU296</f>
        <v>24050.926082651371</v>
      </c>
      <c r="BV57" s="19">
        <f xml:space="preserve"> StandardCharges!BV296</f>
        <v>24531.867764673265</v>
      </c>
      <c r="BW57" s="19">
        <f xml:space="preserve"> StandardCharges!BW296</f>
        <v>25022.426743788466</v>
      </c>
      <c r="BX57" s="19">
        <f xml:space="preserve"> StandardCharges!BX296</f>
        <v>25522.79533521281</v>
      </c>
      <c r="BY57" s="19">
        <f xml:space="preserve"> StandardCharges!BY296</f>
        <v>26033.16969985202</v>
      </c>
      <c r="BZ57" s="19">
        <f xml:space="preserve"> StandardCharges!BZ296</f>
        <v>26553.749921203231</v>
      </c>
      <c r="CA57" s="19">
        <f xml:space="preserve"> StandardCharges!CA296</f>
        <v>27084.740083794273</v>
      </c>
      <c r="CB57" s="19">
        <f xml:space="preserve"> StandardCharges!CB296</f>
        <v>27626.348353191515</v>
      </c>
      <c r="CC57" s="19">
        <f xml:space="preserve"> StandardCharges!CC296</f>
        <v>28178.787057607591</v>
      </c>
      <c r="CD57" s="19">
        <f xml:space="preserve"> StandardCharges!CD296</f>
        <v>28742.272771141023</v>
      </c>
      <c r="CE57" s="19">
        <f xml:space="preserve"> StandardCharges!CE296</f>
        <v>29317.026398680373</v>
      </c>
      <c r="CF57" s="19">
        <f xml:space="preserve"> StandardCharges!CF296</f>
        <v>29903.273262506216</v>
      </c>
      <c r="CG57" s="19">
        <f xml:space="preserve"> StandardCharges!CG296</f>
        <v>30501.243190624868</v>
      </c>
      <c r="CH57" s="19">
        <f xml:space="preserve"> StandardCharges!CH296</f>
        <v>31111.170606868498</v>
      </c>
      <c r="CI57" s="19">
        <f xml:space="preserve"> StandardCharges!CI296</f>
        <v>31733.294622796948</v>
      </c>
      <c r="CJ57" s="19">
        <f xml:space="preserve"> StandardCharges!CJ296</f>
        <v>32367.859131437348</v>
      </c>
      <c r="CK57" s="19">
        <f xml:space="preserve"> StandardCharges!CK296</f>
        <v>33015.112902898152</v>
      </c>
      <c r="CL57" s="19">
        <f xml:space="preserve"> StandardCharges!CL296</f>
        <v>33675.309681895204</v>
      </c>
      <c r="CM57" s="19">
        <f xml:space="preserve"> StandardCharges!CM296</f>
        <v>34348.708287227964</v>
      </c>
      <c r="CN57" s="19">
        <f xml:space="preserve"> StandardCharges!CN296</f>
        <v>35035.572713245012</v>
      </c>
      <c r="CO57" s="19">
        <f xml:space="preserve"> StandardCharges!CO296</f>
        <v>35736.172233338453</v>
      </c>
      <c r="CP57" s="253"/>
      <c r="CQ57" s="253" t="s">
        <v>544</v>
      </c>
      <c r="CR57" s="253"/>
      <c r="CS57" s="253"/>
      <c r="CT57" s="253"/>
      <c r="CU57" s="344"/>
      <c r="CV57" s="253"/>
      <c r="CW57" s="253"/>
      <c r="CX57" s="253"/>
      <c r="CY57" s="253"/>
      <c r="CZ57" s="253"/>
    </row>
    <row r="58" spans="1:104" x14ac:dyDescent="0.2">
      <c r="E58" s="18" t="str">
        <f xml:space="preserve"> StandardCharges!E297</f>
        <v>Waste: Non-household fixed</v>
      </c>
      <c r="H58" s="77" t="str">
        <f xml:space="preserve"> StandardCharges!H297</f>
        <v>£</v>
      </c>
      <c r="I58" s="273">
        <f t="shared" si="16"/>
        <v>0</v>
      </c>
      <c r="K58" s="19">
        <f xml:space="preserve"> StandardCharges!K297</f>
        <v>0</v>
      </c>
      <c r="L58" s="19">
        <f xml:space="preserve"> StandardCharges!L297</f>
        <v>0</v>
      </c>
      <c r="M58" s="19">
        <f xml:space="preserve"> StandardCharges!M297</f>
        <v>0</v>
      </c>
      <c r="N58" s="19">
        <f xml:space="preserve"> StandardCharges!N297</f>
        <v>0</v>
      </c>
      <c r="O58" s="19">
        <f xml:space="preserve"> StandardCharges!O297</f>
        <v>0</v>
      </c>
      <c r="P58" s="19">
        <f xml:space="preserve"> StandardCharges!P297</f>
        <v>0</v>
      </c>
      <c r="Q58" s="19">
        <f xml:space="preserve"> StandardCharges!Q297</f>
        <v>0</v>
      </c>
      <c r="R58" s="19">
        <f xml:space="preserve"> StandardCharges!R297</f>
        <v>0</v>
      </c>
      <c r="S58" s="19">
        <f xml:space="preserve"> StandardCharges!S297</f>
        <v>0</v>
      </c>
      <c r="T58" s="19">
        <f xml:space="preserve"> StandardCharges!T297</f>
        <v>0</v>
      </c>
      <c r="U58" s="19">
        <f xml:space="preserve"> StandardCharges!U297</f>
        <v>0</v>
      </c>
      <c r="V58" s="19">
        <f xml:space="preserve"> StandardCharges!V297</f>
        <v>0</v>
      </c>
      <c r="W58" s="19">
        <f xml:space="preserve"> StandardCharges!W297</f>
        <v>0</v>
      </c>
      <c r="X58" s="19">
        <f xml:space="preserve"> StandardCharges!X297</f>
        <v>0</v>
      </c>
      <c r="Y58" s="19">
        <f xml:space="preserve"> StandardCharges!Y297</f>
        <v>0</v>
      </c>
      <c r="Z58" s="19">
        <f xml:space="preserve"> StandardCharges!Z297</f>
        <v>0</v>
      </c>
      <c r="AA58" s="19">
        <f xml:space="preserve"> StandardCharges!AA297</f>
        <v>0</v>
      </c>
      <c r="AB58" s="19">
        <f xml:space="preserve"> StandardCharges!AB297</f>
        <v>0</v>
      </c>
      <c r="AC58" s="19">
        <f xml:space="preserve"> StandardCharges!AC297</f>
        <v>0</v>
      </c>
      <c r="AD58" s="19">
        <f xml:space="preserve"> StandardCharges!AD297</f>
        <v>0</v>
      </c>
      <c r="AE58" s="19">
        <f xml:space="preserve"> StandardCharges!AE297</f>
        <v>0</v>
      </c>
      <c r="AF58" s="19">
        <f xml:space="preserve"> StandardCharges!AF297</f>
        <v>0</v>
      </c>
      <c r="AG58" s="19">
        <f xml:space="preserve"> StandardCharges!AG297</f>
        <v>0</v>
      </c>
      <c r="AH58" s="19">
        <f xml:space="preserve"> StandardCharges!AH297</f>
        <v>0</v>
      </c>
      <c r="AI58" s="19">
        <f xml:space="preserve"> StandardCharges!AI297</f>
        <v>0</v>
      </c>
      <c r="AJ58" s="19">
        <f xml:space="preserve"> StandardCharges!AJ297</f>
        <v>0</v>
      </c>
      <c r="AK58" s="19">
        <f xml:space="preserve"> StandardCharges!AK297</f>
        <v>0</v>
      </c>
      <c r="AL58" s="19">
        <f xml:space="preserve"> StandardCharges!AL297</f>
        <v>0</v>
      </c>
      <c r="AM58" s="19">
        <f xml:space="preserve"> StandardCharges!AM297</f>
        <v>0</v>
      </c>
      <c r="AN58" s="19">
        <f xml:space="preserve"> StandardCharges!AN297</f>
        <v>0</v>
      </c>
      <c r="AO58" s="19">
        <f xml:space="preserve"> StandardCharges!AO297</f>
        <v>0</v>
      </c>
      <c r="AP58" s="19">
        <f xml:space="preserve"> StandardCharges!AP297</f>
        <v>0</v>
      </c>
      <c r="AQ58" s="19">
        <f xml:space="preserve"> StandardCharges!AQ297</f>
        <v>0</v>
      </c>
      <c r="AR58" s="19">
        <f xml:space="preserve"> StandardCharges!AR297</f>
        <v>0</v>
      </c>
      <c r="AS58" s="19">
        <f xml:space="preserve"> StandardCharges!AS297</f>
        <v>0</v>
      </c>
      <c r="AT58" s="19">
        <f xml:space="preserve"> StandardCharges!AT297</f>
        <v>0</v>
      </c>
      <c r="AU58" s="19">
        <f xml:space="preserve"> StandardCharges!AU297</f>
        <v>0</v>
      </c>
      <c r="AV58" s="19">
        <f xml:space="preserve"> StandardCharges!AV297</f>
        <v>0</v>
      </c>
      <c r="AW58" s="19">
        <f xml:space="preserve"> StandardCharges!AW297</f>
        <v>0</v>
      </c>
      <c r="AX58" s="19">
        <f xml:space="preserve"> StandardCharges!AX297</f>
        <v>0</v>
      </c>
      <c r="AY58" s="19">
        <f xml:space="preserve"> StandardCharges!AY297</f>
        <v>0</v>
      </c>
      <c r="AZ58" s="19">
        <f xml:space="preserve"> StandardCharges!AZ297</f>
        <v>0</v>
      </c>
      <c r="BA58" s="19">
        <f xml:space="preserve"> StandardCharges!BA297</f>
        <v>0</v>
      </c>
      <c r="BB58" s="19">
        <f xml:space="preserve"> StandardCharges!BB297</f>
        <v>0</v>
      </c>
      <c r="BC58" s="19">
        <f xml:space="preserve"> StandardCharges!BC297</f>
        <v>0</v>
      </c>
      <c r="BD58" s="19">
        <f xml:space="preserve"> StandardCharges!BD297</f>
        <v>0</v>
      </c>
      <c r="BE58" s="19">
        <f xml:space="preserve"> StandardCharges!BE297</f>
        <v>0</v>
      </c>
      <c r="BF58" s="19">
        <f xml:space="preserve"> StandardCharges!BF297</f>
        <v>0</v>
      </c>
      <c r="BG58" s="19">
        <f xml:space="preserve"> StandardCharges!BG297</f>
        <v>0</v>
      </c>
      <c r="BH58" s="19">
        <f xml:space="preserve"> StandardCharges!BH297</f>
        <v>0</v>
      </c>
      <c r="BI58" s="19">
        <f xml:space="preserve"> StandardCharges!BI297</f>
        <v>0</v>
      </c>
      <c r="BJ58" s="19">
        <f xml:space="preserve"> StandardCharges!BJ297</f>
        <v>0</v>
      </c>
      <c r="BK58" s="19">
        <f xml:space="preserve"> StandardCharges!BK297</f>
        <v>0</v>
      </c>
      <c r="BL58" s="19">
        <f xml:space="preserve"> StandardCharges!BL297</f>
        <v>0</v>
      </c>
      <c r="BM58" s="19">
        <f xml:space="preserve"> StandardCharges!BM297</f>
        <v>0</v>
      </c>
      <c r="BN58" s="19">
        <f xml:space="preserve"> StandardCharges!BN297</f>
        <v>0</v>
      </c>
      <c r="BO58" s="19">
        <f xml:space="preserve"> StandardCharges!BO297</f>
        <v>0</v>
      </c>
      <c r="BP58" s="19">
        <f xml:space="preserve"> StandardCharges!BP297</f>
        <v>0</v>
      </c>
      <c r="BQ58" s="19">
        <f xml:space="preserve"> StandardCharges!BQ297</f>
        <v>0</v>
      </c>
      <c r="BR58" s="19">
        <f xml:space="preserve"> StandardCharges!BR297</f>
        <v>0</v>
      </c>
      <c r="BS58" s="19">
        <f xml:space="preserve"> StandardCharges!BS297</f>
        <v>0</v>
      </c>
      <c r="BT58" s="19">
        <f xml:space="preserve"> StandardCharges!BT297</f>
        <v>0</v>
      </c>
      <c r="BU58" s="19">
        <f xml:space="preserve"> StandardCharges!BU297</f>
        <v>0</v>
      </c>
      <c r="BV58" s="19">
        <f xml:space="preserve"> StandardCharges!BV297</f>
        <v>0</v>
      </c>
      <c r="BW58" s="19">
        <f xml:space="preserve"> StandardCharges!BW297</f>
        <v>0</v>
      </c>
      <c r="BX58" s="19">
        <f xml:space="preserve"> StandardCharges!BX297</f>
        <v>0</v>
      </c>
      <c r="BY58" s="19">
        <f xml:space="preserve"> StandardCharges!BY297</f>
        <v>0</v>
      </c>
      <c r="BZ58" s="19">
        <f xml:space="preserve"> StandardCharges!BZ297</f>
        <v>0</v>
      </c>
      <c r="CA58" s="19">
        <f xml:space="preserve"> StandardCharges!CA297</f>
        <v>0</v>
      </c>
      <c r="CB58" s="19">
        <f xml:space="preserve"> StandardCharges!CB297</f>
        <v>0</v>
      </c>
      <c r="CC58" s="19">
        <f xml:space="preserve"> StandardCharges!CC297</f>
        <v>0</v>
      </c>
      <c r="CD58" s="19">
        <f xml:space="preserve"> StandardCharges!CD297</f>
        <v>0</v>
      </c>
      <c r="CE58" s="19">
        <f xml:space="preserve"> StandardCharges!CE297</f>
        <v>0</v>
      </c>
      <c r="CF58" s="19">
        <f xml:space="preserve"> StandardCharges!CF297</f>
        <v>0</v>
      </c>
      <c r="CG58" s="19">
        <f xml:space="preserve"> StandardCharges!CG297</f>
        <v>0</v>
      </c>
      <c r="CH58" s="19">
        <f xml:space="preserve"> StandardCharges!CH297</f>
        <v>0</v>
      </c>
      <c r="CI58" s="19">
        <f xml:space="preserve"> StandardCharges!CI297</f>
        <v>0</v>
      </c>
      <c r="CJ58" s="19">
        <f xml:space="preserve"> StandardCharges!CJ297</f>
        <v>0</v>
      </c>
      <c r="CK58" s="19">
        <f xml:space="preserve"> StandardCharges!CK297</f>
        <v>0</v>
      </c>
      <c r="CL58" s="19">
        <f xml:space="preserve"> StandardCharges!CL297</f>
        <v>0</v>
      </c>
      <c r="CM58" s="19">
        <f xml:space="preserve"> StandardCharges!CM297</f>
        <v>0</v>
      </c>
      <c r="CN58" s="19">
        <f xml:space="preserve"> StandardCharges!CN297</f>
        <v>0</v>
      </c>
      <c r="CO58" s="19">
        <f xml:space="preserve"> StandardCharges!CO297</f>
        <v>0</v>
      </c>
      <c r="CP58" s="253"/>
      <c r="CQ58" s="253" t="s">
        <v>545</v>
      </c>
      <c r="CR58" s="253"/>
      <c r="CS58" s="253"/>
      <c r="CT58" s="253"/>
      <c r="CU58" s="344"/>
      <c r="CV58" s="253"/>
      <c r="CW58" s="253"/>
      <c r="CX58" s="253"/>
      <c r="CY58" s="253"/>
      <c r="CZ58" s="253"/>
    </row>
    <row r="59" spans="1:104" x14ac:dyDescent="0.2">
      <c r="E59" s="18" t="str">
        <f xml:space="preserve"> StandardCharges!E$207</f>
        <v>Standing charges</v>
      </c>
      <c r="F59" s="18">
        <f>StandardCharges!F117</f>
        <v>0</v>
      </c>
      <c r="G59" s="18"/>
      <c r="H59" s="77" t="str">
        <f xml:space="preserve"> StandardCharges!H$207</f>
        <v>£</v>
      </c>
      <c r="I59" s="273">
        <f xml:space="preserve"> SUMPRODUCT( $K$12:$CO$12, $K59:$CO59 )</f>
        <v>533.16365168790264</v>
      </c>
      <c r="J59" s="18"/>
      <c r="K59" s="341">
        <f xml:space="preserve"> StandardCharges!K$264</f>
        <v>332.81249999999994</v>
      </c>
      <c r="L59" s="341">
        <f xml:space="preserve"> StandardCharges!L$264</f>
        <v>215.41666666666666</v>
      </c>
      <c r="M59" s="341">
        <f xml:space="preserve"> StandardCharges!M$264</f>
        <v>0</v>
      </c>
      <c r="N59" s="341">
        <f xml:space="preserve"> StandardCharges!N$264</f>
        <v>0</v>
      </c>
      <c r="O59" s="341">
        <f xml:space="preserve"> StandardCharges!O$264</f>
        <v>0</v>
      </c>
      <c r="P59" s="341">
        <f xml:space="preserve"> StandardCharges!P$264</f>
        <v>0</v>
      </c>
      <c r="Q59" s="341">
        <f xml:space="preserve"> StandardCharges!Q$264</f>
        <v>0</v>
      </c>
      <c r="R59" s="341">
        <f xml:space="preserve"> StandardCharges!R$264</f>
        <v>0</v>
      </c>
      <c r="S59" s="341">
        <f xml:space="preserve"> StandardCharges!S$264</f>
        <v>0</v>
      </c>
      <c r="T59" s="341">
        <f xml:space="preserve"> StandardCharges!T$264</f>
        <v>0</v>
      </c>
      <c r="U59" s="341">
        <f xml:space="preserve"> StandardCharges!U$264</f>
        <v>0</v>
      </c>
      <c r="V59" s="341">
        <f xml:space="preserve"> StandardCharges!V$264</f>
        <v>0</v>
      </c>
      <c r="W59" s="341">
        <f xml:space="preserve"> StandardCharges!W$264</f>
        <v>0</v>
      </c>
      <c r="X59" s="341">
        <f xml:space="preserve"> StandardCharges!X$264</f>
        <v>0</v>
      </c>
      <c r="Y59" s="341">
        <f xml:space="preserve"> StandardCharges!Y$264</f>
        <v>0</v>
      </c>
      <c r="Z59" s="341">
        <f xml:space="preserve"> StandardCharges!Z$264</f>
        <v>0</v>
      </c>
      <c r="AA59" s="341">
        <f xml:space="preserve"> StandardCharges!AA$264</f>
        <v>0</v>
      </c>
      <c r="AB59" s="341">
        <f xml:space="preserve"> StandardCharges!AB$264</f>
        <v>0</v>
      </c>
      <c r="AC59" s="341">
        <f xml:space="preserve"> StandardCharges!AC$264</f>
        <v>0</v>
      </c>
      <c r="AD59" s="341">
        <f xml:space="preserve"> StandardCharges!AD$264</f>
        <v>0</v>
      </c>
      <c r="AE59" s="341">
        <f xml:space="preserve"> StandardCharges!AE$264</f>
        <v>0</v>
      </c>
      <c r="AF59" s="341">
        <f xml:space="preserve"> StandardCharges!AF$264</f>
        <v>0</v>
      </c>
      <c r="AG59" s="341">
        <f xml:space="preserve"> StandardCharges!AG$264</f>
        <v>0</v>
      </c>
      <c r="AH59" s="341">
        <f xml:space="preserve"> StandardCharges!AH$264</f>
        <v>0</v>
      </c>
      <c r="AI59" s="341">
        <f xml:space="preserve"> StandardCharges!AI$264</f>
        <v>0</v>
      </c>
      <c r="AJ59" s="341">
        <f xml:space="preserve"> StandardCharges!AJ$264</f>
        <v>0</v>
      </c>
      <c r="AK59" s="341">
        <f xml:space="preserve"> StandardCharges!AK$264</f>
        <v>0</v>
      </c>
      <c r="AL59" s="341">
        <f xml:space="preserve"> StandardCharges!AL$264</f>
        <v>0</v>
      </c>
      <c r="AM59" s="341">
        <f xml:space="preserve"> StandardCharges!AM$264</f>
        <v>0</v>
      </c>
      <c r="AN59" s="341">
        <f xml:space="preserve"> StandardCharges!AN$264</f>
        <v>0</v>
      </c>
      <c r="AO59" s="341">
        <f xml:space="preserve"> StandardCharges!AO$264</f>
        <v>0</v>
      </c>
      <c r="AP59" s="341">
        <f xml:space="preserve"> StandardCharges!AP$264</f>
        <v>0</v>
      </c>
      <c r="AQ59" s="341">
        <f xml:space="preserve"> StandardCharges!AQ$264</f>
        <v>0</v>
      </c>
      <c r="AR59" s="341">
        <f xml:space="preserve"> StandardCharges!AR$264</f>
        <v>0</v>
      </c>
      <c r="AS59" s="341">
        <f xml:space="preserve"> StandardCharges!AS$264</f>
        <v>0</v>
      </c>
      <c r="AT59" s="341">
        <f xml:space="preserve"> StandardCharges!AT$264</f>
        <v>0</v>
      </c>
      <c r="AU59" s="341">
        <f xml:space="preserve"> StandardCharges!AU$264</f>
        <v>0</v>
      </c>
      <c r="AV59" s="341">
        <f xml:space="preserve"> StandardCharges!AV$264</f>
        <v>0</v>
      </c>
      <c r="AW59" s="341">
        <f xml:space="preserve"> StandardCharges!AW$264</f>
        <v>0</v>
      </c>
      <c r="AX59" s="341">
        <f xml:space="preserve"> StandardCharges!AX$264</f>
        <v>0</v>
      </c>
      <c r="AY59" s="341">
        <f xml:space="preserve"> StandardCharges!AY$264</f>
        <v>0</v>
      </c>
      <c r="AZ59" s="341">
        <f xml:space="preserve"> StandardCharges!AZ$264</f>
        <v>0</v>
      </c>
      <c r="BA59" s="341">
        <f xml:space="preserve"> StandardCharges!BA$264</f>
        <v>0</v>
      </c>
      <c r="BB59" s="341">
        <f xml:space="preserve"> StandardCharges!BB$264</f>
        <v>0</v>
      </c>
      <c r="BC59" s="341">
        <f xml:space="preserve"> StandardCharges!BC$264</f>
        <v>0</v>
      </c>
      <c r="BD59" s="341">
        <f xml:space="preserve"> StandardCharges!BD$264</f>
        <v>0</v>
      </c>
      <c r="BE59" s="341">
        <f xml:space="preserve"> StandardCharges!BE$264</f>
        <v>0</v>
      </c>
      <c r="BF59" s="341">
        <f xml:space="preserve"> StandardCharges!BF$264</f>
        <v>0</v>
      </c>
      <c r="BG59" s="341">
        <f xml:space="preserve"> StandardCharges!BG$264</f>
        <v>0</v>
      </c>
      <c r="BH59" s="341">
        <f xml:space="preserve"> StandardCharges!BH$264</f>
        <v>0</v>
      </c>
      <c r="BI59" s="341">
        <f xml:space="preserve"> StandardCharges!BI$264</f>
        <v>0</v>
      </c>
      <c r="BJ59" s="341">
        <f xml:space="preserve"> StandardCharges!BJ$264</f>
        <v>0</v>
      </c>
      <c r="BK59" s="341">
        <f xml:space="preserve"> StandardCharges!BK$264</f>
        <v>0</v>
      </c>
      <c r="BL59" s="341">
        <f xml:space="preserve"> StandardCharges!BL$264</f>
        <v>0</v>
      </c>
      <c r="BM59" s="341">
        <f xml:space="preserve"> StandardCharges!BM$264</f>
        <v>0</v>
      </c>
      <c r="BN59" s="341">
        <f xml:space="preserve"> StandardCharges!BN$264</f>
        <v>0</v>
      </c>
      <c r="BO59" s="341">
        <f xml:space="preserve"> StandardCharges!BO$264</f>
        <v>0</v>
      </c>
      <c r="BP59" s="341">
        <f xml:space="preserve"> StandardCharges!BP$264</f>
        <v>0</v>
      </c>
      <c r="BQ59" s="341">
        <f xml:space="preserve"> StandardCharges!BQ$264</f>
        <v>0</v>
      </c>
      <c r="BR59" s="341">
        <f xml:space="preserve"> StandardCharges!BR$264</f>
        <v>0</v>
      </c>
      <c r="BS59" s="341">
        <f xml:space="preserve"> StandardCharges!BS$264</f>
        <v>0</v>
      </c>
      <c r="BT59" s="341">
        <f xml:space="preserve"> StandardCharges!BT$264</f>
        <v>0</v>
      </c>
      <c r="BU59" s="341">
        <f xml:space="preserve"> StandardCharges!BU$264</f>
        <v>0</v>
      </c>
      <c r="BV59" s="341">
        <f xml:space="preserve"> StandardCharges!BV$264</f>
        <v>0</v>
      </c>
      <c r="BW59" s="341">
        <f xml:space="preserve"> StandardCharges!BW$264</f>
        <v>0</v>
      </c>
      <c r="BX59" s="341">
        <f xml:space="preserve"> StandardCharges!BX$264</f>
        <v>0</v>
      </c>
      <c r="BY59" s="341">
        <f xml:space="preserve"> StandardCharges!BY$264</f>
        <v>0</v>
      </c>
      <c r="BZ59" s="341">
        <f xml:space="preserve"> StandardCharges!BZ$264</f>
        <v>0</v>
      </c>
      <c r="CA59" s="341">
        <f xml:space="preserve"> StandardCharges!CA$264</f>
        <v>0</v>
      </c>
      <c r="CB59" s="341">
        <f xml:space="preserve"> StandardCharges!CB$264</f>
        <v>0</v>
      </c>
      <c r="CC59" s="341">
        <f xml:space="preserve"> StandardCharges!CC$264</f>
        <v>0</v>
      </c>
      <c r="CD59" s="341">
        <f xml:space="preserve"> StandardCharges!CD$264</f>
        <v>0</v>
      </c>
      <c r="CE59" s="341">
        <f xml:space="preserve"> StandardCharges!CE$264</f>
        <v>0</v>
      </c>
      <c r="CF59" s="341">
        <f xml:space="preserve"> StandardCharges!CF$264</f>
        <v>0</v>
      </c>
      <c r="CG59" s="341">
        <f xml:space="preserve"> StandardCharges!CG$264</f>
        <v>0</v>
      </c>
      <c r="CH59" s="341">
        <f xml:space="preserve"> StandardCharges!CH$264</f>
        <v>0</v>
      </c>
      <c r="CI59" s="341">
        <f xml:space="preserve"> StandardCharges!CI$264</f>
        <v>0</v>
      </c>
      <c r="CJ59" s="341">
        <f xml:space="preserve"> StandardCharges!CJ$264</f>
        <v>0</v>
      </c>
      <c r="CK59" s="341">
        <f xml:space="preserve"> StandardCharges!CK$264</f>
        <v>0</v>
      </c>
      <c r="CL59" s="341">
        <f xml:space="preserve"> StandardCharges!CL$264</f>
        <v>0</v>
      </c>
      <c r="CM59" s="341">
        <f xml:space="preserve"> StandardCharges!CM$264</f>
        <v>0</v>
      </c>
      <c r="CN59" s="341">
        <f xml:space="preserve"> StandardCharges!CN$264</f>
        <v>0</v>
      </c>
      <c r="CO59" s="341">
        <f xml:space="preserve"> StandardCharges!CO$264</f>
        <v>0</v>
      </c>
      <c r="CP59" s="271"/>
      <c r="CQ59" s="253" t="s">
        <v>546</v>
      </c>
      <c r="CR59" s="253"/>
      <c r="CS59" s="253"/>
      <c r="CT59" s="253"/>
      <c r="CU59" s="344"/>
      <c r="CV59" s="253"/>
      <c r="CW59" s="253"/>
      <c r="CX59" s="253"/>
      <c r="CY59" s="253"/>
      <c r="CZ59" s="253"/>
    </row>
    <row r="60" spans="1:104" x14ac:dyDescent="0.2">
      <c r="E60" s="18" t="str">
        <f xml:space="preserve"> StandardCharges!E298</f>
        <v>Waste Water: volumetric charges</v>
      </c>
      <c r="H60" s="77" t="str">
        <f xml:space="preserve"> StandardCharges!H298</f>
        <v>£</v>
      </c>
      <c r="I60" s="273">
        <f t="shared" si="16"/>
        <v>1124599.1674656596</v>
      </c>
      <c r="K60" s="53">
        <f xml:space="preserve"> StandardCharges!K298</f>
        <v>15823.998685111501</v>
      </c>
      <c r="L60" s="19">
        <f xml:space="preserve"> StandardCharges!L298</f>
        <v>53321.64984442712</v>
      </c>
      <c r="M60" s="19">
        <f xml:space="preserve"> StandardCharges!M298</f>
        <v>45599.695584391891</v>
      </c>
      <c r="N60" s="19">
        <f xml:space="preserve"> StandardCharges!N298</f>
        <v>43202.588694245576</v>
      </c>
      <c r="O60" s="19">
        <f xml:space="preserve"> StandardCharges!O298</f>
        <v>40900.365024428458</v>
      </c>
      <c r="P60" s="19">
        <f xml:space="preserve"> StandardCharges!P298</f>
        <v>43430.335551904907</v>
      </c>
      <c r="Q60" s="19">
        <f xml:space="preserve"> StandardCharges!Q298</f>
        <v>47247.937166756405</v>
      </c>
      <c r="R60" s="19">
        <f xml:space="preserve"> StandardCharges!R298</f>
        <v>51025.198152979021</v>
      </c>
      <c r="S60" s="19">
        <f xml:space="preserve"> StandardCharges!S298</f>
        <v>57486.27748440126</v>
      </c>
      <c r="T60" s="19">
        <f xml:space="preserve"> StandardCharges!T298</f>
        <v>58635.81937278901</v>
      </c>
      <c r="U60" s="19">
        <f xml:space="preserve"> StandardCharges!U298</f>
        <v>59972.206915144481</v>
      </c>
      <c r="V60" s="19">
        <f xml:space="preserve"> StandardCharges!V298</f>
        <v>61004.324314811602</v>
      </c>
      <c r="W60" s="19">
        <f xml:space="preserve"> StandardCharges!W298</f>
        <v>62224.215900098126</v>
      </c>
      <c r="X60" s="19">
        <f xml:space="preserve"> StandardCharges!X298</f>
        <v>63468.501419692868</v>
      </c>
      <c r="Y60" s="19">
        <f xml:space="preserve"> StandardCharges!Y298</f>
        <v>64915.032150166626</v>
      </c>
      <c r="Z60" s="19">
        <f xml:space="preserve"> StandardCharges!Z298</f>
        <v>66032.215219266232</v>
      </c>
      <c r="AA60" s="19">
        <f xml:space="preserve"> StandardCharges!AA298</f>
        <v>67352.648559173802</v>
      </c>
      <c r="AB60" s="19">
        <f xml:space="preserve"> StandardCharges!AB298</f>
        <v>68699.48634726397</v>
      </c>
      <c r="AC60" s="19">
        <f xml:space="preserve"> StandardCharges!AC298</f>
        <v>70265.238113040599</v>
      </c>
      <c r="AD60" s="19">
        <f xml:space="preserve"> StandardCharges!AD298</f>
        <v>71474.497844816593</v>
      </c>
      <c r="AE60" s="19">
        <f xml:space="preserve"> StandardCharges!AE298</f>
        <v>72903.759449838617</v>
      </c>
      <c r="AF60" s="19">
        <f xml:space="preserve"> StandardCharges!AF298</f>
        <v>74361.601720653154</v>
      </c>
      <c r="AG60" s="19">
        <f xml:space="preserve"> StandardCharges!AG298</f>
        <v>76056.400552358362</v>
      </c>
      <c r="AH60" s="19">
        <f xml:space="preserve"> StandardCharges!AH298</f>
        <v>77365.325776291007</v>
      </c>
      <c r="AI60" s="19">
        <f xml:space="preserve"> StandardCharges!AI298</f>
        <v>78912.385119501108</v>
      </c>
      <c r="AJ60" s="19">
        <f xml:space="preserve"> StandardCharges!AJ298</f>
        <v>80490.380706918775</v>
      </c>
      <c r="AK60" s="19">
        <f xml:space="preserve"> StandardCharges!AK298</f>
        <v>82324.862482849989</v>
      </c>
      <c r="AL60" s="19">
        <f xml:space="preserve"> StandardCharges!AL298</f>
        <v>83741.667489108571</v>
      </c>
      <c r="AM60" s="19">
        <f xml:space="preserve"> StandardCharges!AM298</f>
        <v>85416.233294979203</v>
      </c>
      <c r="AN60" s="19">
        <f xml:space="preserve"> StandardCharges!AN298</f>
        <v>87124.28506694379</v>
      </c>
      <c r="AO60" s="19">
        <f xml:space="preserve"> StandardCharges!AO298</f>
        <v>89109.962259580119</v>
      </c>
      <c r="AP60" s="19">
        <f xml:space="preserve"> StandardCharges!AP298</f>
        <v>90643.538348616246</v>
      </c>
      <c r="AQ60" s="19">
        <f xml:space="preserve"> StandardCharges!AQ298</f>
        <v>92456.11952108283</v>
      </c>
      <c r="AR60" s="19">
        <f xml:space="preserve"> StandardCharges!AR298</f>
        <v>94304.946526033862</v>
      </c>
      <c r="AS60" s="19">
        <f xml:space="preserve"> StandardCharges!AS298</f>
        <v>96454.280449699902</v>
      </c>
      <c r="AT60" s="19">
        <f xml:space="preserve"> StandardCharges!AT298</f>
        <v>98114.25173048611</v>
      </c>
      <c r="AU60" s="19">
        <f xml:space="preserve"> StandardCharges!AU298</f>
        <v>100076.22330261683</v>
      </c>
      <c r="AV60" s="19">
        <f xml:space="preserve"> StandardCharges!AV298</f>
        <v>102077.42803794205</v>
      </c>
      <c r="AW60" s="19">
        <f xml:space="preserve"> StandardCharges!AW298</f>
        <v>104403.90705102289</v>
      </c>
      <c r="AX60" s="19">
        <f xml:space="preserve"> StandardCharges!AX298</f>
        <v>106200.69083810374</v>
      </c>
      <c r="AY60" s="19">
        <f xml:space="preserve"> StandardCharges!AY298</f>
        <v>108324.36535724865</v>
      </c>
      <c r="AZ60" s="19">
        <f xml:space="preserve"> StandardCharges!AZ298</f>
        <v>110490.50658190815</v>
      </c>
      <c r="BA60" s="19">
        <f xml:space="preserve"> StandardCharges!BA298</f>
        <v>113008.73073438124</v>
      </c>
      <c r="BB60" s="19">
        <f xml:space="preserve"> StandardCharges!BB298</f>
        <v>114953.60292276485</v>
      </c>
      <c r="BC60" s="19">
        <f xml:space="preserve"> StandardCharges!BC298</f>
        <v>117252.30771916897</v>
      </c>
      <c r="BD60" s="19">
        <f xml:space="preserve"> StandardCharges!BD298</f>
        <v>119596.97926743349</v>
      </c>
      <c r="BE60" s="19">
        <f xml:space="preserve"> StandardCharges!BE298</f>
        <v>122322.75192493155</v>
      </c>
      <c r="BF60" s="19">
        <f xml:space="preserve"> StandardCharges!BF298</f>
        <v>124427.91775308795</v>
      </c>
      <c r="BG60" s="19">
        <f xml:space="preserve"> StandardCharges!BG298</f>
        <v>126916.07857687504</v>
      </c>
      <c r="BH60" s="19">
        <f xml:space="preserve"> StandardCharges!BH298</f>
        <v>129453.99466778243</v>
      </c>
      <c r="BI60" s="19">
        <f xml:space="preserve"> StandardCharges!BI298</f>
        <v>132404.42168718314</v>
      </c>
      <c r="BJ60" s="19">
        <f xml:space="preserve"> StandardCharges!BJ298</f>
        <v>134683.0923322298</v>
      </c>
      <c r="BK60" s="19">
        <f xml:space="preserve"> StandardCharges!BK298</f>
        <v>137376.32388362926</v>
      </c>
      <c r="BL60" s="19">
        <f xml:space="preserve"> StandardCharges!BL298</f>
        <v>140123.41146152653</v>
      </c>
      <c r="BM60" s="19">
        <f xml:space="preserve"> StandardCharges!BM298</f>
        <v>143317.00854045528</v>
      </c>
      <c r="BN60" s="19">
        <f xml:space="preserve"> StandardCharges!BN298</f>
        <v>145783.48402621053</v>
      </c>
      <c r="BO60" s="19">
        <f xml:space="preserve"> StandardCharges!BO298</f>
        <v>148698.68794715861</v>
      </c>
      <c r="BP60" s="19">
        <f xml:space="preserve"> StandardCharges!BP298</f>
        <v>151672.18663282218</v>
      </c>
      <c r="BQ60" s="19">
        <f xml:space="preserve"> StandardCharges!BQ298</f>
        <v>155128.99550675051</v>
      </c>
      <c r="BR60" s="19">
        <f xml:space="preserve"> StandardCharges!BR298</f>
        <v>157798.75444495241</v>
      </c>
      <c r="BS60" s="19">
        <f xml:space="preserve"> StandardCharges!BS298</f>
        <v>160954.22538702388</v>
      </c>
      <c r="BT60" s="19">
        <f xml:space="preserve"> StandardCharges!BT298</f>
        <v>164172.79566661091</v>
      </c>
      <c r="BU60" s="19">
        <f xml:space="preserve"> StandardCharges!BU298</f>
        <v>167914.50988275683</v>
      </c>
      <c r="BV60" s="19">
        <f xml:space="preserve"> StandardCharges!BV298</f>
        <v>170804.30661062754</v>
      </c>
      <c r="BW60" s="19">
        <f xml:space="preserve"> StandardCharges!BW298</f>
        <v>174219.8470449376</v>
      </c>
      <c r="BX60" s="19">
        <f xml:space="preserve"> StandardCharges!BX298</f>
        <v>177703.68737571925</v>
      </c>
      <c r="BY60" s="19">
        <f xml:space="preserve"> StandardCharges!BY298</f>
        <v>181753.78843305606</v>
      </c>
      <c r="BZ60" s="19">
        <f xml:space="preserve"> StandardCharges!BZ298</f>
        <v>184881.75815680824</v>
      </c>
      <c r="CA60" s="19">
        <f xml:space="preserve"> StandardCharges!CA298</f>
        <v>188578.80264638568</v>
      </c>
      <c r="CB60" s="19">
        <f xml:space="preserve"> StandardCharges!CB298</f>
        <v>192349.77621417059</v>
      </c>
      <c r="CC60" s="19">
        <f xml:space="preserve"> StandardCharges!CC298</f>
        <v>196733.68092390458</v>
      </c>
      <c r="CD60" s="19">
        <f xml:space="preserve"> StandardCharges!CD298</f>
        <v>200119.45352802804</v>
      </c>
      <c r="CE60" s="19">
        <f xml:space="preserve"> StandardCharges!CE298</f>
        <v>204121.20324254304</v>
      </c>
      <c r="CF60" s="19">
        <f xml:space="preserve"> StandardCharges!CF298</f>
        <v>208202.97516627013</v>
      </c>
      <c r="CG60" s="19">
        <f xml:space="preserve"> StandardCharges!CG298</f>
        <v>212948.19515756224</v>
      </c>
      <c r="CH60" s="19">
        <f xml:space="preserve"> StandardCharges!CH298</f>
        <v>216613.01839411259</v>
      </c>
      <c r="CI60" s="19">
        <f xml:space="preserve"> StandardCharges!CI298</f>
        <v>220944.58671112015</v>
      </c>
      <c r="CJ60" s="19">
        <f xml:space="preserve"> StandardCharges!CJ298</f>
        <v>225362.77255566139</v>
      </c>
      <c r="CK60" s="19">
        <f xml:space="preserve"> StandardCharges!CK298</f>
        <v>229869.30800155509</v>
      </c>
      <c r="CL60" s="19">
        <f xml:space="preserve"> StandardCharges!CL298</f>
        <v>234465.95975856256</v>
      </c>
      <c r="CM60" s="19">
        <f xml:space="preserve"> StandardCharges!CM298</f>
        <v>239154.52986499606</v>
      </c>
      <c r="CN60" s="19">
        <f xml:space="preserve"> StandardCharges!CN298</f>
        <v>243936.85639417672</v>
      </c>
      <c r="CO60" s="19">
        <f xml:space="preserve"> StandardCharges!CO298</f>
        <v>249496.498597417</v>
      </c>
      <c r="CP60" s="253"/>
      <c r="CQ60" s="253"/>
      <c r="CR60" s="253"/>
      <c r="CS60" s="253"/>
      <c r="CT60" s="253"/>
      <c r="CU60" s="344"/>
      <c r="CV60" s="253"/>
      <c r="CW60" s="253"/>
      <c r="CX60" s="253"/>
      <c r="CY60" s="253"/>
      <c r="CZ60" s="253"/>
    </row>
    <row r="61" spans="1:104" x14ac:dyDescent="0.2">
      <c r="E61" s="18" t="str">
        <f xml:space="preserve"> StandardCharges!E299</f>
        <v>Surface water</v>
      </c>
      <c r="H61" s="77" t="str">
        <f xml:space="preserve"> StandardCharges!H299</f>
        <v>£</v>
      </c>
      <c r="I61" s="273">
        <f t="shared" si="16"/>
        <v>253450.68067641536</v>
      </c>
      <c r="K61" s="53">
        <f xml:space="preserve"> StandardCharges!K299</f>
        <v>5357.5499999999993</v>
      </c>
      <c r="L61" s="19">
        <f xml:space="preserve"> StandardCharges!L299</f>
        <v>16433.55</v>
      </c>
      <c r="M61" s="19">
        <f xml:space="preserve"> StandardCharges!M299</f>
        <v>15390.400200000002</v>
      </c>
      <c r="N61" s="19">
        <f xml:space="preserve"> StandardCharges!N299</f>
        <v>14642.67</v>
      </c>
      <c r="O61" s="19">
        <f xml:space="preserve"> StandardCharges!O299</f>
        <v>13931.846600000001</v>
      </c>
      <c r="P61" s="19">
        <f xml:space="preserve"> StandardCharges!P299</f>
        <v>13258.939400000001</v>
      </c>
      <c r="Q61" s="19">
        <f xml:space="preserve"> StandardCharges!Q299</f>
        <v>12622.938999999998</v>
      </c>
      <c r="R61" s="19">
        <f xml:space="preserve"> StandardCharges!R299</f>
        <v>12021.316999999999</v>
      </c>
      <c r="S61" s="19">
        <f xml:space="preserve"> StandardCharges!S299</f>
        <v>11454.073399999999</v>
      </c>
      <c r="T61" s="19">
        <f xml:space="preserve"> StandardCharges!T299</f>
        <v>11683.118273701217</v>
      </c>
      <c r="U61" s="19">
        <f xml:space="preserve"> StandardCharges!U299</f>
        <v>11916.743313107399</v>
      </c>
      <c r="V61" s="19">
        <f xml:space="preserve"> StandardCharges!V299</f>
        <v>12155.040106899598</v>
      </c>
      <c r="W61" s="19">
        <f xml:space="preserve"> StandardCharges!W299</f>
        <v>12398.10207523988</v>
      </c>
      <c r="X61" s="19">
        <f xml:space="preserve"> StandardCharges!X299</f>
        <v>12646.024506395082</v>
      </c>
      <c r="Y61" s="19">
        <f xml:space="preserve"> StandardCharges!Y299</f>
        <v>12898.904594092948</v>
      </c>
      <c r="Z61" s="19">
        <f xml:space="preserve"> StandardCharges!Z299</f>
        <v>13156.84147562525</v>
      </c>
      <c r="AA61" s="19">
        <f xml:space="preserve"> StandardCharges!AA299</f>
        <v>13419.936270712868</v>
      </c>
      <c r="AB61" s="19">
        <f xml:space="preserve"> StandardCharges!AB299</f>
        <v>13688.292121148035</v>
      </c>
      <c r="AC61" s="19">
        <f xml:space="preserve"> StandardCharges!AC299</f>
        <v>13962.014231229305</v>
      </c>
      <c r="AD61" s="19">
        <f xml:space="preserve"> StandardCharges!AD299</f>
        <v>14241.209909005083</v>
      </c>
      <c r="AE61" s="19">
        <f xml:space="preserve"> StandardCharges!AE299</f>
        <v>14525.988608341917</v>
      </c>
      <c r="AF61" s="19">
        <f xml:space="preserve"> StandardCharges!AF299</f>
        <v>14816.461971833984</v>
      </c>
      <c r="AG61" s="19">
        <f xml:space="preserve"> StandardCharges!AG299</f>
        <v>15112.743874570668</v>
      </c>
      <c r="AH61" s="19">
        <f xml:space="preserve"> StandardCharges!AH299</f>
        <v>15414.950468779318</v>
      </c>
      <c r="AI61" s="19">
        <f xml:space="preserve"> StandardCharges!AI299</f>
        <v>15723.200229360747</v>
      </c>
      <c r="AJ61" s="19">
        <f xml:space="preserve"> StandardCharges!AJ299</f>
        <v>16037.614000335265</v>
      </c>
      <c r="AK61" s="19">
        <f xml:space="preserve"> StandardCharges!AK299</f>
        <v>16358.315042217508</v>
      </c>
      <c r="AL61" s="19">
        <f xml:space="preserve"> StandardCharges!AL299</f>
        <v>16685.429080338607</v>
      </c>
      <c r="AM61" s="19">
        <f xml:space="preserve"> StandardCharges!AM299</f>
        <v>17019.084354134633</v>
      </c>
      <c r="AN61" s="19">
        <f xml:space="preserve"> StandardCharges!AN299</f>
        <v>17359.411667420678</v>
      </c>
      <c r="AO61" s="19">
        <f xml:space="preserve"> StandardCharges!AO299</f>
        <v>17706.544439670226</v>
      </c>
      <c r="AP61" s="19">
        <f xml:space="preserve"> StandardCharges!AP299</f>
        <v>18060.618758319983</v>
      </c>
      <c r="AQ61" s="19">
        <f xml:space="preserve"> StandardCharges!AQ299</f>
        <v>18421.773432120597</v>
      </c>
      <c r="AR61" s="19">
        <f xml:space="preserve"> StandardCharges!AR299</f>
        <v>18790.150045554252</v>
      </c>
      <c r="AS61" s="19">
        <f xml:space="preserve"> StandardCharges!AS299</f>
        <v>19165.89301434044</v>
      </c>
      <c r="AT61" s="19">
        <f xml:space="preserve"> StandardCharges!AT299</f>
        <v>19549.149642051649</v>
      </c>
      <c r="AU61" s="19">
        <f xml:space="preserve"> StandardCharges!AU299</f>
        <v>19940.070177861202</v>
      </c>
      <c r="AV61" s="19">
        <f xml:space="preserve"> StandardCharges!AV299</f>
        <v>20338.807875445858</v>
      </c>
      <c r="AW61" s="19">
        <f xml:space="preserve"> StandardCharges!AW299</f>
        <v>20745.519053066291</v>
      </c>
      <c r="AX61" s="19">
        <f xml:space="preserve"> StandardCharges!AX299</f>
        <v>21160.363154848961</v>
      </c>
      <c r="AY61" s="19">
        <f xml:space="preserve"> StandardCharges!AY299</f>
        <v>21583.502813293471</v>
      </c>
      <c r="AZ61" s="19">
        <f xml:space="preserve"> StandardCharges!AZ299</f>
        <v>22015.103913029801</v>
      </c>
      <c r="BA61" s="19">
        <f xml:space="preserve"> StandardCharges!BA299</f>
        <v>22455.33565585058</v>
      </c>
      <c r="BB61" s="19">
        <f xml:space="preserve"> StandardCharges!BB299</f>
        <v>22904.370627043692</v>
      </c>
      <c r="BC61" s="19">
        <f xml:space="preserve"> StandardCharges!BC299</f>
        <v>23362.384863051389</v>
      </c>
      <c r="BD61" s="19">
        <f xml:space="preserve"> StandardCharges!BD299</f>
        <v>23829.55792048237</v>
      </c>
      <c r="BE61" s="19">
        <f xml:space="preserve"> StandardCharges!BE299</f>
        <v>24306.072946503831</v>
      </c>
      <c r="BF61" s="19">
        <f xml:space="preserve"> StandardCharges!BF299</f>
        <v>24792.116750641195</v>
      </c>
      <c r="BG61" s="19">
        <f xml:space="preserve"> StandardCharges!BG299</f>
        <v>25287.879878013548</v>
      </c>
      <c r="BH61" s="19">
        <f xml:space="preserve"> StandardCharges!BH299</f>
        <v>25793.5566840336</v>
      </c>
      <c r="BI61" s="19">
        <f xml:space="preserve"> StandardCharges!BI299</f>
        <v>26309.34541060136</v>
      </c>
      <c r="BJ61" s="19">
        <f xml:space="preserve"> StandardCharges!BJ299</f>
        <v>26835.448263821505</v>
      </c>
      <c r="BK61" s="19">
        <f xml:space="preserve"> StandardCharges!BK299</f>
        <v>27372.071493274758</v>
      </c>
      <c r="BL61" s="19">
        <f xml:space="preserve"> StandardCharges!BL299</f>
        <v>27919.425472874529</v>
      </c>
      <c r="BM61" s="19">
        <f xml:space="preserve"> StandardCharges!BM299</f>
        <v>28477.724783340364</v>
      </c>
      <c r="BN61" s="19">
        <f xml:space="preserve"> StandardCharges!BN299</f>
        <v>29047.18829632067</v>
      </c>
      <c r="BO61" s="19">
        <f xml:space="preserve"> StandardCharges!BO299</f>
        <v>29628.039260197525</v>
      </c>
      <c r="BP61" s="19">
        <f xml:space="preserve"> StandardCharges!BP299</f>
        <v>30220.505387607427</v>
      </c>
      <c r="BQ61" s="19">
        <f xml:space="preserve"> StandardCharges!BQ299</f>
        <v>30824.81894471206</v>
      </c>
      <c r="BR61" s="19">
        <f xml:space="preserve"> StandardCharges!BR299</f>
        <v>31441.216842254293</v>
      </c>
      <c r="BS61" s="19">
        <f xml:space="preserve"> StandardCharges!BS299</f>
        <v>32069.940728434976</v>
      </c>
      <c r="BT61" s="19">
        <f xml:space="preserve"> StandardCharges!BT299</f>
        <v>32711.237083646913</v>
      </c>
      <c r="BU61" s="19">
        <f xml:space="preserve"> StandardCharges!BU299</f>
        <v>33365.357317103284</v>
      </c>
      <c r="BV61" s="19">
        <f xml:space="preserve"> StandardCharges!BV299</f>
        <v>34032.557865398361</v>
      </c>
      <c r="BW61" s="19">
        <f xml:space="preserve"> StandardCharges!BW299</f>
        <v>34713.100293038959</v>
      </c>
      <c r="BX61" s="19">
        <f xml:space="preserve"> StandardCharges!BX299</f>
        <v>35407.251394986393</v>
      </c>
      <c r="BY61" s="19">
        <f xml:space="preserve"> StandardCharges!BY299</f>
        <v>36115.283301248841</v>
      </c>
      <c r="BZ61" s="19">
        <f xml:space="preserve"> StandardCharges!BZ299</f>
        <v>36837.473583565195</v>
      </c>
      <c r="CA61" s="19">
        <f xml:space="preserve"> StandardCharges!CA299</f>
        <v>37574.105364222341</v>
      </c>
      <c r="CB61" s="19">
        <f xml:space="preserve"> StandardCharges!CB299</f>
        <v>38325.467427048359</v>
      </c>
      <c r="CC61" s="19">
        <f xml:space="preserve"> StandardCharges!CC299</f>
        <v>39091.854330625254</v>
      </c>
      <c r="CD61" s="19">
        <f xml:space="preserve"> StandardCharges!CD299</f>
        <v>39873.566523765599</v>
      </c>
      <c r="CE61" s="19">
        <f xml:space="preserve"> StandardCharges!CE299</f>
        <v>40670.910463298329</v>
      </c>
      <c r="CF61" s="19">
        <f xml:space="preserve"> StandardCharges!CF299</f>
        <v>41484.198734209866</v>
      </c>
      <c r="CG61" s="19">
        <f xml:space="preserve"> StandardCharges!CG299</f>
        <v>42313.750172187662</v>
      </c>
      <c r="CH61" s="19">
        <f xml:space="preserve"> StandardCharges!CH299</f>
        <v>43159.889988614341</v>
      </c>
      <c r="CI61" s="19">
        <f xml:space="preserve"> StandardCharges!CI299</f>
        <v>44022.94989806111</v>
      </c>
      <c r="CJ61" s="19">
        <f xml:space="preserve"> StandardCharges!CJ299</f>
        <v>44903.268248330838</v>
      </c>
      <c r="CK61" s="19">
        <f xml:space="preserve"> StandardCharges!CK299</f>
        <v>45801.190153101496</v>
      </c>
      <c r="CL61" s="19">
        <f xml:space="preserve"> StandardCharges!CL299</f>
        <v>46717.067627221986</v>
      </c>
      <c r="CM61" s="19">
        <f xml:space="preserve"> StandardCharges!CM299</f>
        <v>47651.259724713556</v>
      </c>
      <c r="CN61" s="19">
        <f xml:space="preserve"> StandardCharges!CN299</f>
        <v>48604.13267953074</v>
      </c>
      <c r="CO61" s="19">
        <f xml:space="preserve"> StandardCharges!CO299</f>
        <v>49576.06004913713</v>
      </c>
      <c r="CP61" s="253"/>
      <c r="CQ61" s="253" t="s">
        <v>547</v>
      </c>
      <c r="CR61" s="253"/>
      <c r="CS61" s="253"/>
      <c r="CT61" s="253"/>
      <c r="CU61" s="344"/>
      <c r="CV61" s="253"/>
      <c r="CW61" s="253"/>
      <c r="CX61" s="253"/>
      <c r="CY61" s="253"/>
      <c r="CZ61" s="253"/>
    </row>
    <row r="62" spans="1:104" x14ac:dyDescent="0.2">
      <c r="E62" s="18" t="str">
        <f xml:space="preserve"> StandardCharges!E300</f>
        <v>Waste Water: standard wholesale charges paid</v>
      </c>
      <c r="F62" s="18"/>
      <c r="G62" s="18"/>
      <c r="H62" s="77" t="str">
        <f xml:space="preserve"> StandardCharges!H300</f>
        <v>£</v>
      </c>
      <c r="I62" s="273">
        <f t="shared" si="16"/>
        <v>1291196.5831073748</v>
      </c>
      <c r="J62" s="18"/>
      <c r="K62" s="286">
        <f t="shared" ref="K62:AP62" si="17" xml:space="preserve"> SUBTOTAL( 9, K57:K60 )</f>
        <v>17719.311185111499</v>
      </c>
      <c r="L62" s="286">
        <f t="shared" si="17"/>
        <v>60880.816511093784</v>
      </c>
      <c r="M62" s="286">
        <f t="shared" si="17"/>
        <v>52969.29558439189</v>
      </c>
      <c r="N62" s="286">
        <f t="shared" si="17"/>
        <v>50709.388694245579</v>
      </c>
      <c r="O62" s="286">
        <f t="shared" si="17"/>
        <v>48549.26502442846</v>
      </c>
      <c r="P62" s="286">
        <f t="shared" si="17"/>
        <v>51221.335551904907</v>
      </c>
      <c r="Q62" s="286">
        <f t="shared" si="17"/>
        <v>55185.937166756405</v>
      </c>
      <c r="R62" s="286">
        <f t="shared" si="17"/>
        <v>59119.998152979024</v>
      </c>
      <c r="S62" s="286">
        <f t="shared" si="17"/>
        <v>65742.77748440126</v>
      </c>
      <c r="T62" s="286">
        <f t="shared" si="17"/>
        <v>67057.422994328066</v>
      </c>
      <c r="U62" s="286">
        <f t="shared" si="17"/>
        <v>68562.215703168418</v>
      </c>
      <c r="V62" s="286">
        <f t="shared" si="17"/>
        <v>69766.105834617163</v>
      </c>
      <c r="W62" s="286">
        <f t="shared" si="17"/>
        <v>71161.205057529063</v>
      </c>
      <c r="X62" s="286">
        <f t="shared" si="17"/>
        <v>72584.201807735692</v>
      </c>
      <c r="Y62" s="286">
        <f t="shared" si="17"/>
        <v>74213.017422474062</v>
      </c>
      <c r="Z62" s="286">
        <f t="shared" si="17"/>
        <v>75516.130491146701</v>
      </c>
      <c r="AA62" s="286">
        <f t="shared" si="17"/>
        <v>77026.211836596209</v>
      </c>
      <c r="AB62" s="286">
        <f t="shared" si="17"/>
        <v>78566.489984438042</v>
      </c>
      <c r="AC62" s="286">
        <f t="shared" si="17"/>
        <v>80329.550299144175</v>
      </c>
      <c r="AD62" s="286">
        <f t="shared" si="17"/>
        <v>81740.064120452691</v>
      </c>
      <c r="AE62" s="286">
        <f t="shared" si="17"/>
        <v>83374.604253816826</v>
      </c>
      <c r="AF62" s="286">
        <f t="shared" si="17"/>
        <v>85041.829967701691</v>
      </c>
      <c r="AG62" s="286">
        <f t="shared" si="17"/>
        <v>86950.199242385323</v>
      </c>
      <c r="AH62" s="286">
        <f t="shared" si="17"/>
        <v>88476.965635825734</v>
      </c>
      <c r="AI62" s="286">
        <f t="shared" si="17"/>
        <v>90246.222275959095</v>
      </c>
      <c r="AJ62" s="286">
        <f t="shared" si="17"/>
        <v>92050.85839634655</v>
      </c>
      <c r="AK62" s="286">
        <f t="shared" si="17"/>
        <v>94116.512791819448</v>
      </c>
      <c r="AL62" s="286">
        <f t="shared" si="17"/>
        <v>95769.113131443606</v>
      </c>
      <c r="AM62" s="286">
        <f t="shared" si="17"/>
        <v>97684.189424011216</v>
      </c>
      <c r="AN62" s="286">
        <f t="shared" si="17"/>
        <v>99637.56112400649</v>
      </c>
      <c r="AO62" s="286">
        <f t="shared" si="17"/>
        <v>101873.46385946835</v>
      </c>
      <c r="AP62" s="286">
        <f t="shared" si="17"/>
        <v>103662.26920274792</v>
      </c>
      <c r="AQ62" s="286">
        <f t="shared" ref="AQ62:BV62" si="18" xml:space="preserve"> SUBTOTAL( 9, AQ57:AQ60 )</f>
        <v>105735.18339911802</v>
      </c>
      <c r="AR62" s="286">
        <f t="shared" si="18"/>
        <v>107849.54925671993</v>
      </c>
      <c r="AS62" s="286">
        <f t="shared" si="18"/>
        <v>110269.73196172722</v>
      </c>
      <c r="AT62" s="286">
        <f t="shared" si="18"/>
        <v>112205.9681341543</v>
      </c>
      <c r="AU62" s="286">
        <f t="shared" si="18"/>
        <v>114449.72901312773</v>
      </c>
      <c r="AV62" s="286">
        <f t="shared" si="18"/>
        <v>116738.35794115174</v>
      </c>
      <c r="AW62" s="286">
        <f t="shared" si="18"/>
        <v>119358.00871250183</v>
      </c>
      <c r="AX62" s="286">
        <f t="shared" si="18"/>
        <v>121453.82675637107</v>
      </c>
      <c r="AY62" s="286">
        <f t="shared" si="18"/>
        <v>123882.51526206396</v>
      </c>
      <c r="AZ62" s="286">
        <f t="shared" si="18"/>
        <v>126359.76977852173</v>
      </c>
      <c r="BA62" s="286">
        <f t="shared" si="18"/>
        <v>129195.32849466191</v>
      </c>
      <c r="BB62" s="286">
        <f t="shared" si="18"/>
        <v>131463.88092414261</v>
      </c>
      <c r="BC62" s="286">
        <f t="shared" si="18"/>
        <v>134092.73853234883</v>
      </c>
      <c r="BD62" s="286">
        <f t="shared" si="18"/>
        <v>136774.16489385549</v>
      </c>
      <c r="BE62" s="286">
        <f t="shared" si="18"/>
        <v>139843.42638497203</v>
      </c>
      <c r="BF62" s="286">
        <f t="shared" si="18"/>
        <v>142298.94972601638</v>
      </c>
      <c r="BG62" s="286">
        <f t="shared" si="18"/>
        <v>145144.47409360175</v>
      </c>
      <c r="BH62" s="286">
        <f t="shared" si="18"/>
        <v>148046.89985745263</v>
      </c>
      <c r="BI62" s="286">
        <f t="shared" si="18"/>
        <v>151369.12557869393</v>
      </c>
      <c r="BJ62" s="286">
        <f t="shared" si="18"/>
        <v>154027.0297117687</v>
      </c>
      <c r="BK62" s="286">
        <f t="shared" si="18"/>
        <v>157107.07820935437</v>
      </c>
      <c r="BL62" s="286">
        <f t="shared" si="18"/>
        <v>160248.71783653094</v>
      </c>
      <c r="BM62" s="286">
        <f t="shared" si="18"/>
        <v>163844.75674518128</v>
      </c>
      <c r="BN62" s="286">
        <f t="shared" si="18"/>
        <v>166721.72161150238</v>
      </c>
      <c r="BO62" s="286">
        <f t="shared" si="18"/>
        <v>170055.62338916661</v>
      </c>
      <c r="BP62" s="286">
        <f t="shared" si="18"/>
        <v>173456.19255099454</v>
      </c>
      <c r="BQ62" s="286">
        <f t="shared" si="18"/>
        <v>177348.61194617502</v>
      </c>
      <c r="BR62" s="286">
        <f t="shared" si="18"/>
        <v>180462.69222433426</v>
      </c>
      <c r="BS62" s="286">
        <f t="shared" si="18"/>
        <v>184071.36951361236</v>
      </c>
      <c r="BT62" s="286">
        <f t="shared" si="18"/>
        <v>187752.20881941388</v>
      </c>
      <c r="BU62" s="286">
        <f t="shared" si="18"/>
        <v>191965.43596540819</v>
      </c>
      <c r="BV62" s="286">
        <f t="shared" si="18"/>
        <v>195336.17437530079</v>
      </c>
      <c r="BW62" s="286">
        <f t="shared" ref="BW62:CO62" si="19" xml:space="preserve"> SUBTOTAL( 9, BW57:BW60 )</f>
        <v>199242.27378872607</v>
      </c>
      <c r="BX62" s="286">
        <f t="shared" si="19"/>
        <v>203226.48271093206</v>
      </c>
      <c r="BY62" s="286">
        <f t="shared" si="19"/>
        <v>207786.9581329081</v>
      </c>
      <c r="BZ62" s="286">
        <f t="shared" si="19"/>
        <v>211435.50807801148</v>
      </c>
      <c r="CA62" s="286">
        <f t="shared" si="19"/>
        <v>215663.54273017996</v>
      </c>
      <c r="CB62" s="286">
        <f t="shared" si="19"/>
        <v>219976.1245673621</v>
      </c>
      <c r="CC62" s="286">
        <f t="shared" si="19"/>
        <v>224912.46798151216</v>
      </c>
      <c r="CD62" s="286">
        <f t="shared" si="19"/>
        <v>228861.72629916907</v>
      </c>
      <c r="CE62" s="286">
        <f t="shared" si="19"/>
        <v>233438.22964122341</v>
      </c>
      <c r="CF62" s="286">
        <f t="shared" si="19"/>
        <v>238106.24842877634</v>
      </c>
      <c r="CG62" s="286">
        <f t="shared" si="19"/>
        <v>243449.4383481871</v>
      </c>
      <c r="CH62" s="286">
        <f t="shared" si="19"/>
        <v>247724.18900098107</v>
      </c>
      <c r="CI62" s="286">
        <f t="shared" si="19"/>
        <v>252677.88133391709</v>
      </c>
      <c r="CJ62" s="286">
        <f t="shared" si="19"/>
        <v>257730.63168709874</v>
      </c>
      <c r="CK62" s="286">
        <f t="shared" si="19"/>
        <v>262884.42090445326</v>
      </c>
      <c r="CL62" s="286">
        <f t="shared" si="19"/>
        <v>268141.26944045775</v>
      </c>
      <c r="CM62" s="286">
        <f t="shared" si="19"/>
        <v>273503.23815222405</v>
      </c>
      <c r="CN62" s="286">
        <f t="shared" si="19"/>
        <v>278972.42910742172</v>
      </c>
      <c r="CO62" s="286">
        <f t="shared" si="19"/>
        <v>285232.67083075544</v>
      </c>
      <c r="CP62" s="253"/>
      <c r="CQ62" s="253"/>
      <c r="CR62" s="253"/>
      <c r="CS62" s="253"/>
      <c r="CT62" s="253"/>
      <c r="CU62" s="344"/>
      <c r="CV62" s="253"/>
      <c r="CW62" s="253"/>
      <c r="CX62" s="253"/>
      <c r="CY62" s="253"/>
      <c r="CZ62" s="253"/>
    </row>
    <row r="63" spans="1:104" s="79" customFormat="1" x14ac:dyDescent="0.2">
      <c r="B63" s="98"/>
      <c r="C63" s="44"/>
      <c r="E63" s="45"/>
      <c r="F63" s="45"/>
      <c r="G63" s="45"/>
      <c r="H63" s="223"/>
      <c r="I63" s="274"/>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253"/>
      <c r="CQ63" s="253"/>
      <c r="CR63" s="253"/>
      <c r="CS63" s="253"/>
      <c r="CT63" s="253"/>
      <c r="CU63" s="344"/>
      <c r="CV63" s="253"/>
      <c r="CW63" s="253"/>
      <c r="CX63" s="253"/>
      <c r="CY63" s="253"/>
      <c r="CZ63" s="253"/>
    </row>
    <row r="64" spans="1:104" s="79" customFormat="1" x14ac:dyDescent="0.2">
      <c r="B64" s="98" t="s">
        <v>310</v>
      </c>
      <c r="C64" s="44"/>
      <c r="E64" s="45"/>
      <c r="F64" s="45"/>
      <c r="G64" s="45"/>
      <c r="H64" s="223"/>
      <c r="I64" s="274"/>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253"/>
      <c r="CQ64" s="253"/>
      <c r="CR64" s="253"/>
      <c r="CS64" s="253"/>
      <c r="CT64" s="253"/>
      <c r="CU64" s="344"/>
      <c r="CV64" s="253"/>
      <c r="CW64" s="253"/>
      <c r="CX64" s="253"/>
      <c r="CY64" s="253"/>
      <c r="CZ64" s="253"/>
    </row>
    <row r="65" spans="1:104" s="79" customFormat="1" x14ac:dyDescent="0.2">
      <c r="B65" s="59"/>
      <c r="C65" s="44" t="str">
        <f xml:space="preserve"> " Losses: " &amp; IF( InpC!$G$105, "nil (discharge volume based on customer meters)", "difference between customer meters and HD meter")</f>
        <v xml:space="preserve"> Losses: nil (discharge volume based on customer meters)</v>
      </c>
      <c r="E65" s="45"/>
      <c r="F65" s="45"/>
      <c r="G65" s="45"/>
      <c r="H65" s="223"/>
      <c r="I65" s="274"/>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253"/>
      <c r="CQ65" s="253"/>
      <c r="CR65" s="253"/>
      <c r="CS65" s="253"/>
      <c r="CT65" s="253"/>
      <c r="CU65" s="344"/>
      <c r="CV65" s="253"/>
      <c r="CW65" s="253"/>
      <c r="CX65" s="253"/>
      <c r="CY65" s="253"/>
      <c r="CZ65" s="253"/>
    </row>
    <row r="66" spans="1:104" x14ac:dyDescent="0.2">
      <c r="E66" s="18" t="str">
        <f>StandardCharges!E305</f>
        <v>Waste: Leakage including customer pipes not charged</v>
      </c>
      <c r="F66" s="18">
        <f>StandardCharges!F204</f>
        <v>0</v>
      </c>
      <c r="G66" s="45"/>
      <c r="H66" s="77" t="str">
        <f>StandardCharges!H305</f>
        <v>£</v>
      </c>
      <c r="I66" s="273">
        <f xml:space="preserve"> SUMPRODUCT( $K$12:$CO$12, $K66:$CO66 )</f>
        <v>0</v>
      </c>
      <c r="J66" s="18"/>
      <c r="K66" s="19">
        <f>StandardCharges!K305</f>
        <v>0</v>
      </c>
      <c r="L66" s="19">
        <f>StandardCharges!L305</f>
        <v>0</v>
      </c>
      <c r="M66" s="19">
        <f>StandardCharges!M305</f>
        <v>0</v>
      </c>
      <c r="N66" s="19">
        <f>StandardCharges!N305</f>
        <v>0</v>
      </c>
      <c r="O66" s="19">
        <f>StandardCharges!O305</f>
        <v>0</v>
      </c>
      <c r="P66" s="19">
        <f>StandardCharges!P305</f>
        <v>0</v>
      </c>
      <c r="Q66" s="19">
        <f>StandardCharges!Q305</f>
        <v>0</v>
      </c>
      <c r="R66" s="19">
        <f>StandardCharges!R305</f>
        <v>0</v>
      </c>
      <c r="S66" s="19">
        <f>StandardCharges!S305</f>
        <v>0</v>
      </c>
      <c r="T66" s="19">
        <f>StandardCharges!T305</f>
        <v>0</v>
      </c>
      <c r="U66" s="19">
        <f>StandardCharges!U305</f>
        <v>0</v>
      </c>
      <c r="V66" s="19">
        <f>StandardCharges!V305</f>
        <v>0</v>
      </c>
      <c r="W66" s="19">
        <f>StandardCharges!W305</f>
        <v>0</v>
      </c>
      <c r="X66" s="19">
        <f>StandardCharges!X305</f>
        <v>0</v>
      </c>
      <c r="Y66" s="19">
        <f>StandardCharges!Y305</f>
        <v>0</v>
      </c>
      <c r="Z66" s="19">
        <f>StandardCharges!Z305</f>
        <v>0</v>
      </c>
      <c r="AA66" s="19">
        <f>StandardCharges!AA305</f>
        <v>0</v>
      </c>
      <c r="AB66" s="19">
        <f>StandardCharges!AB305</f>
        <v>0</v>
      </c>
      <c r="AC66" s="19">
        <f>StandardCharges!AC305</f>
        <v>0</v>
      </c>
      <c r="AD66" s="19">
        <f>StandardCharges!AD305</f>
        <v>0</v>
      </c>
      <c r="AE66" s="19">
        <f>StandardCharges!AE305</f>
        <v>0</v>
      </c>
      <c r="AF66" s="19">
        <f>StandardCharges!AF305</f>
        <v>0</v>
      </c>
      <c r="AG66" s="19">
        <f>StandardCharges!AG305</f>
        <v>0</v>
      </c>
      <c r="AH66" s="19">
        <f>StandardCharges!AH305</f>
        <v>0</v>
      </c>
      <c r="AI66" s="19">
        <f>StandardCharges!AI305</f>
        <v>0</v>
      </c>
      <c r="AJ66" s="19">
        <f>StandardCharges!AJ305</f>
        <v>0</v>
      </c>
      <c r="AK66" s="19">
        <f>StandardCharges!AK305</f>
        <v>0</v>
      </c>
      <c r="AL66" s="19">
        <f>StandardCharges!AL305</f>
        <v>0</v>
      </c>
      <c r="AM66" s="19">
        <f>StandardCharges!AM305</f>
        <v>0</v>
      </c>
      <c r="AN66" s="19">
        <f>StandardCharges!AN305</f>
        <v>0</v>
      </c>
      <c r="AO66" s="19">
        <f>StandardCharges!AO305</f>
        <v>0</v>
      </c>
      <c r="AP66" s="19">
        <f>StandardCharges!AP305</f>
        <v>0</v>
      </c>
      <c r="AQ66" s="19">
        <f>StandardCharges!AQ305</f>
        <v>0</v>
      </c>
      <c r="AR66" s="19">
        <f>StandardCharges!AR305</f>
        <v>0</v>
      </c>
      <c r="AS66" s="19">
        <f>StandardCharges!AS305</f>
        <v>0</v>
      </c>
      <c r="AT66" s="19">
        <f>StandardCharges!AT305</f>
        <v>0</v>
      </c>
      <c r="AU66" s="19">
        <f>StandardCharges!AU305</f>
        <v>0</v>
      </c>
      <c r="AV66" s="19">
        <f>StandardCharges!AV305</f>
        <v>0</v>
      </c>
      <c r="AW66" s="19">
        <f>StandardCharges!AW305</f>
        <v>0</v>
      </c>
      <c r="AX66" s="19">
        <f>StandardCharges!AX305</f>
        <v>0</v>
      </c>
      <c r="AY66" s="19">
        <f>StandardCharges!AY305</f>
        <v>0</v>
      </c>
      <c r="AZ66" s="19">
        <f>StandardCharges!AZ305</f>
        <v>0</v>
      </c>
      <c r="BA66" s="19">
        <f>StandardCharges!BA305</f>
        <v>0</v>
      </c>
      <c r="BB66" s="19">
        <f>StandardCharges!BB305</f>
        <v>0</v>
      </c>
      <c r="BC66" s="19">
        <f>StandardCharges!BC305</f>
        <v>0</v>
      </c>
      <c r="BD66" s="19">
        <f>StandardCharges!BD305</f>
        <v>0</v>
      </c>
      <c r="BE66" s="19">
        <f>StandardCharges!BE305</f>
        <v>0</v>
      </c>
      <c r="BF66" s="19">
        <f>StandardCharges!BF305</f>
        <v>0</v>
      </c>
      <c r="BG66" s="19">
        <f>StandardCharges!BG305</f>
        <v>0</v>
      </c>
      <c r="BH66" s="19">
        <f>StandardCharges!BH305</f>
        <v>0</v>
      </c>
      <c r="BI66" s="19">
        <f>StandardCharges!BI305</f>
        <v>0</v>
      </c>
      <c r="BJ66" s="19">
        <f>StandardCharges!BJ305</f>
        <v>0</v>
      </c>
      <c r="BK66" s="19">
        <f>StandardCharges!BK305</f>
        <v>0</v>
      </c>
      <c r="BL66" s="19">
        <f>StandardCharges!BL305</f>
        <v>0</v>
      </c>
      <c r="BM66" s="19">
        <f>StandardCharges!BM305</f>
        <v>0</v>
      </c>
      <c r="BN66" s="19">
        <f>StandardCharges!BN305</f>
        <v>0</v>
      </c>
      <c r="BO66" s="19">
        <f>StandardCharges!BO305</f>
        <v>0</v>
      </c>
      <c r="BP66" s="19">
        <f>StandardCharges!BP305</f>
        <v>0</v>
      </c>
      <c r="BQ66" s="19">
        <f>StandardCharges!BQ305</f>
        <v>0</v>
      </c>
      <c r="BR66" s="19">
        <f>StandardCharges!BR305</f>
        <v>0</v>
      </c>
      <c r="BS66" s="19">
        <f>StandardCharges!BS305</f>
        <v>0</v>
      </c>
      <c r="BT66" s="19">
        <f>StandardCharges!BT305</f>
        <v>0</v>
      </c>
      <c r="BU66" s="19">
        <f>StandardCharges!BU305</f>
        <v>0</v>
      </c>
      <c r="BV66" s="19">
        <f>StandardCharges!BV305</f>
        <v>0</v>
      </c>
      <c r="BW66" s="19">
        <f>StandardCharges!BW305</f>
        <v>0</v>
      </c>
      <c r="BX66" s="19">
        <f>StandardCharges!BX305</f>
        <v>0</v>
      </c>
      <c r="BY66" s="19">
        <f>StandardCharges!BY305</f>
        <v>0</v>
      </c>
      <c r="BZ66" s="19">
        <f>StandardCharges!BZ305</f>
        <v>0</v>
      </c>
      <c r="CA66" s="19">
        <f>StandardCharges!CA305</f>
        <v>0</v>
      </c>
      <c r="CB66" s="19">
        <f>StandardCharges!CB305</f>
        <v>0</v>
      </c>
      <c r="CC66" s="19">
        <f>StandardCharges!CC305</f>
        <v>0</v>
      </c>
      <c r="CD66" s="19">
        <f>StandardCharges!CD305</f>
        <v>0</v>
      </c>
      <c r="CE66" s="19">
        <f>StandardCharges!CE305</f>
        <v>0</v>
      </c>
      <c r="CF66" s="19">
        <f>StandardCharges!CF305</f>
        <v>0</v>
      </c>
      <c r="CG66" s="19">
        <f>StandardCharges!CG305</f>
        <v>0</v>
      </c>
      <c r="CH66" s="19">
        <f>StandardCharges!CH305</f>
        <v>0</v>
      </c>
      <c r="CI66" s="19">
        <f>StandardCharges!CI305</f>
        <v>0</v>
      </c>
      <c r="CJ66" s="19">
        <f>StandardCharges!CJ305</f>
        <v>0</v>
      </c>
      <c r="CK66" s="19">
        <f>StandardCharges!CK305</f>
        <v>0</v>
      </c>
      <c r="CL66" s="19">
        <f>StandardCharges!CL305</f>
        <v>0</v>
      </c>
      <c r="CM66" s="19">
        <f>StandardCharges!CM305</f>
        <v>0</v>
      </c>
      <c r="CN66" s="19">
        <f>StandardCharges!CN305</f>
        <v>0</v>
      </c>
      <c r="CO66" s="19">
        <f>StandardCharges!CO305</f>
        <v>0</v>
      </c>
      <c r="CP66" s="253"/>
      <c r="CQ66" s="253" t="str">
        <f xml:space="preserve"> CQ23</f>
        <v>Deterioration based on average natural rate of rise for DMAs where PE is the predominant material</v>
      </c>
      <c r="CR66" s="253"/>
      <c r="CS66" s="253"/>
      <c r="CT66" s="253"/>
      <c r="CU66" s="344"/>
      <c r="CV66" s="253"/>
      <c r="CW66" s="253"/>
      <c r="CX66" s="253"/>
      <c r="CY66" s="253"/>
      <c r="CZ66" s="253"/>
    </row>
    <row r="67" spans="1:104" x14ac:dyDescent="0.2">
      <c r="E67" s="18" t="str">
        <f>StandardCharges!E306</f>
        <v>Waste: Water taken unbilled</v>
      </c>
      <c r="F67" s="18">
        <f>StandardCharges!F205</f>
        <v>0</v>
      </c>
      <c r="G67" s="45"/>
      <c r="H67" s="77" t="str">
        <f>StandardCharges!H306</f>
        <v>£</v>
      </c>
      <c r="I67" s="273">
        <f xml:space="preserve"> SUMPRODUCT( $K$12:$CO$12, $K67:$CO67 )</f>
        <v>0</v>
      </c>
      <c r="J67" s="18"/>
      <c r="K67" s="19">
        <f>StandardCharges!K306</f>
        <v>0</v>
      </c>
      <c r="L67" s="19">
        <f>StandardCharges!L306</f>
        <v>0</v>
      </c>
      <c r="M67" s="19">
        <f>StandardCharges!M306</f>
        <v>0</v>
      </c>
      <c r="N67" s="19">
        <f>StandardCharges!N306</f>
        <v>0</v>
      </c>
      <c r="O67" s="19">
        <f>StandardCharges!O306</f>
        <v>0</v>
      </c>
      <c r="P67" s="19">
        <f>StandardCharges!P306</f>
        <v>0</v>
      </c>
      <c r="Q67" s="19">
        <f>StandardCharges!Q306</f>
        <v>0</v>
      </c>
      <c r="R67" s="19">
        <f>StandardCharges!R306</f>
        <v>0</v>
      </c>
      <c r="S67" s="19">
        <f>StandardCharges!S306</f>
        <v>0</v>
      </c>
      <c r="T67" s="19">
        <f>StandardCharges!T306</f>
        <v>0</v>
      </c>
      <c r="U67" s="19">
        <f>StandardCharges!U306</f>
        <v>0</v>
      </c>
      <c r="V67" s="19">
        <f>StandardCharges!V306</f>
        <v>0</v>
      </c>
      <c r="W67" s="19">
        <f>StandardCharges!W306</f>
        <v>0</v>
      </c>
      <c r="X67" s="19">
        <f>StandardCharges!X306</f>
        <v>0</v>
      </c>
      <c r="Y67" s="19">
        <f>StandardCharges!Y306</f>
        <v>0</v>
      </c>
      <c r="Z67" s="19">
        <f>StandardCharges!Z306</f>
        <v>0</v>
      </c>
      <c r="AA67" s="19">
        <f>StandardCharges!AA306</f>
        <v>0</v>
      </c>
      <c r="AB67" s="19">
        <f>StandardCharges!AB306</f>
        <v>0</v>
      </c>
      <c r="AC67" s="19">
        <f>StandardCharges!AC306</f>
        <v>0</v>
      </c>
      <c r="AD67" s="19">
        <f>StandardCharges!AD306</f>
        <v>0</v>
      </c>
      <c r="AE67" s="19">
        <f>StandardCharges!AE306</f>
        <v>0</v>
      </c>
      <c r="AF67" s="19">
        <f>StandardCharges!AF306</f>
        <v>0</v>
      </c>
      <c r="AG67" s="19">
        <f>StandardCharges!AG306</f>
        <v>0</v>
      </c>
      <c r="AH67" s="19">
        <f>StandardCharges!AH306</f>
        <v>0</v>
      </c>
      <c r="AI67" s="19">
        <f>StandardCharges!AI306</f>
        <v>0</v>
      </c>
      <c r="AJ67" s="19">
        <f>StandardCharges!AJ306</f>
        <v>0</v>
      </c>
      <c r="AK67" s="19">
        <f>StandardCharges!AK306</f>
        <v>0</v>
      </c>
      <c r="AL67" s="19">
        <f>StandardCharges!AL306</f>
        <v>0</v>
      </c>
      <c r="AM67" s="19">
        <f>StandardCharges!AM306</f>
        <v>0</v>
      </c>
      <c r="AN67" s="19">
        <f>StandardCharges!AN306</f>
        <v>0</v>
      </c>
      <c r="AO67" s="19">
        <f>StandardCharges!AO306</f>
        <v>0</v>
      </c>
      <c r="AP67" s="19">
        <f>StandardCharges!AP306</f>
        <v>0</v>
      </c>
      <c r="AQ67" s="19">
        <f>StandardCharges!AQ306</f>
        <v>0</v>
      </c>
      <c r="AR67" s="19">
        <f>StandardCharges!AR306</f>
        <v>0</v>
      </c>
      <c r="AS67" s="19">
        <f>StandardCharges!AS306</f>
        <v>0</v>
      </c>
      <c r="AT67" s="19">
        <f>StandardCharges!AT306</f>
        <v>0</v>
      </c>
      <c r="AU67" s="19">
        <f>StandardCharges!AU306</f>
        <v>0</v>
      </c>
      <c r="AV67" s="19">
        <f>StandardCharges!AV306</f>
        <v>0</v>
      </c>
      <c r="AW67" s="19">
        <f>StandardCharges!AW306</f>
        <v>0</v>
      </c>
      <c r="AX67" s="19">
        <f>StandardCharges!AX306</f>
        <v>0</v>
      </c>
      <c r="AY67" s="19">
        <f>StandardCharges!AY306</f>
        <v>0</v>
      </c>
      <c r="AZ67" s="19">
        <f>StandardCharges!AZ306</f>
        <v>0</v>
      </c>
      <c r="BA67" s="19">
        <f>StandardCharges!BA306</f>
        <v>0</v>
      </c>
      <c r="BB67" s="19">
        <f>StandardCharges!BB306</f>
        <v>0</v>
      </c>
      <c r="BC67" s="19">
        <f>StandardCharges!BC306</f>
        <v>0</v>
      </c>
      <c r="BD67" s="19">
        <f>StandardCharges!BD306</f>
        <v>0</v>
      </c>
      <c r="BE67" s="19">
        <f>StandardCharges!BE306</f>
        <v>0</v>
      </c>
      <c r="BF67" s="19">
        <f>StandardCharges!BF306</f>
        <v>0</v>
      </c>
      <c r="BG67" s="19">
        <f>StandardCharges!BG306</f>
        <v>0</v>
      </c>
      <c r="BH67" s="19">
        <f>StandardCharges!BH306</f>
        <v>0</v>
      </c>
      <c r="BI67" s="19">
        <f>StandardCharges!BI306</f>
        <v>0</v>
      </c>
      <c r="BJ67" s="19">
        <f>StandardCharges!BJ306</f>
        <v>0</v>
      </c>
      <c r="BK67" s="19">
        <f>StandardCharges!BK306</f>
        <v>0</v>
      </c>
      <c r="BL67" s="19">
        <f>StandardCharges!BL306</f>
        <v>0</v>
      </c>
      <c r="BM67" s="19">
        <f>StandardCharges!BM306</f>
        <v>0</v>
      </c>
      <c r="BN67" s="19">
        <f>StandardCharges!BN306</f>
        <v>0</v>
      </c>
      <c r="BO67" s="19">
        <f>StandardCharges!BO306</f>
        <v>0</v>
      </c>
      <c r="BP67" s="19">
        <f>StandardCharges!BP306</f>
        <v>0</v>
      </c>
      <c r="BQ67" s="19">
        <f>StandardCharges!BQ306</f>
        <v>0</v>
      </c>
      <c r="BR67" s="19">
        <f>StandardCharges!BR306</f>
        <v>0</v>
      </c>
      <c r="BS67" s="19">
        <f>StandardCharges!BS306</f>
        <v>0</v>
      </c>
      <c r="BT67" s="19">
        <f>StandardCharges!BT306</f>
        <v>0</v>
      </c>
      <c r="BU67" s="19">
        <f>StandardCharges!BU306</f>
        <v>0</v>
      </c>
      <c r="BV67" s="19">
        <f>StandardCharges!BV306</f>
        <v>0</v>
      </c>
      <c r="BW67" s="19">
        <f>StandardCharges!BW306</f>
        <v>0</v>
      </c>
      <c r="BX67" s="19">
        <f>StandardCharges!BX306</f>
        <v>0</v>
      </c>
      <c r="BY67" s="19">
        <f>StandardCharges!BY306</f>
        <v>0</v>
      </c>
      <c r="BZ67" s="19">
        <f>StandardCharges!BZ306</f>
        <v>0</v>
      </c>
      <c r="CA67" s="19">
        <f>StandardCharges!CA306</f>
        <v>0</v>
      </c>
      <c r="CB67" s="19">
        <f>StandardCharges!CB306</f>
        <v>0</v>
      </c>
      <c r="CC67" s="19">
        <f>StandardCharges!CC306</f>
        <v>0</v>
      </c>
      <c r="CD67" s="19">
        <f>StandardCharges!CD306</f>
        <v>0</v>
      </c>
      <c r="CE67" s="19">
        <f>StandardCharges!CE306</f>
        <v>0</v>
      </c>
      <c r="CF67" s="19">
        <f>StandardCharges!CF306</f>
        <v>0</v>
      </c>
      <c r="CG67" s="19">
        <f>StandardCharges!CG306</f>
        <v>0</v>
      </c>
      <c r="CH67" s="19">
        <f>StandardCharges!CH306</f>
        <v>0</v>
      </c>
      <c r="CI67" s="19">
        <f>StandardCharges!CI306</f>
        <v>0</v>
      </c>
      <c r="CJ67" s="19">
        <f>StandardCharges!CJ306</f>
        <v>0</v>
      </c>
      <c r="CK67" s="19">
        <f>StandardCharges!CK306</f>
        <v>0</v>
      </c>
      <c r="CL67" s="19">
        <f>StandardCharges!CL306</f>
        <v>0</v>
      </c>
      <c r="CM67" s="19">
        <f>StandardCharges!CM306</f>
        <v>0</v>
      </c>
      <c r="CN67" s="19">
        <f>StandardCharges!CN306</f>
        <v>0</v>
      </c>
      <c r="CO67" s="19">
        <f>StandardCharges!CO306</f>
        <v>0</v>
      </c>
      <c r="CP67" s="253"/>
      <c r="CQ67" s="253" t="str">
        <f xml:space="preserve"> CQ24</f>
        <v>Water taken illegally, firefighting, consumptiion on voids.</v>
      </c>
      <c r="CR67" s="253"/>
      <c r="CS67" s="253"/>
      <c r="CT67" s="253"/>
      <c r="CU67" s="344"/>
      <c r="CV67" s="253"/>
      <c r="CW67" s="253"/>
      <c r="CX67" s="253"/>
      <c r="CY67" s="253"/>
      <c r="CZ67" s="253"/>
    </row>
    <row r="68" spans="1:104" x14ac:dyDescent="0.2">
      <c r="E68" s="18" t="str">
        <f>StandardCharges!E307</f>
        <v>Waste: Meter under-registration (assuming replacement)</v>
      </c>
      <c r="F68" s="18">
        <f>StandardCharges!F206</f>
        <v>0</v>
      </c>
      <c r="G68" s="45"/>
      <c r="H68" s="77" t="str">
        <f>StandardCharges!H307</f>
        <v>£</v>
      </c>
      <c r="I68" s="273">
        <f xml:space="preserve"> SUMPRODUCT( $K$12:$CO$12, $K68:$CO68 )</f>
        <v>0</v>
      </c>
      <c r="J68" s="18"/>
      <c r="K68" s="19">
        <f>StandardCharges!K307</f>
        <v>0</v>
      </c>
      <c r="L68" s="19">
        <f>StandardCharges!L307</f>
        <v>0</v>
      </c>
      <c r="M68" s="19">
        <f>StandardCharges!M307</f>
        <v>0</v>
      </c>
      <c r="N68" s="19">
        <f>StandardCharges!N307</f>
        <v>0</v>
      </c>
      <c r="O68" s="19">
        <f>StandardCharges!O307</f>
        <v>0</v>
      </c>
      <c r="P68" s="19">
        <f>StandardCharges!P307</f>
        <v>0</v>
      </c>
      <c r="Q68" s="19">
        <f>StandardCharges!Q307</f>
        <v>0</v>
      </c>
      <c r="R68" s="19">
        <f>StandardCharges!R307</f>
        <v>0</v>
      </c>
      <c r="S68" s="19">
        <f>StandardCharges!S307</f>
        <v>0</v>
      </c>
      <c r="T68" s="19">
        <f>StandardCharges!T307</f>
        <v>0</v>
      </c>
      <c r="U68" s="19">
        <f>StandardCharges!U307</f>
        <v>0</v>
      </c>
      <c r="V68" s="19">
        <f>StandardCharges!V307</f>
        <v>0</v>
      </c>
      <c r="W68" s="19">
        <f>StandardCharges!W307</f>
        <v>0</v>
      </c>
      <c r="X68" s="19">
        <f>StandardCharges!X307</f>
        <v>0</v>
      </c>
      <c r="Y68" s="19">
        <f>StandardCharges!Y307</f>
        <v>0</v>
      </c>
      <c r="Z68" s="19">
        <f>StandardCharges!Z307</f>
        <v>0</v>
      </c>
      <c r="AA68" s="19">
        <f>StandardCharges!AA307</f>
        <v>0</v>
      </c>
      <c r="AB68" s="19">
        <f>StandardCharges!AB307</f>
        <v>0</v>
      </c>
      <c r="AC68" s="19">
        <f>StandardCharges!AC307</f>
        <v>0</v>
      </c>
      <c r="AD68" s="19">
        <f>StandardCharges!AD307</f>
        <v>0</v>
      </c>
      <c r="AE68" s="19">
        <f>StandardCharges!AE307</f>
        <v>0</v>
      </c>
      <c r="AF68" s="19">
        <f>StandardCharges!AF307</f>
        <v>0</v>
      </c>
      <c r="AG68" s="19">
        <f>StandardCharges!AG307</f>
        <v>0</v>
      </c>
      <c r="AH68" s="19">
        <f>StandardCharges!AH307</f>
        <v>0</v>
      </c>
      <c r="AI68" s="19">
        <f>StandardCharges!AI307</f>
        <v>0</v>
      </c>
      <c r="AJ68" s="19">
        <f>StandardCharges!AJ307</f>
        <v>0</v>
      </c>
      <c r="AK68" s="19">
        <f>StandardCharges!AK307</f>
        <v>0</v>
      </c>
      <c r="AL68" s="19">
        <f>StandardCharges!AL307</f>
        <v>0</v>
      </c>
      <c r="AM68" s="19">
        <f>StandardCharges!AM307</f>
        <v>0</v>
      </c>
      <c r="AN68" s="19">
        <f>StandardCharges!AN307</f>
        <v>0</v>
      </c>
      <c r="AO68" s="19">
        <f>StandardCharges!AO307</f>
        <v>0</v>
      </c>
      <c r="AP68" s="19">
        <f>StandardCharges!AP307</f>
        <v>0</v>
      </c>
      <c r="AQ68" s="19">
        <f>StandardCharges!AQ307</f>
        <v>0</v>
      </c>
      <c r="AR68" s="19">
        <f>StandardCharges!AR307</f>
        <v>0</v>
      </c>
      <c r="AS68" s="19">
        <f>StandardCharges!AS307</f>
        <v>0</v>
      </c>
      <c r="AT68" s="19">
        <f>StandardCharges!AT307</f>
        <v>0</v>
      </c>
      <c r="AU68" s="19">
        <f>StandardCharges!AU307</f>
        <v>0</v>
      </c>
      <c r="AV68" s="19">
        <f>StandardCharges!AV307</f>
        <v>0</v>
      </c>
      <c r="AW68" s="19">
        <f>StandardCharges!AW307</f>
        <v>0</v>
      </c>
      <c r="AX68" s="19">
        <f>StandardCharges!AX307</f>
        <v>0</v>
      </c>
      <c r="AY68" s="19">
        <f>StandardCharges!AY307</f>
        <v>0</v>
      </c>
      <c r="AZ68" s="19">
        <f>StandardCharges!AZ307</f>
        <v>0</v>
      </c>
      <c r="BA68" s="19">
        <f>StandardCharges!BA307</f>
        <v>0</v>
      </c>
      <c r="BB68" s="19">
        <f>StandardCharges!BB307</f>
        <v>0</v>
      </c>
      <c r="BC68" s="19">
        <f>StandardCharges!BC307</f>
        <v>0</v>
      </c>
      <c r="BD68" s="19">
        <f>StandardCharges!BD307</f>
        <v>0</v>
      </c>
      <c r="BE68" s="19">
        <f>StandardCharges!BE307</f>
        <v>0</v>
      </c>
      <c r="BF68" s="19">
        <f>StandardCharges!BF307</f>
        <v>0</v>
      </c>
      <c r="BG68" s="19">
        <f>StandardCharges!BG307</f>
        <v>0</v>
      </c>
      <c r="BH68" s="19">
        <f>StandardCharges!BH307</f>
        <v>0</v>
      </c>
      <c r="BI68" s="19">
        <f>StandardCharges!BI307</f>
        <v>0</v>
      </c>
      <c r="BJ68" s="19">
        <f>StandardCharges!BJ307</f>
        <v>0</v>
      </c>
      <c r="BK68" s="19">
        <f>StandardCharges!BK307</f>
        <v>0</v>
      </c>
      <c r="BL68" s="19">
        <f>StandardCharges!BL307</f>
        <v>0</v>
      </c>
      <c r="BM68" s="19">
        <f>StandardCharges!BM307</f>
        <v>0</v>
      </c>
      <c r="BN68" s="19">
        <f>StandardCharges!BN307</f>
        <v>0</v>
      </c>
      <c r="BO68" s="19">
        <f>StandardCharges!BO307</f>
        <v>0</v>
      </c>
      <c r="BP68" s="19">
        <f>StandardCharges!BP307</f>
        <v>0</v>
      </c>
      <c r="BQ68" s="19">
        <f>StandardCharges!BQ307</f>
        <v>0</v>
      </c>
      <c r="BR68" s="19">
        <f>StandardCharges!BR307</f>
        <v>0</v>
      </c>
      <c r="BS68" s="19">
        <f>StandardCharges!BS307</f>
        <v>0</v>
      </c>
      <c r="BT68" s="19">
        <f>StandardCharges!BT307</f>
        <v>0</v>
      </c>
      <c r="BU68" s="19">
        <f>StandardCharges!BU307</f>
        <v>0</v>
      </c>
      <c r="BV68" s="19">
        <f>StandardCharges!BV307</f>
        <v>0</v>
      </c>
      <c r="BW68" s="19">
        <f>StandardCharges!BW307</f>
        <v>0</v>
      </c>
      <c r="BX68" s="19">
        <f>StandardCharges!BX307</f>
        <v>0</v>
      </c>
      <c r="BY68" s="19">
        <f>StandardCharges!BY307</f>
        <v>0</v>
      </c>
      <c r="BZ68" s="19">
        <f>StandardCharges!BZ307</f>
        <v>0</v>
      </c>
      <c r="CA68" s="19">
        <f>StandardCharges!CA307</f>
        <v>0</v>
      </c>
      <c r="CB68" s="19">
        <f>StandardCharges!CB307</f>
        <v>0</v>
      </c>
      <c r="CC68" s="19">
        <f>StandardCharges!CC307</f>
        <v>0</v>
      </c>
      <c r="CD68" s="19">
        <f>StandardCharges!CD307</f>
        <v>0</v>
      </c>
      <c r="CE68" s="19">
        <f>StandardCharges!CE307</f>
        <v>0</v>
      </c>
      <c r="CF68" s="19">
        <f>StandardCharges!CF307</f>
        <v>0</v>
      </c>
      <c r="CG68" s="19">
        <f>StandardCharges!CG307</f>
        <v>0</v>
      </c>
      <c r="CH68" s="19">
        <f>StandardCharges!CH307</f>
        <v>0</v>
      </c>
      <c r="CI68" s="19">
        <f>StandardCharges!CI307</f>
        <v>0</v>
      </c>
      <c r="CJ68" s="19">
        <f>StandardCharges!CJ307</f>
        <v>0</v>
      </c>
      <c r="CK68" s="19">
        <f>StandardCharges!CK307</f>
        <v>0</v>
      </c>
      <c r="CL68" s="19">
        <f>StandardCharges!CL307</f>
        <v>0</v>
      </c>
      <c r="CM68" s="19">
        <f>StandardCharges!CM307</f>
        <v>0</v>
      </c>
      <c r="CN68" s="19">
        <f>StandardCharges!CN307</f>
        <v>0</v>
      </c>
      <c r="CO68" s="19">
        <f>StandardCharges!CO307</f>
        <v>0</v>
      </c>
      <c r="CP68" s="253"/>
      <c r="CQ68" s="253" t="str">
        <f xml:space="preserve"> CQ26</f>
        <v>Assuming meter replacement - meters 15 year life</v>
      </c>
      <c r="CR68" s="253"/>
      <c r="CS68" s="253"/>
      <c r="CT68" s="253"/>
      <c r="CU68" s="344"/>
      <c r="CV68" s="253"/>
      <c r="CW68" s="253"/>
      <c r="CX68" s="253"/>
      <c r="CY68" s="253"/>
      <c r="CZ68" s="253"/>
    </row>
    <row r="69" spans="1:104" s="20" customFormat="1" x14ac:dyDescent="0.2">
      <c r="B69" s="34"/>
      <c r="C69" s="84"/>
      <c r="E69" s="20" t="str">
        <f>StandardCharges!E309</f>
        <v>Waste: Losses</v>
      </c>
      <c r="F69" s="20">
        <f>StandardCharges!F208</f>
        <v>0</v>
      </c>
      <c r="G69" s="132"/>
      <c r="H69" s="94" t="str">
        <f>StandardCharges!H208</f>
        <v>£</v>
      </c>
      <c r="I69" s="273">
        <f xml:space="preserve"> SUMPRODUCT( $K$12:$CO$12, $K69:$CO69 )</f>
        <v>0</v>
      </c>
      <c r="K69" s="286">
        <f t="shared" ref="K69" si="20" xml:space="preserve"> SUBTOTAL( 9, K66:K68 )</f>
        <v>0</v>
      </c>
      <c r="L69" s="286">
        <f t="shared" ref="L69:BW69" si="21" xml:space="preserve"> SUBTOTAL( 9, L66:L68 )</f>
        <v>0</v>
      </c>
      <c r="M69" s="286">
        <f t="shared" si="21"/>
        <v>0</v>
      </c>
      <c r="N69" s="286">
        <f t="shared" si="21"/>
        <v>0</v>
      </c>
      <c r="O69" s="286">
        <f t="shared" si="21"/>
        <v>0</v>
      </c>
      <c r="P69" s="286">
        <f t="shared" si="21"/>
        <v>0</v>
      </c>
      <c r="Q69" s="286">
        <f t="shared" si="21"/>
        <v>0</v>
      </c>
      <c r="R69" s="286">
        <f t="shared" si="21"/>
        <v>0</v>
      </c>
      <c r="S69" s="286">
        <f t="shared" si="21"/>
        <v>0</v>
      </c>
      <c r="T69" s="286">
        <f t="shared" si="21"/>
        <v>0</v>
      </c>
      <c r="U69" s="286">
        <f t="shared" si="21"/>
        <v>0</v>
      </c>
      <c r="V69" s="286">
        <f t="shared" si="21"/>
        <v>0</v>
      </c>
      <c r="W69" s="286">
        <f t="shared" si="21"/>
        <v>0</v>
      </c>
      <c r="X69" s="286">
        <f t="shared" si="21"/>
        <v>0</v>
      </c>
      <c r="Y69" s="286">
        <f t="shared" si="21"/>
        <v>0</v>
      </c>
      <c r="Z69" s="286">
        <f t="shared" si="21"/>
        <v>0</v>
      </c>
      <c r="AA69" s="286">
        <f t="shared" si="21"/>
        <v>0</v>
      </c>
      <c r="AB69" s="286">
        <f t="shared" si="21"/>
        <v>0</v>
      </c>
      <c r="AC69" s="286">
        <f t="shared" si="21"/>
        <v>0</v>
      </c>
      <c r="AD69" s="286">
        <f t="shared" si="21"/>
        <v>0</v>
      </c>
      <c r="AE69" s="286">
        <f t="shared" si="21"/>
        <v>0</v>
      </c>
      <c r="AF69" s="286">
        <f t="shared" si="21"/>
        <v>0</v>
      </c>
      <c r="AG69" s="286">
        <f t="shared" si="21"/>
        <v>0</v>
      </c>
      <c r="AH69" s="286">
        <f t="shared" si="21"/>
        <v>0</v>
      </c>
      <c r="AI69" s="286">
        <f t="shared" si="21"/>
        <v>0</v>
      </c>
      <c r="AJ69" s="286">
        <f t="shared" si="21"/>
        <v>0</v>
      </c>
      <c r="AK69" s="286">
        <f t="shared" si="21"/>
        <v>0</v>
      </c>
      <c r="AL69" s="286">
        <f t="shared" si="21"/>
        <v>0</v>
      </c>
      <c r="AM69" s="286">
        <f t="shared" si="21"/>
        <v>0</v>
      </c>
      <c r="AN69" s="286">
        <f t="shared" si="21"/>
        <v>0</v>
      </c>
      <c r="AO69" s="286">
        <f t="shared" si="21"/>
        <v>0</v>
      </c>
      <c r="AP69" s="286">
        <f t="shared" si="21"/>
        <v>0</v>
      </c>
      <c r="AQ69" s="286">
        <f t="shared" si="21"/>
        <v>0</v>
      </c>
      <c r="AR69" s="286">
        <f t="shared" si="21"/>
        <v>0</v>
      </c>
      <c r="AS69" s="286">
        <f t="shared" si="21"/>
        <v>0</v>
      </c>
      <c r="AT69" s="286">
        <f t="shared" si="21"/>
        <v>0</v>
      </c>
      <c r="AU69" s="286">
        <f t="shared" si="21"/>
        <v>0</v>
      </c>
      <c r="AV69" s="286">
        <f t="shared" si="21"/>
        <v>0</v>
      </c>
      <c r="AW69" s="286">
        <f t="shared" si="21"/>
        <v>0</v>
      </c>
      <c r="AX69" s="286">
        <f t="shared" si="21"/>
        <v>0</v>
      </c>
      <c r="AY69" s="286">
        <f t="shared" si="21"/>
        <v>0</v>
      </c>
      <c r="AZ69" s="286">
        <f t="shared" si="21"/>
        <v>0</v>
      </c>
      <c r="BA69" s="286">
        <f t="shared" si="21"/>
        <v>0</v>
      </c>
      <c r="BB69" s="286">
        <f t="shared" si="21"/>
        <v>0</v>
      </c>
      <c r="BC69" s="286">
        <f t="shared" si="21"/>
        <v>0</v>
      </c>
      <c r="BD69" s="286">
        <f t="shared" si="21"/>
        <v>0</v>
      </c>
      <c r="BE69" s="286">
        <f t="shared" si="21"/>
        <v>0</v>
      </c>
      <c r="BF69" s="286">
        <f t="shared" si="21"/>
        <v>0</v>
      </c>
      <c r="BG69" s="286">
        <f t="shared" si="21"/>
        <v>0</v>
      </c>
      <c r="BH69" s="286">
        <f t="shared" si="21"/>
        <v>0</v>
      </c>
      <c r="BI69" s="286">
        <f t="shared" si="21"/>
        <v>0</v>
      </c>
      <c r="BJ69" s="286">
        <f t="shared" si="21"/>
        <v>0</v>
      </c>
      <c r="BK69" s="286">
        <f t="shared" si="21"/>
        <v>0</v>
      </c>
      <c r="BL69" s="286">
        <f t="shared" si="21"/>
        <v>0</v>
      </c>
      <c r="BM69" s="286">
        <f t="shared" si="21"/>
        <v>0</v>
      </c>
      <c r="BN69" s="286">
        <f t="shared" si="21"/>
        <v>0</v>
      </c>
      <c r="BO69" s="286">
        <f t="shared" si="21"/>
        <v>0</v>
      </c>
      <c r="BP69" s="286">
        <f t="shared" si="21"/>
        <v>0</v>
      </c>
      <c r="BQ69" s="286">
        <f t="shared" si="21"/>
        <v>0</v>
      </c>
      <c r="BR69" s="286">
        <f t="shared" si="21"/>
        <v>0</v>
      </c>
      <c r="BS69" s="286">
        <f t="shared" si="21"/>
        <v>0</v>
      </c>
      <c r="BT69" s="286">
        <f t="shared" si="21"/>
        <v>0</v>
      </c>
      <c r="BU69" s="286">
        <f t="shared" si="21"/>
        <v>0</v>
      </c>
      <c r="BV69" s="286">
        <f t="shared" si="21"/>
        <v>0</v>
      </c>
      <c r="BW69" s="286">
        <f t="shared" si="21"/>
        <v>0</v>
      </c>
      <c r="BX69" s="286">
        <f t="shared" ref="BX69:CO69" si="22" xml:space="preserve"> SUBTOTAL( 9, BX66:BX68 )</f>
        <v>0</v>
      </c>
      <c r="BY69" s="286">
        <f t="shared" si="22"/>
        <v>0</v>
      </c>
      <c r="BZ69" s="286">
        <f t="shared" si="22"/>
        <v>0</v>
      </c>
      <c r="CA69" s="286">
        <f t="shared" si="22"/>
        <v>0</v>
      </c>
      <c r="CB69" s="286">
        <f t="shared" si="22"/>
        <v>0</v>
      </c>
      <c r="CC69" s="286">
        <f t="shared" si="22"/>
        <v>0</v>
      </c>
      <c r="CD69" s="286">
        <f t="shared" si="22"/>
        <v>0</v>
      </c>
      <c r="CE69" s="286">
        <f t="shared" si="22"/>
        <v>0</v>
      </c>
      <c r="CF69" s="286">
        <f t="shared" si="22"/>
        <v>0</v>
      </c>
      <c r="CG69" s="286">
        <f t="shared" si="22"/>
        <v>0</v>
      </c>
      <c r="CH69" s="286">
        <f t="shared" si="22"/>
        <v>0</v>
      </c>
      <c r="CI69" s="286">
        <f t="shared" si="22"/>
        <v>0</v>
      </c>
      <c r="CJ69" s="286">
        <f t="shared" si="22"/>
        <v>0</v>
      </c>
      <c r="CK69" s="286">
        <f t="shared" si="22"/>
        <v>0</v>
      </c>
      <c r="CL69" s="286">
        <f t="shared" si="22"/>
        <v>0</v>
      </c>
      <c r="CM69" s="286">
        <f t="shared" si="22"/>
        <v>0</v>
      </c>
      <c r="CN69" s="286">
        <f t="shared" si="22"/>
        <v>0</v>
      </c>
      <c r="CO69" s="286">
        <f t="shared" si="22"/>
        <v>0</v>
      </c>
      <c r="CP69" s="331"/>
      <c r="CQ69" s="331"/>
      <c r="CR69" s="345"/>
      <c r="CS69" s="331"/>
      <c r="CT69" s="253"/>
      <c r="CU69" s="344"/>
      <c r="CV69" s="345"/>
      <c r="CW69" s="331"/>
      <c r="CX69" s="331"/>
      <c r="CY69" s="331"/>
      <c r="CZ69" s="331"/>
    </row>
    <row r="70" spans="1:104" s="79" customFormat="1" ht="9.75" customHeight="1" x14ac:dyDescent="0.2">
      <c r="B70" s="98"/>
      <c r="C70" s="44"/>
      <c r="E70" s="45"/>
      <c r="F70" s="45"/>
      <c r="G70" s="45"/>
      <c r="H70" s="223"/>
      <c r="I70" s="274"/>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253"/>
      <c r="CQ70" s="253"/>
      <c r="CR70" s="253"/>
      <c r="CS70" s="253"/>
      <c r="CT70" s="253"/>
      <c r="CU70" s="344"/>
      <c r="CV70" s="253"/>
      <c r="CW70" s="253"/>
      <c r="CX70" s="253"/>
      <c r="CY70" s="253"/>
      <c r="CZ70" s="253"/>
    </row>
    <row r="71" spans="1:104" s="79" customFormat="1" x14ac:dyDescent="0.2">
      <c r="B71" s="59"/>
      <c r="C71" s="44" t="s">
        <v>526</v>
      </c>
      <c r="E71" s="45"/>
      <c r="F71" s="45"/>
      <c r="G71" s="45"/>
      <c r="H71" s="223"/>
      <c r="I71" s="274"/>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253"/>
      <c r="CQ71" s="253"/>
      <c r="CR71" s="253"/>
      <c r="CS71" s="253"/>
      <c r="CT71" s="253"/>
      <c r="CU71" s="344"/>
      <c r="CV71" s="253"/>
      <c r="CW71" s="253"/>
      <c r="CX71" s="253"/>
      <c r="CY71" s="253"/>
      <c r="CZ71" s="253"/>
    </row>
    <row r="72" spans="1:104" s="79" customFormat="1" x14ac:dyDescent="0.2">
      <c r="B72" s="59"/>
      <c r="C72" s="44"/>
      <c r="E72" s="45" t="str">
        <f xml:space="preserve"> Costs!E199</f>
        <v>Sewerage: net capital expenditure</v>
      </c>
      <c r="F72" s="45"/>
      <c r="G72" s="45"/>
      <c r="H72" s="77" t="str">
        <f xml:space="preserve"> Costs!H156</f>
        <v>£</v>
      </c>
      <c r="I72" s="273">
        <f xml:space="preserve"> SUMPRODUCT( $K$12:$CO$12, $K72:$CO72 )</f>
        <v>0</v>
      </c>
      <c r="J72" s="45"/>
      <c r="K72" s="19">
        <f xml:space="preserve"> Costs!K199</f>
        <v>0</v>
      </c>
      <c r="L72" s="19">
        <f xml:space="preserve"> Costs!L199</f>
        <v>0</v>
      </c>
      <c r="M72" s="19">
        <f xml:space="preserve"> Costs!M199</f>
        <v>0</v>
      </c>
      <c r="N72" s="19">
        <f xml:space="preserve"> Costs!N199</f>
        <v>0</v>
      </c>
      <c r="O72" s="19">
        <f xml:space="preserve"> Costs!O199</f>
        <v>0</v>
      </c>
      <c r="P72" s="19">
        <f xml:space="preserve"> Costs!P199</f>
        <v>0</v>
      </c>
      <c r="Q72" s="19">
        <f xml:space="preserve"> Costs!Q199</f>
        <v>0</v>
      </c>
      <c r="R72" s="19">
        <f xml:space="preserve"> Costs!R199</f>
        <v>0</v>
      </c>
      <c r="S72" s="19">
        <f xml:space="preserve"> Costs!S199</f>
        <v>0</v>
      </c>
      <c r="T72" s="19">
        <f xml:space="preserve"> Costs!T199</f>
        <v>0</v>
      </c>
      <c r="U72" s="19">
        <f xml:space="preserve"> Costs!U199</f>
        <v>0</v>
      </c>
      <c r="V72" s="19">
        <f xml:space="preserve"> Costs!V199</f>
        <v>0</v>
      </c>
      <c r="W72" s="19">
        <f xml:space="preserve"> Costs!W199</f>
        <v>0</v>
      </c>
      <c r="X72" s="19">
        <f xml:space="preserve"> Costs!X199</f>
        <v>0</v>
      </c>
      <c r="Y72" s="19">
        <f xml:space="preserve"> Costs!Y199</f>
        <v>0</v>
      </c>
      <c r="Z72" s="19">
        <f xml:space="preserve"> Costs!Z199</f>
        <v>0</v>
      </c>
      <c r="AA72" s="19">
        <f xml:space="preserve"> Costs!AA199</f>
        <v>0</v>
      </c>
      <c r="AB72" s="19">
        <f xml:space="preserve"> Costs!AB199</f>
        <v>0</v>
      </c>
      <c r="AC72" s="19">
        <f xml:space="preserve"> Costs!AC199</f>
        <v>0</v>
      </c>
      <c r="AD72" s="19">
        <f xml:space="preserve"> Costs!AD199</f>
        <v>0</v>
      </c>
      <c r="AE72" s="19">
        <f xml:space="preserve"> Costs!AE199</f>
        <v>0</v>
      </c>
      <c r="AF72" s="19">
        <f xml:space="preserve"> Costs!AF199</f>
        <v>0</v>
      </c>
      <c r="AG72" s="19">
        <f xml:space="preserve"> Costs!AG199</f>
        <v>0</v>
      </c>
      <c r="AH72" s="19">
        <f xml:space="preserve"> Costs!AH199</f>
        <v>0</v>
      </c>
      <c r="AI72" s="19">
        <f xml:space="preserve"> Costs!AI199</f>
        <v>0</v>
      </c>
      <c r="AJ72" s="19">
        <f xml:space="preserve"> Costs!AJ199</f>
        <v>0</v>
      </c>
      <c r="AK72" s="19">
        <f xml:space="preserve"> Costs!AK199</f>
        <v>0</v>
      </c>
      <c r="AL72" s="19">
        <f xml:space="preserve"> Costs!AL199</f>
        <v>0</v>
      </c>
      <c r="AM72" s="19">
        <f xml:space="preserve"> Costs!AM199</f>
        <v>0</v>
      </c>
      <c r="AN72" s="19">
        <f xml:space="preserve"> Costs!AN199</f>
        <v>0</v>
      </c>
      <c r="AO72" s="19">
        <f xml:space="preserve"> Costs!AO199</f>
        <v>0</v>
      </c>
      <c r="AP72" s="19">
        <f xml:space="preserve"> Costs!AP199</f>
        <v>0</v>
      </c>
      <c r="AQ72" s="19">
        <f xml:space="preserve"> Costs!AQ199</f>
        <v>0</v>
      </c>
      <c r="AR72" s="19">
        <f xml:space="preserve"> Costs!AR199</f>
        <v>0</v>
      </c>
      <c r="AS72" s="19">
        <f xml:space="preserve"> Costs!AS199</f>
        <v>0</v>
      </c>
      <c r="AT72" s="19">
        <f xml:space="preserve"> Costs!AT199</f>
        <v>0</v>
      </c>
      <c r="AU72" s="19">
        <f xml:space="preserve"> Costs!AU199</f>
        <v>0</v>
      </c>
      <c r="AV72" s="19">
        <f xml:space="preserve"> Costs!AV199</f>
        <v>0</v>
      </c>
      <c r="AW72" s="19">
        <f xml:space="preserve"> Costs!AW199</f>
        <v>0</v>
      </c>
      <c r="AX72" s="19">
        <f xml:space="preserve"> Costs!AX199</f>
        <v>0</v>
      </c>
      <c r="AY72" s="19">
        <f xml:space="preserve"> Costs!AY199</f>
        <v>0</v>
      </c>
      <c r="AZ72" s="19">
        <f xml:space="preserve"> Costs!AZ199</f>
        <v>0</v>
      </c>
      <c r="BA72" s="19">
        <f xml:space="preserve"> Costs!BA199</f>
        <v>0</v>
      </c>
      <c r="BB72" s="19">
        <f xml:space="preserve"> Costs!BB199</f>
        <v>0</v>
      </c>
      <c r="BC72" s="19">
        <f xml:space="preserve"> Costs!BC199</f>
        <v>0</v>
      </c>
      <c r="BD72" s="19">
        <f xml:space="preserve"> Costs!BD199</f>
        <v>0</v>
      </c>
      <c r="BE72" s="19">
        <f xml:space="preserve"> Costs!BE199</f>
        <v>0</v>
      </c>
      <c r="BF72" s="19">
        <f xml:space="preserve"> Costs!BF199</f>
        <v>0</v>
      </c>
      <c r="BG72" s="19">
        <f xml:space="preserve"> Costs!BG199</f>
        <v>0</v>
      </c>
      <c r="BH72" s="19">
        <f xml:space="preserve"> Costs!BH199</f>
        <v>0</v>
      </c>
      <c r="BI72" s="19">
        <f xml:space="preserve"> Costs!BI199</f>
        <v>0</v>
      </c>
      <c r="BJ72" s="19">
        <f xml:space="preserve"> Costs!BJ199</f>
        <v>0</v>
      </c>
      <c r="BK72" s="19">
        <f xml:space="preserve"> Costs!BK199</f>
        <v>0</v>
      </c>
      <c r="BL72" s="19">
        <f xml:space="preserve"> Costs!BL199</f>
        <v>0</v>
      </c>
      <c r="BM72" s="19">
        <f xml:space="preserve"> Costs!BM199</f>
        <v>0</v>
      </c>
      <c r="BN72" s="19">
        <f xml:space="preserve"> Costs!BN199</f>
        <v>0</v>
      </c>
      <c r="BO72" s="19">
        <f xml:space="preserve"> Costs!BO199</f>
        <v>0</v>
      </c>
      <c r="BP72" s="19">
        <f xml:space="preserve"> Costs!BP199</f>
        <v>0</v>
      </c>
      <c r="BQ72" s="19">
        <f xml:space="preserve"> Costs!BQ199</f>
        <v>0</v>
      </c>
      <c r="BR72" s="19">
        <f xml:space="preserve"> Costs!BR199</f>
        <v>0</v>
      </c>
      <c r="BS72" s="19">
        <f xml:space="preserve"> Costs!BS199</f>
        <v>0</v>
      </c>
      <c r="BT72" s="19">
        <f xml:space="preserve"> Costs!BT199</f>
        <v>0</v>
      </c>
      <c r="BU72" s="19">
        <f xml:space="preserve"> Costs!BU199</f>
        <v>0</v>
      </c>
      <c r="BV72" s="19">
        <f xml:space="preserve"> Costs!BV199</f>
        <v>0</v>
      </c>
      <c r="BW72" s="19">
        <f xml:space="preserve"> Costs!BW199</f>
        <v>0</v>
      </c>
      <c r="BX72" s="19">
        <f xml:space="preserve"> Costs!BX199</f>
        <v>0</v>
      </c>
      <c r="BY72" s="19">
        <f xml:space="preserve"> Costs!BY199</f>
        <v>0</v>
      </c>
      <c r="BZ72" s="19">
        <f xml:space="preserve"> Costs!BZ199</f>
        <v>0</v>
      </c>
      <c r="CA72" s="19">
        <f xml:space="preserve"> Costs!CA199</f>
        <v>0</v>
      </c>
      <c r="CB72" s="19">
        <f xml:space="preserve"> Costs!CB199</f>
        <v>0</v>
      </c>
      <c r="CC72" s="19">
        <f xml:space="preserve"> Costs!CC199</f>
        <v>0</v>
      </c>
      <c r="CD72" s="19">
        <f xml:space="preserve"> Costs!CD199</f>
        <v>0</v>
      </c>
      <c r="CE72" s="19">
        <f xml:space="preserve"> Costs!CE199</f>
        <v>0</v>
      </c>
      <c r="CF72" s="19">
        <f xml:space="preserve"> Costs!CF199</f>
        <v>0</v>
      </c>
      <c r="CG72" s="19">
        <f xml:space="preserve"> Costs!CG199</f>
        <v>0</v>
      </c>
      <c r="CH72" s="19">
        <f xml:space="preserve"> Costs!CH199</f>
        <v>0</v>
      </c>
      <c r="CI72" s="19">
        <f xml:space="preserve"> Costs!CI199</f>
        <v>0</v>
      </c>
      <c r="CJ72" s="19">
        <f xml:space="preserve"> Costs!CJ199</f>
        <v>0</v>
      </c>
      <c r="CK72" s="19">
        <f xml:space="preserve"> Costs!CK199</f>
        <v>0</v>
      </c>
      <c r="CL72" s="19">
        <f xml:space="preserve"> Costs!CL199</f>
        <v>0</v>
      </c>
      <c r="CM72" s="19">
        <f xml:space="preserve"> Costs!CM199</f>
        <v>0</v>
      </c>
      <c r="CN72" s="19">
        <f xml:space="preserve"> Costs!CN199</f>
        <v>0</v>
      </c>
      <c r="CO72" s="19">
        <f xml:space="preserve"> Costs!CO199</f>
        <v>0</v>
      </c>
      <c r="CP72" s="253"/>
      <c r="CQ72" s="253" t="s">
        <v>548</v>
      </c>
      <c r="CR72" s="253"/>
      <c r="CS72" s="253"/>
      <c r="CT72" s="253"/>
      <c r="CU72" s="344"/>
      <c r="CV72" s="253"/>
      <c r="CW72" s="253"/>
      <c r="CX72" s="253"/>
      <c r="CY72" s="253"/>
      <c r="CZ72" s="253"/>
    </row>
    <row r="73" spans="1:104" s="79" customFormat="1" ht="9.75" customHeight="1" x14ac:dyDescent="0.2">
      <c r="B73" s="98"/>
      <c r="C73" s="44"/>
      <c r="E73" s="45"/>
      <c r="F73" s="45"/>
      <c r="G73" s="45"/>
      <c r="H73" s="223"/>
      <c r="I73" s="274"/>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253"/>
      <c r="CQ73" s="253"/>
      <c r="CR73" s="253"/>
      <c r="CS73" s="253"/>
      <c r="CT73" s="253"/>
      <c r="CU73" s="344"/>
      <c r="CV73" s="253"/>
      <c r="CW73" s="253"/>
      <c r="CX73" s="253"/>
      <c r="CY73" s="253"/>
      <c r="CZ73" s="253"/>
    </row>
    <row r="74" spans="1:104" s="79" customFormat="1" x14ac:dyDescent="0.2">
      <c r="B74" s="59"/>
      <c r="C74" s="44" t="s">
        <v>528</v>
      </c>
      <c r="E74" s="45"/>
      <c r="F74" s="45"/>
      <c r="G74" s="45"/>
      <c r="H74" s="223"/>
      <c r="I74" s="274"/>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253"/>
      <c r="CQ74" s="253"/>
      <c r="CR74" s="253"/>
      <c r="CS74" s="253"/>
      <c r="CT74" s="253"/>
      <c r="CU74" s="344"/>
      <c r="CV74" s="253"/>
      <c r="CW74" s="253"/>
      <c r="CX74" s="253"/>
      <c r="CY74" s="253"/>
      <c r="CZ74" s="253"/>
    </row>
    <row r="75" spans="1:104" x14ac:dyDescent="0.2">
      <c r="E75" s="18" t="str">
        <f xml:space="preserve"> Costs!E215</f>
        <v xml:space="preserve">Sewerage: Infra maintenance </v>
      </c>
      <c r="F75" s="18">
        <f xml:space="preserve"> Costs!F213</f>
        <v>0</v>
      </c>
      <c r="G75" s="18"/>
      <c r="H75" s="77" t="str">
        <f xml:space="preserve"> Costs!H214</f>
        <v>£</v>
      </c>
      <c r="I75" s="273">
        <f xml:space="preserve"> SUMPRODUCT( $K$12:$CO$12, $K75:$CO75 )</f>
        <v>104463.3566004694</v>
      </c>
      <c r="J75" s="18"/>
      <c r="K75" s="19">
        <f xml:space="preserve"> Costs!K215</f>
        <v>4353.8229711156573</v>
      </c>
      <c r="L75" s="19">
        <f xml:space="preserve"> Costs!L215</f>
        <v>4493.492192875512</v>
      </c>
      <c r="M75" s="19">
        <f xml:space="preserve"> Costs!M215</f>
        <v>4563.5319260151937</v>
      </c>
      <c r="N75" s="19">
        <f xml:space="preserve"> Costs!N215</f>
        <v>4648.8827798838411</v>
      </c>
      <c r="O75" s="19">
        <f xml:space="preserve"> Costs!O215</f>
        <v>4734.5136402820144</v>
      </c>
      <c r="P75" s="19">
        <f xml:space="preserve"> Costs!P215</f>
        <v>4821.8721113308802</v>
      </c>
      <c r="Q75" s="19">
        <f xml:space="preserve"> Costs!Q215</f>
        <v>4911.7810913838712</v>
      </c>
      <c r="R75" s="19">
        <f xml:space="preserve"> Costs!R215</f>
        <v>5004.9910196788023</v>
      </c>
      <c r="S75" s="19">
        <f xml:space="preserve"> Costs!S215</f>
        <v>5099.9697749167726</v>
      </c>
      <c r="T75" s="19">
        <f xml:space="preserve"> Costs!T215</f>
        <v>5196.7509237876384</v>
      </c>
      <c r="U75" s="19">
        <f xml:space="preserve"> Costs!U215</f>
        <v>5295.3686699698901</v>
      </c>
      <c r="V75" s="19">
        <f xml:space="preserve"> Costs!V215</f>
        <v>5395.8578662186719</v>
      </c>
      <c r="W75" s="19">
        <f xml:space="preserve"> Costs!W215</f>
        <v>5498.2540266831838</v>
      </c>
      <c r="X75" s="19">
        <f xml:space="preserve"> Costs!X215</f>
        <v>5602.5933394578251</v>
      </c>
      <c r="Y75" s="19">
        <f xml:space="preserve"> Costs!Y215</f>
        <v>5708.9126793715277</v>
      </c>
      <c r="Z75" s="19">
        <f xml:space="preserve"> Costs!Z215</f>
        <v>5817.2496210197842</v>
      </c>
      <c r="AA75" s="19">
        <f xml:space="preserve"> Costs!AA215</f>
        <v>5927.6424520439814</v>
      </c>
      <c r="AB75" s="19">
        <f xml:space="preserve"> Costs!AB215</f>
        <v>6040.1301866627391</v>
      </c>
      <c r="AC75" s="19">
        <f xml:space="preserve"> Costs!AC215</f>
        <v>6154.7525794600288</v>
      </c>
      <c r="AD75" s="19">
        <f xml:space="preserve"> Costs!AD215</f>
        <v>6271.5501394349385</v>
      </c>
      <c r="AE75" s="19">
        <f xml:space="preserve"> Costs!AE215</f>
        <v>6390.5641443180648</v>
      </c>
      <c r="AF75" s="19">
        <f xml:space="preserve"> Costs!AF215</f>
        <v>6511.8366551595927</v>
      </c>
      <c r="AG75" s="19">
        <f xml:space="preserve"> Costs!AG215</f>
        <v>6635.4105311941903</v>
      </c>
      <c r="AH75" s="19">
        <f xml:space="preserve"> Costs!AH215</f>
        <v>6761.3294449880068</v>
      </c>
      <c r="AI75" s="19">
        <f xml:space="preserve"> Costs!AI215</f>
        <v>6889.6378978731082</v>
      </c>
      <c r="AJ75" s="19">
        <f xml:space="preserve"> Costs!AJ215</f>
        <v>7020.3812356748094</v>
      </c>
      <c r="AK75" s="19">
        <f xml:space="preserve"> Costs!AK215</f>
        <v>7153.6056647374617</v>
      </c>
      <c r="AL75" s="19">
        <f xml:space="preserve"> Costs!AL215</f>
        <v>7289.3582682543556</v>
      </c>
      <c r="AM75" s="19">
        <f xml:space="preserve"> Costs!AM215</f>
        <v>7427.6870229075166</v>
      </c>
      <c r="AN75" s="19">
        <f xml:space="preserve"> Costs!AN215</f>
        <v>7568.640815823268</v>
      </c>
      <c r="AO75" s="19">
        <f xml:space="preserve"> Costs!AO215</f>
        <v>7712.269461849558</v>
      </c>
      <c r="AP75" s="19">
        <f xml:space="preserve"> Costs!AP215</f>
        <v>7858.623721161156</v>
      </c>
      <c r="AQ75" s="19">
        <f xml:space="preserve"> Costs!AQ215</f>
        <v>8007.755317198943</v>
      </c>
      <c r="AR75" s="19">
        <f xml:space="preserve"> Costs!AR215</f>
        <v>8159.7169549496166</v>
      </c>
      <c r="AS75" s="19">
        <f xml:space="preserve"> Costs!AS215</f>
        <v>8314.5623395723105</v>
      </c>
      <c r="AT75" s="19">
        <f xml:space="preserve"> Costs!AT215</f>
        <v>8472.3461953786664</v>
      </c>
      <c r="AU75" s="19">
        <f xml:space="preserve"> Costs!AU215</f>
        <v>8633.1242851730967</v>
      </c>
      <c r="AV75" s="19">
        <f xml:space="preserve"> Costs!AV215</f>
        <v>8796.9534299600691</v>
      </c>
      <c r="AW75" s="19">
        <f xml:space="preserve"> Costs!AW215</f>
        <v>8963.891529025359</v>
      </c>
      <c r="AX75" s="19">
        <f xml:space="preserve"> Costs!AX215</f>
        <v>9133.9975803983889</v>
      </c>
      <c r="AY75" s="19">
        <f xml:space="preserve"> Costs!AY215</f>
        <v>9307.3317017028785</v>
      </c>
      <c r="AZ75" s="19">
        <f xml:space="preserve"> Costs!AZ215</f>
        <v>9483.9551514031718</v>
      </c>
      <c r="BA75" s="19">
        <f xml:space="preserve"> Costs!BA215</f>
        <v>9663.9303504537456</v>
      </c>
      <c r="BB75" s="19">
        <f xml:space="preserve"> Costs!BB215</f>
        <v>9847.3209043595671</v>
      </c>
      <c r="BC75" s="19">
        <f xml:space="preserve"> Costs!BC215</f>
        <v>10034.191625655079</v>
      </c>
      <c r="BD75" s="19">
        <f xml:space="preserve"> Costs!BD215</f>
        <v>10224.608556809766</v>
      </c>
      <c r="BE75" s="19">
        <f xml:space="preserve"> Costs!BE215</f>
        <v>10418.638993568398</v>
      </c>
      <c r="BF75" s="19">
        <f xml:space="preserve"> Costs!BF215</f>
        <v>10616.351508734198</v>
      </c>
      <c r="BG75" s="19">
        <f xml:space="preserve"> Costs!BG215</f>
        <v>10817.815976403323</v>
      </c>
      <c r="BH75" s="19">
        <f xml:space="preserve"> Costs!BH215</f>
        <v>11023.10359665927</v>
      </c>
      <c r="BI75" s="19">
        <f xml:space="preserve"> Costs!BI215</f>
        <v>11232.286920735865</v>
      </c>
      <c r="BJ75" s="19">
        <f xml:space="preserve"> Costs!BJ215</f>
        <v>11445.439876657794</v>
      </c>
      <c r="BK75" s="19">
        <f xml:space="preserve"> Costs!BK215</f>
        <v>11662.637795367702</v>
      </c>
      <c r="BL75" s="19">
        <f xml:space="preserve"> Costs!BL215</f>
        <v>11883.957437349085</v>
      </c>
      <c r="BM75" s="19">
        <f xml:space="preserve"> Costs!BM215</f>
        <v>12109.477019754429</v>
      </c>
      <c r="BN75" s="19">
        <f xml:space="preserve"> Costs!BN215</f>
        <v>12339.276244048124</v>
      </c>
      <c r="BO75" s="19">
        <f xml:space="preserve"> Costs!BO215</f>
        <v>12573.436324173979</v>
      </c>
      <c r="BP75" s="19">
        <f xml:space="preserve"> Costs!BP215</f>
        <v>12812.040015257244</v>
      </c>
      <c r="BQ75" s="19">
        <f xml:space="preserve"> Costs!BQ215</f>
        <v>13055.171642851317</v>
      </c>
      <c r="BR75" s="19">
        <f xml:space="preserve"> Costs!BR215</f>
        <v>13302.917132739463</v>
      </c>
      <c r="BS75" s="19">
        <f xml:space="preserve"> Costs!BS215</f>
        <v>13555.364041302066</v>
      </c>
      <c r="BT75" s="19">
        <f xml:space="preserve"> Costs!BT215</f>
        <v>13812.601586460152</v>
      </c>
      <c r="BU75" s="19">
        <f xml:space="preserve"> Costs!BU215</f>
        <v>14074.720679206141</v>
      </c>
      <c r="BV75" s="19">
        <f xml:space="preserve"> Costs!BV215</f>
        <v>14341.813955732925</v>
      </c>
      <c r="BW75" s="19">
        <f xml:space="preserve"> Costs!BW215</f>
        <v>14613.975810172678</v>
      </c>
      <c r="BX75" s="19">
        <f xml:space="preserve"> Costs!BX215</f>
        <v>14891.302427956924</v>
      </c>
      <c r="BY75" s="19">
        <f xml:space="preserve"> Costs!BY215</f>
        <v>15173.89181980968</v>
      </c>
      <c r="BZ75" s="19">
        <f xml:space="preserve"> Costs!BZ215</f>
        <v>15461.843856385696</v>
      </c>
      <c r="CA75" s="19">
        <f xml:space="preserve"> Costs!CA215</f>
        <v>15755.260303565983</v>
      </c>
      <c r="CB75" s="19">
        <f xml:space="preserve"> Costs!CB215</f>
        <v>16054.244858423184</v>
      </c>
      <c r="CC75" s="19">
        <f xml:space="preserve"> Costs!CC215</f>
        <v>16358.903185869396</v>
      </c>
      <c r="CD75" s="19">
        <f xml:space="preserve"> Costs!CD215</f>
        <v>16669.342955999509</v>
      </c>
      <c r="CE75" s="19">
        <f xml:space="preserve"> Costs!CE215</f>
        <v>16985.673882143172</v>
      </c>
      <c r="CF75" s="19">
        <f xml:space="preserve"> Costs!CF215</f>
        <v>17308.007759638844</v>
      </c>
      <c r="CG75" s="19">
        <f xml:space="preserve"> Costs!CG215</f>
        <v>17636.458505343711</v>
      </c>
      <c r="CH75" s="19">
        <f xml:space="preserve"> Costs!CH215</f>
        <v>17971.142197893314</v>
      </c>
      <c r="CI75" s="19">
        <f xml:space="preserve"> Costs!CI215</f>
        <v>18312.177118725205</v>
      </c>
      <c r="CJ75" s="19">
        <f xml:space="preserve"> Costs!CJ215</f>
        <v>18659.683793881122</v>
      </c>
      <c r="CK75" s="19">
        <f xml:space="preserve"> Costs!CK215</f>
        <v>19013.785036602378</v>
      </c>
      <c r="CL75" s="19">
        <f xml:space="preserve"> Costs!CL215</f>
        <v>19374.605990733635</v>
      </c>
      <c r="CM75" s="19">
        <f xml:space="preserve"> Costs!CM215</f>
        <v>19742.274174950304</v>
      </c>
      <c r="CN75" s="19">
        <f xml:space="preserve"> Costs!CN215</f>
        <v>20116.919527825263</v>
      </c>
      <c r="CO75" s="19">
        <f xml:space="preserve"> Costs!CO215</f>
        <v>20498.674453750766</v>
      </c>
      <c r="CP75" s="271"/>
      <c r="CQ75" s="253" t="s">
        <v>549</v>
      </c>
      <c r="CR75" s="253"/>
      <c r="CS75" s="253"/>
      <c r="CT75" s="253"/>
      <c r="CU75" s="344"/>
      <c r="CV75" s="253"/>
      <c r="CW75" s="253"/>
      <c r="CX75" s="253"/>
      <c r="CY75" s="253"/>
      <c r="CZ75" s="253"/>
    </row>
    <row r="76" spans="1:104" x14ac:dyDescent="0.2">
      <c r="E76" s="18" t="str">
        <f xml:space="preserve"> Costs!E208</f>
        <v>Wholesale element of regulatory fees</v>
      </c>
      <c r="F76" s="18">
        <f>Costs!F216</f>
        <v>0</v>
      </c>
      <c r="G76" s="18"/>
      <c r="H76" s="77" t="str">
        <f xml:space="preserve"> Costs!H208</f>
        <v>£</v>
      </c>
      <c r="I76" s="273">
        <f xml:space="preserve"> SUMPRODUCT( $K$12:$CO$12, $K76:$CO76 )</f>
        <v>4282.4182540192996</v>
      </c>
      <c r="J76" s="18"/>
      <c r="K76" s="19">
        <f xml:space="preserve"> Costs!K208</f>
        <v>0</v>
      </c>
      <c r="L76" s="19">
        <f xml:space="preserve"> Costs!L208</f>
        <v>37.224399040938351</v>
      </c>
      <c r="M76" s="19">
        <f xml:space="preserve"> Costs!M208</f>
        <v>228.83516594773471</v>
      </c>
      <c r="N76" s="19">
        <f xml:space="preserve"> Costs!N208</f>
        <v>203.16337108086981</v>
      </c>
      <c r="O76" s="19">
        <f xml:space="preserve"> Costs!O208</f>
        <v>194.19430179977596</v>
      </c>
      <c r="P76" s="19">
        <f xml:space="preserve"> Costs!P208</f>
        <v>185.69339286697939</v>
      </c>
      <c r="Q76" s="19">
        <f xml:space="preserve"> Costs!Q208</f>
        <v>191.59794725485054</v>
      </c>
      <c r="R76" s="19">
        <f xml:space="preserve"> Costs!R208</f>
        <v>201.45909021028973</v>
      </c>
      <c r="S76" s="19">
        <f xml:space="preserve"> Costs!S208</f>
        <v>211.27201892272643</v>
      </c>
      <c r="T76" s="19">
        <f xml:space="preserve"> Costs!T208</f>
        <v>229.12783566092318</v>
      </c>
      <c r="U76" s="19">
        <f xml:space="preserve"> Costs!U208</f>
        <v>233.7096603400272</v>
      </c>
      <c r="V76" s="19">
        <f xml:space="preserve"> Costs!V208</f>
        <v>238.86693384248207</v>
      </c>
      <c r="W76" s="19">
        <f xml:space="preserve"> Costs!W208</f>
        <v>243.15000740833571</v>
      </c>
      <c r="X76" s="19">
        <f xml:space="preserve"> Costs!X208</f>
        <v>248.01223072334369</v>
      </c>
      <c r="Y76" s="19">
        <f xml:space="preserve"> Costs!Y208</f>
        <v>252.97168297047051</v>
      </c>
      <c r="Z76" s="19">
        <f xml:space="preserve"> Costs!Z208</f>
        <v>258.5540117264016</v>
      </c>
      <c r="AA76" s="19">
        <f xml:space="preserve"> Costs!AA208</f>
        <v>263.1900902122627</v>
      </c>
      <c r="AB76" s="19">
        <f xml:space="preserve"> Costs!AB208</f>
        <v>268.45305115784925</v>
      </c>
      <c r="AC76" s="19">
        <f xml:space="preserve"> Costs!AC208</f>
        <v>273.82125450786054</v>
      </c>
      <c r="AD76" s="19">
        <f xml:space="preserve"> Costs!AD208</f>
        <v>279.86367097548867</v>
      </c>
      <c r="AE76" s="19">
        <f xml:space="preserve"> Costs!AE208</f>
        <v>284.88184855208169</v>
      </c>
      <c r="AF76" s="19">
        <f xml:space="preserve"> Costs!AF208</f>
        <v>290.57857536207223</v>
      </c>
      <c r="AG76" s="19">
        <f xml:space="preserve"> Costs!AG208</f>
        <v>296.38921850794964</v>
      </c>
      <c r="AH76" s="19">
        <f xml:space="preserve"> Costs!AH208</f>
        <v>302.92964247159944</v>
      </c>
      <c r="AI76" s="19">
        <f xml:space="preserve"> Costs!AI208</f>
        <v>308.36141121042027</v>
      </c>
      <c r="AJ76" s="19">
        <f xml:space="preserve"> Costs!AJ208</f>
        <v>314.52765425937963</v>
      </c>
      <c r="AK76" s="19">
        <f xml:space="preserve"> Costs!AK208</f>
        <v>320.81720246896077</v>
      </c>
      <c r="AL76" s="19">
        <f xml:space="preserve"> Costs!AL208</f>
        <v>327.89667900843148</v>
      </c>
      <c r="AM76" s="19">
        <f xml:space="preserve"> Costs!AM208</f>
        <v>333.77612651336869</v>
      </c>
      <c r="AN76" s="19">
        <f xml:space="preserve"> Costs!AN208</f>
        <v>340.45058267162386</v>
      </c>
      <c r="AO76" s="19">
        <f xml:space="preserve"> Costs!AO208</f>
        <v>347.25850662901064</v>
      </c>
      <c r="AP76" s="19">
        <f xml:space="preserve"> Costs!AP208</f>
        <v>354.92146370204841</v>
      </c>
      <c r="AQ76" s="19">
        <f xml:space="preserve"> Costs!AQ208</f>
        <v>361.28548702952486</v>
      </c>
      <c r="AR76" s="19">
        <f xml:space="preserve"> Costs!AR208</f>
        <v>368.51004250921648</v>
      </c>
      <c r="AS76" s="19">
        <f xml:space="preserve"> Costs!AS208</f>
        <v>375.87906601697171</v>
      </c>
      <c r="AT76" s="19">
        <f xml:space="preserve"> Costs!AT208</f>
        <v>384.17359327132851</v>
      </c>
      <c r="AU76" s="19">
        <f xml:space="preserve"> Costs!AU208</f>
        <v>391.06213048144093</v>
      </c>
      <c r="AV76" s="19">
        <f xml:space="preserve"> Costs!AV208</f>
        <v>398.88212369760549</v>
      </c>
      <c r="AW76" s="19">
        <f xml:space="preserve"> Costs!AW208</f>
        <v>406.85849179421587</v>
      </c>
      <c r="AX76" s="19">
        <f xml:space="preserve"> Costs!AX208</f>
        <v>415.83664235900744</v>
      </c>
      <c r="AY76" s="19">
        <f xml:space="preserve"> Costs!AY208</f>
        <v>423.29292315078789</v>
      </c>
      <c r="AZ76" s="19">
        <f xml:space="preserve"> Costs!AZ208</f>
        <v>431.75742924708118</v>
      </c>
      <c r="BA76" s="19">
        <f xml:space="preserve"> Costs!BA208</f>
        <v>440.39119842228661</v>
      </c>
      <c r="BB76" s="19">
        <f xml:space="preserve"> Costs!BB208</f>
        <v>450.10931557257129</v>
      </c>
      <c r="BC76" s="19">
        <f xml:space="preserve"> Costs!BC208</f>
        <v>458.18013257625353</v>
      </c>
      <c r="BD76" s="19">
        <f xml:space="preserve"> Costs!BD208</f>
        <v>467.34227140088649</v>
      </c>
      <c r="BE76" s="19">
        <f xml:space="preserve"> Costs!BE208</f>
        <v>476.68762373015102</v>
      </c>
      <c r="BF76" s="19">
        <f xml:space="preserve"> Costs!BF208</f>
        <v>487.20669447474455</v>
      </c>
      <c r="BG76" s="19">
        <f xml:space="preserve"> Costs!BG208</f>
        <v>495.94269690356049</v>
      </c>
      <c r="BH76" s="19">
        <f xml:space="preserve"> Costs!BH208</f>
        <v>505.8599663681789</v>
      </c>
      <c r="BI76" s="19">
        <f xml:space="preserve"> Costs!BI208</f>
        <v>515.97554953768281</v>
      </c>
      <c r="BJ76" s="19">
        <f xml:space="preserve"> Costs!BJ208</f>
        <v>527.36158734918683</v>
      </c>
      <c r="BK76" s="19">
        <f xml:space="preserve"> Costs!BK208</f>
        <v>536.81759885353108</v>
      </c>
      <c r="BL76" s="19">
        <f xml:space="preserve"> Costs!BL208</f>
        <v>547.55223576706771</v>
      </c>
      <c r="BM76" s="19">
        <f xml:space="preserve"> Costs!BM208</f>
        <v>558.50153112308396</v>
      </c>
      <c r="BN76" s="19">
        <f xml:space="preserve"> Costs!BN208</f>
        <v>570.82599021198462</v>
      </c>
      <c r="BO76" s="19">
        <f xml:space="preserve"> Costs!BO208</f>
        <v>581.06135293067462</v>
      </c>
      <c r="BP76" s="19">
        <f xml:space="preserve"> Costs!BP208</f>
        <v>592.68072357262156</v>
      </c>
      <c r="BQ76" s="19">
        <f xml:space="preserve"> Costs!BQ208</f>
        <v>604.53244450500529</v>
      </c>
      <c r="BR76" s="19">
        <f xml:space="preserve"> Costs!BR208</f>
        <v>617.87266823766538</v>
      </c>
      <c r="BS76" s="19">
        <f xml:space="preserve"> Costs!BS208</f>
        <v>628.9516152054249</v>
      </c>
      <c r="BT76" s="19">
        <f xml:space="preserve"> Costs!BT208</f>
        <v>641.52863808960728</v>
      </c>
      <c r="BU76" s="19">
        <f xml:space="preserve"> Costs!BU208</f>
        <v>654.35716124949442</v>
      </c>
      <c r="BV76" s="19">
        <f xml:space="preserve"> Costs!BV208</f>
        <v>668.79686752412488</v>
      </c>
      <c r="BW76" s="19">
        <f xml:space="preserve"> Costs!BW208</f>
        <v>680.7889257723682</v>
      </c>
      <c r="BX76" s="19">
        <f xml:space="preserve"> Costs!BX208</f>
        <v>694.4025292543156</v>
      </c>
      <c r="BY76" s="19">
        <f xml:space="preserve"> Costs!BY208</f>
        <v>708.28836131218054</v>
      </c>
      <c r="BZ76" s="19">
        <f xml:space="preserve"> Costs!BZ208</f>
        <v>723.91816793882163</v>
      </c>
      <c r="CA76" s="19">
        <f xml:space="preserve"> Costs!CA208</f>
        <v>736.89859481944018</v>
      </c>
      <c r="CB76" s="19">
        <f xml:space="preserve"> Costs!CB208</f>
        <v>751.63421241911658</v>
      </c>
      <c r="CC76" s="19">
        <f xml:space="preserve"> Costs!CC208</f>
        <v>766.66449529237366</v>
      </c>
      <c r="CD76" s="19">
        <f xml:space="preserve"> Costs!CD208</f>
        <v>783.58248867395571</v>
      </c>
      <c r="CE76" s="19">
        <f xml:space="preserve"> Costs!CE208</f>
        <v>797.63274414430225</v>
      </c>
      <c r="CF76" s="19">
        <f xml:space="preserve"> Costs!CF208</f>
        <v>813.58285069264036</v>
      </c>
      <c r="CG76" s="19">
        <f xml:space="preserve"> Costs!CG208</f>
        <v>829.85190841339613</v>
      </c>
      <c r="CH76" s="19">
        <f xml:space="preserve"> Costs!CH208</f>
        <v>848.16425909669863</v>
      </c>
      <c r="CI76" s="19">
        <f xml:space="preserve"> Costs!CI208</f>
        <v>863.37251692963241</v>
      </c>
      <c r="CJ76" s="19">
        <f xml:space="preserve"> Costs!CJ208</f>
        <v>880.63720890351578</v>
      </c>
      <c r="CK76" s="19">
        <f xml:space="preserve"> Costs!CK208</f>
        <v>898.24713955839525</v>
      </c>
      <c r="CL76" s="19">
        <f xml:space="preserve"> Costs!CL208</f>
        <v>916.20921256489737</v>
      </c>
      <c r="CM76" s="19">
        <f xml:space="preserve"> Costs!CM208</f>
        <v>934.53046964500459</v>
      </c>
      <c r="CN76" s="19">
        <f xml:space="preserve"> Costs!CN208</f>
        <v>953.21809333264241</v>
      </c>
      <c r="CO76" s="19">
        <f xml:space="preserve"> Costs!CO208</f>
        <v>972.27940978946663</v>
      </c>
      <c r="CP76" s="271"/>
      <c r="CQ76" s="253" t="s">
        <v>550</v>
      </c>
      <c r="CR76" s="253"/>
      <c r="CS76" s="253"/>
      <c r="CT76" s="253"/>
      <c r="CU76" s="344"/>
      <c r="CV76" s="253"/>
      <c r="CW76" s="253"/>
      <c r="CX76" s="253"/>
      <c r="CY76" s="253"/>
      <c r="CZ76" s="253"/>
    </row>
    <row r="77" spans="1:104" x14ac:dyDescent="0.2">
      <c r="E77" s="18" t="str">
        <f>Costs!E238</f>
        <v>Pumping and other non-standard maintenance</v>
      </c>
      <c r="F77" s="18">
        <f>Costs!F238</f>
        <v>0</v>
      </c>
      <c r="G77" s="18"/>
      <c r="H77" s="77" t="str">
        <f>Costs!H238</f>
        <v>£</v>
      </c>
      <c r="I77" s="273">
        <f xml:space="preserve"> SUMPRODUCT( $K$12:$CO$12, $K77:$CO77 )</f>
        <v>0</v>
      </c>
      <c r="J77" s="18"/>
      <c r="K77" s="19">
        <f>Costs!K238</f>
        <v>0</v>
      </c>
      <c r="L77" s="19">
        <f>Costs!L238</f>
        <v>0</v>
      </c>
      <c r="M77" s="19">
        <f>Costs!M238</f>
        <v>0</v>
      </c>
      <c r="N77" s="19">
        <f>Costs!N238</f>
        <v>0</v>
      </c>
      <c r="O77" s="19">
        <f>Costs!O238</f>
        <v>0</v>
      </c>
      <c r="P77" s="19">
        <f>Costs!P238</f>
        <v>0</v>
      </c>
      <c r="Q77" s="19">
        <f>Costs!Q238</f>
        <v>0</v>
      </c>
      <c r="R77" s="19">
        <f>Costs!R238</f>
        <v>0</v>
      </c>
      <c r="S77" s="19">
        <f>Costs!S238</f>
        <v>0</v>
      </c>
      <c r="T77" s="19">
        <f>Costs!T238</f>
        <v>0</v>
      </c>
      <c r="U77" s="19">
        <f>Costs!U238</f>
        <v>0</v>
      </c>
      <c r="V77" s="19">
        <f>Costs!V238</f>
        <v>0</v>
      </c>
      <c r="W77" s="19">
        <f>Costs!W238</f>
        <v>0</v>
      </c>
      <c r="X77" s="19">
        <f>Costs!X238</f>
        <v>0</v>
      </c>
      <c r="Y77" s="19">
        <f>Costs!Y238</f>
        <v>0</v>
      </c>
      <c r="Z77" s="19">
        <f>Costs!Z238</f>
        <v>0</v>
      </c>
      <c r="AA77" s="19">
        <f>Costs!AA238</f>
        <v>0</v>
      </c>
      <c r="AB77" s="19">
        <f>Costs!AB238</f>
        <v>0</v>
      </c>
      <c r="AC77" s="19">
        <f>Costs!AC238</f>
        <v>0</v>
      </c>
      <c r="AD77" s="19">
        <f>Costs!AD238</f>
        <v>0</v>
      </c>
      <c r="AE77" s="19">
        <f>Costs!AE238</f>
        <v>0</v>
      </c>
      <c r="AF77" s="19">
        <f>Costs!AF238</f>
        <v>0</v>
      </c>
      <c r="AG77" s="19">
        <f>Costs!AG238</f>
        <v>0</v>
      </c>
      <c r="AH77" s="19">
        <f>Costs!AH238</f>
        <v>0</v>
      </c>
      <c r="AI77" s="19">
        <f>Costs!AI238</f>
        <v>0</v>
      </c>
      <c r="AJ77" s="19">
        <f>Costs!AJ238</f>
        <v>0</v>
      </c>
      <c r="AK77" s="19">
        <f>Costs!AK238</f>
        <v>0</v>
      </c>
      <c r="AL77" s="19">
        <f>Costs!AL238</f>
        <v>0</v>
      </c>
      <c r="AM77" s="19">
        <f>Costs!AM238</f>
        <v>0</v>
      </c>
      <c r="AN77" s="19">
        <f>Costs!AN238</f>
        <v>0</v>
      </c>
      <c r="AO77" s="19">
        <f>Costs!AO238</f>
        <v>0</v>
      </c>
      <c r="AP77" s="19">
        <f>Costs!AP238</f>
        <v>0</v>
      </c>
      <c r="AQ77" s="19">
        <f>Costs!AQ238</f>
        <v>0</v>
      </c>
      <c r="AR77" s="19">
        <f>Costs!AR238</f>
        <v>0</v>
      </c>
      <c r="AS77" s="19">
        <f>Costs!AS238</f>
        <v>0</v>
      </c>
      <c r="AT77" s="19">
        <f>Costs!AT238</f>
        <v>0</v>
      </c>
      <c r="AU77" s="19">
        <f>Costs!AU238</f>
        <v>0</v>
      </c>
      <c r="AV77" s="19">
        <f>Costs!AV238</f>
        <v>0</v>
      </c>
      <c r="AW77" s="19">
        <f>Costs!AW238</f>
        <v>0</v>
      </c>
      <c r="AX77" s="19">
        <f>Costs!AX238</f>
        <v>0</v>
      </c>
      <c r="AY77" s="19">
        <f>Costs!AY238</f>
        <v>0</v>
      </c>
      <c r="AZ77" s="19">
        <f>Costs!AZ238</f>
        <v>0</v>
      </c>
      <c r="BA77" s="19">
        <f>Costs!BA238</f>
        <v>0</v>
      </c>
      <c r="BB77" s="19">
        <f>Costs!BB238</f>
        <v>0</v>
      </c>
      <c r="BC77" s="19">
        <f>Costs!BC238</f>
        <v>0</v>
      </c>
      <c r="BD77" s="19">
        <f>Costs!BD238</f>
        <v>0</v>
      </c>
      <c r="BE77" s="19">
        <f>Costs!BE238</f>
        <v>0</v>
      </c>
      <c r="BF77" s="19">
        <f>Costs!BF238</f>
        <v>0</v>
      </c>
      <c r="BG77" s="19">
        <f>Costs!BG238</f>
        <v>0</v>
      </c>
      <c r="BH77" s="19">
        <f>Costs!BH238</f>
        <v>0</v>
      </c>
      <c r="BI77" s="19">
        <f>Costs!BI238</f>
        <v>0</v>
      </c>
      <c r="BJ77" s="19">
        <f>Costs!BJ238</f>
        <v>0</v>
      </c>
      <c r="BK77" s="19">
        <f>Costs!BK238</f>
        <v>0</v>
      </c>
      <c r="BL77" s="19">
        <f>Costs!BL238</f>
        <v>0</v>
      </c>
      <c r="BM77" s="19">
        <f>Costs!BM238</f>
        <v>0</v>
      </c>
      <c r="BN77" s="19">
        <f>Costs!BN238</f>
        <v>0</v>
      </c>
      <c r="BO77" s="19">
        <f>Costs!BO238</f>
        <v>0</v>
      </c>
      <c r="BP77" s="19">
        <f>Costs!BP238</f>
        <v>0</v>
      </c>
      <c r="BQ77" s="19">
        <f>Costs!BQ238</f>
        <v>0</v>
      </c>
      <c r="BR77" s="19">
        <f>Costs!BR238</f>
        <v>0</v>
      </c>
      <c r="BS77" s="19">
        <f>Costs!BS238</f>
        <v>0</v>
      </c>
      <c r="BT77" s="19">
        <f>Costs!BT238</f>
        <v>0</v>
      </c>
      <c r="BU77" s="19">
        <f>Costs!BU238</f>
        <v>0</v>
      </c>
      <c r="BV77" s="19">
        <f>Costs!BV238</f>
        <v>0</v>
      </c>
      <c r="BW77" s="19">
        <f>Costs!BW238</f>
        <v>0</v>
      </c>
      <c r="BX77" s="19">
        <f>Costs!BX238</f>
        <v>0</v>
      </c>
      <c r="BY77" s="19">
        <f>Costs!BY238</f>
        <v>0</v>
      </c>
      <c r="BZ77" s="19">
        <f>Costs!BZ238</f>
        <v>0</v>
      </c>
      <c r="CA77" s="19">
        <f>Costs!CA238</f>
        <v>0</v>
      </c>
      <c r="CB77" s="19">
        <f>Costs!CB238</f>
        <v>0</v>
      </c>
      <c r="CC77" s="19">
        <f>Costs!CC238</f>
        <v>0</v>
      </c>
      <c r="CD77" s="19">
        <f>Costs!CD238</f>
        <v>0</v>
      </c>
      <c r="CE77" s="19">
        <f>Costs!CE238</f>
        <v>0</v>
      </c>
      <c r="CF77" s="19">
        <f>Costs!CF238</f>
        <v>0</v>
      </c>
      <c r="CG77" s="19">
        <f>Costs!CG238</f>
        <v>0</v>
      </c>
      <c r="CH77" s="19">
        <f>Costs!CH238</f>
        <v>0</v>
      </c>
      <c r="CI77" s="19">
        <f>Costs!CI238</f>
        <v>0</v>
      </c>
      <c r="CJ77" s="19">
        <f>Costs!CJ238</f>
        <v>0</v>
      </c>
      <c r="CK77" s="19">
        <f>Costs!CK238</f>
        <v>0</v>
      </c>
      <c r="CL77" s="19">
        <f>Costs!CL238</f>
        <v>0</v>
      </c>
      <c r="CM77" s="19">
        <f>Costs!CM238</f>
        <v>0</v>
      </c>
      <c r="CN77" s="19">
        <f>Costs!CN238</f>
        <v>0</v>
      </c>
      <c r="CO77" s="19">
        <f>Costs!CO238</f>
        <v>0</v>
      </c>
      <c r="CP77" s="271"/>
      <c r="CQ77" s="253"/>
      <c r="CR77" s="253"/>
      <c r="CS77" s="253"/>
      <c r="CT77" s="253"/>
      <c r="CU77" s="344"/>
      <c r="CV77" s="253"/>
      <c r="CW77" s="253"/>
      <c r="CX77" s="253"/>
      <c r="CY77" s="253"/>
      <c r="CZ77" s="253"/>
    </row>
    <row r="78" spans="1:104" x14ac:dyDescent="0.2">
      <c r="E78" s="18" t="str">
        <f>Costs!E247</f>
        <v>Pumping and other non-standard operating costs</v>
      </c>
      <c r="F78" s="18">
        <f>Costs!F249</f>
        <v>0</v>
      </c>
      <c r="G78" s="18"/>
      <c r="H78" s="77" t="str">
        <f>Costs!H247</f>
        <v>£</v>
      </c>
      <c r="I78" s="273">
        <f xml:space="preserve"> SUMPRODUCT( $K$12:$CO$12, $K78:$CO78 )</f>
        <v>0</v>
      </c>
      <c r="J78" s="18"/>
      <c r="K78" s="19">
        <f>Costs!K247</f>
        <v>0</v>
      </c>
      <c r="L78" s="19">
        <f>Costs!L247</f>
        <v>0</v>
      </c>
      <c r="M78" s="19">
        <f>Costs!M247</f>
        <v>0</v>
      </c>
      <c r="N78" s="19">
        <f>Costs!N247</f>
        <v>0</v>
      </c>
      <c r="O78" s="19">
        <f>Costs!O247</f>
        <v>0</v>
      </c>
      <c r="P78" s="19">
        <f>Costs!P247</f>
        <v>0</v>
      </c>
      <c r="Q78" s="19">
        <f>Costs!Q247</f>
        <v>0</v>
      </c>
      <c r="R78" s="19">
        <f>Costs!R247</f>
        <v>0</v>
      </c>
      <c r="S78" s="19">
        <f>Costs!S247</f>
        <v>0</v>
      </c>
      <c r="T78" s="19">
        <f>Costs!T247</f>
        <v>0</v>
      </c>
      <c r="U78" s="19">
        <f>Costs!U247</f>
        <v>0</v>
      </c>
      <c r="V78" s="19">
        <f>Costs!V247</f>
        <v>0</v>
      </c>
      <c r="W78" s="19">
        <f>Costs!W247</f>
        <v>0</v>
      </c>
      <c r="X78" s="19">
        <f>Costs!X247</f>
        <v>0</v>
      </c>
      <c r="Y78" s="19">
        <f>Costs!Y247</f>
        <v>0</v>
      </c>
      <c r="Z78" s="19">
        <f>Costs!Z247</f>
        <v>0</v>
      </c>
      <c r="AA78" s="19">
        <f>Costs!AA247</f>
        <v>0</v>
      </c>
      <c r="AB78" s="19">
        <f>Costs!AB247</f>
        <v>0</v>
      </c>
      <c r="AC78" s="19">
        <f>Costs!AC247</f>
        <v>0</v>
      </c>
      <c r="AD78" s="19">
        <f>Costs!AD247</f>
        <v>0</v>
      </c>
      <c r="AE78" s="19">
        <f>Costs!AE247</f>
        <v>0</v>
      </c>
      <c r="AF78" s="19">
        <f>Costs!AF247</f>
        <v>0</v>
      </c>
      <c r="AG78" s="19">
        <f>Costs!AG247</f>
        <v>0</v>
      </c>
      <c r="AH78" s="19">
        <f>Costs!AH247</f>
        <v>0</v>
      </c>
      <c r="AI78" s="19">
        <f>Costs!AI247</f>
        <v>0</v>
      </c>
      <c r="AJ78" s="19">
        <f>Costs!AJ247</f>
        <v>0</v>
      </c>
      <c r="AK78" s="19">
        <f>Costs!AK247</f>
        <v>0</v>
      </c>
      <c r="AL78" s="19">
        <f>Costs!AL247</f>
        <v>0</v>
      </c>
      <c r="AM78" s="19">
        <f>Costs!AM247</f>
        <v>0</v>
      </c>
      <c r="AN78" s="19">
        <f>Costs!AN247</f>
        <v>0</v>
      </c>
      <c r="AO78" s="19">
        <f>Costs!AO247</f>
        <v>0</v>
      </c>
      <c r="AP78" s="19">
        <f>Costs!AP247</f>
        <v>0</v>
      </c>
      <c r="AQ78" s="19">
        <f>Costs!AQ247</f>
        <v>0</v>
      </c>
      <c r="AR78" s="19">
        <f>Costs!AR247</f>
        <v>0</v>
      </c>
      <c r="AS78" s="19">
        <f>Costs!AS247</f>
        <v>0</v>
      </c>
      <c r="AT78" s="19">
        <f>Costs!AT247</f>
        <v>0</v>
      </c>
      <c r="AU78" s="19">
        <f>Costs!AU247</f>
        <v>0</v>
      </c>
      <c r="AV78" s="19">
        <f>Costs!AV247</f>
        <v>0</v>
      </c>
      <c r="AW78" s="19">
        <f>Costs!AW247</f>
        <v>0</v>
      </c>
      <c r="AX78" s="19">
        <f>Costs!AX247</f>
        <v>0</v>
      </c>
      <c r="AY78" s="19">
        <f>Costs!AY247</f>
        <v>0</v>
      </c>
      <c r="AZ78" s="19">
        <f>Costs!AZ247</f>
        <v>0</v>
      </c>
      <c r="BA78" s="19">
        <f>Costs!BA247</f>
        <v>0</v>
      </c>
      <c r="BB78" s="19">
        <f>Costs!BB247</f>
        <v>0</v>
      </c>
      <c r="BC78" s="19">
        <f>Costs!BC247</f>
        <v>0</v>
      </c>
      <c r="BD78" s="19">
        <f>Costs!BD247</f>
        <v>0</v>
      </c>
      <c r="BE78" s="19">
        <f>Costs!BE247</f>
        <v>0</v>
      </c>
      <c r="BF78" s="19">
        <f>Costs!BF247</f>
        <v>0</v>
      </c>
      <c r="BG78" s="19">
        <f>Costs!BG247</f>
        <v>0</v>
      </c>
      <c r="BH78" s="19">
        <f>Costs!BH247</f>
        <v>0</v>
      </c>
      <c r="BI78" s="19">
        <f>Costs!BI247</f>
        <v>0</v>
      </c>
      <c r="BJ78" s="19">
        <f>Costs!BJ247</f>
        <v>0</v>
      </c>
      <c r="BK78" s="19">
        <f>Costs!BK247</f>
        <v>0</v>
      </c>
      <c r="BL78" s="19">
        <f>Costs!BL247</f>
        <v>0</v>
      </c>
      <c r="BM78" s="19">
        <f>Costs!BM247</f>
        <v>0</v>
      </c>
      <c r="BN78" s="19">
        <f>Costs!BN247</f>
        <v>0</v>
      </c>
      <c r="BO78" s="19">
        <f>Costs!BO247</f>
        <v>0</v>
      </c>
      <c r="BP78" s="19">
        <f>Costs!BP247</f>
        <v>0</v>
      </c>
      <c r="BQ78" s="19">
        <f>Costs!BQ247</f>
        <v>0</v>
      </c>
      <c r="BR78" s="19">
        <f>Costs!BR247</f>
        <v>0</v>
      </c>
      <c r="BS78" s="19">
        <f>Costs!BS247</f>
        <v>0</v>
      </c>
      <c r="BT78" s="19">
        <f>Costs!BT247</f>
        <v>0</v>
      </c>
      <c r="BU78" s="19">
        <f>Costs!BU247</f>
        <v>0</v>
      </c>
      <c r="BV78" s="19">
        <f>Costs!BV247</f>
        <v>0</v>
      </c>
      <c r="BW78" s="19">
        <f>Costs!BW247</f>
        <v>0</v>
      </c>
      <c r="BX78" s="19">
        <f>Costs!BX247</f>
        <v>0</v>
      </c>
      <c r="BY78" s="19">
        <f>Costs!BY247</f>
        <v>0</v>
      </c>
      <c r="BZ78" s="19">
        <f>Costs!BZ247</f>
        <v>0</v>
      </c>
      <c r="CA78" s="19">
        <f>Costs!CA247</f>
        <v>0</v>
      </c>
      <c r="CB78" s="19">
        <f>Costs!CB247</f>
        <v>0</v>
      </c>
      <c r="CC78" s="19">
        <f>Costs!CC247</f>
        <v>0</v>
      </c>
      <c r="CD78" s="19">
        <f>Costs!CD247</f>
        <v>0</v>
      </c>
      <c r="CE78" s="19">
        <f>Costs!CE247</f>
        <v>0</v>
      </c>
      <c r="CF78" s="19">
        <f>Costs!CF247</f>
        <v>0</v>
      </c>
      <c r="CG78" s="19">
        <f>Costs!CG247</f>
        <v>0</v>
      </c>
      <c r="CH78" s="19">
        <f>Costs!CH247</f>
        <v>0</v>
      </c>
      <c r="CI78" s="19">
        <f>Costs!CI247</f>
        <v>0</v>
      </c>
      <c r="CJ78" s="19">
        <f>Costs!CJ247</f>
        <v>0</v>
      </c>
      <c r="CK78" s="19">
        <f>Costs!CK247</f>
        <v>0</v>
      </c>
      <c r="CL78" s="19">
        <f>Costs!CL247</f>
        <v>0</v>
      </c>
      <c r="CM78" s="19">
        <f>Costs!CM247</f>
        <v>0</v>
      </c>
      <c r="CN78" s="19">
        <f>Costs!CN247</f>
        <v>0</v>
      </c>
      <c r="CO78" s="19">
        <f>Costs!CO247</f>
        <v>0</v>
      </c>
      <c r="CP78" s="271"/>
      <c r="CQ78" s="253"/>
      <c r="CR78" s="253"/>
      <c r="CS78" s="253"/>
      <c r="CT78" s="253"/>
      <c r="CU78" s="344"/>
      <c r="CV78" s="253"/>
      <c r="CW78" s="253"/>
      <c r="CX78" s="253"/>
      <c r="CY78" s="253"/>
      <c r="CZ78" s="253"/>
    </row>
    <row r="79" spans="1:104" x14ac:dyDescent="0.2">
      <c r="A79" s="14"/>
      <c r="B79" s="14"/>
      <c r="C79" s="181"/>
      <c r="D79" s="70"/>
      <c r="E79" s="16"/>
      <c r="F79" s="17"/>
      <c r="G79" s="16"/>
      <c r="H79" s="148"/>
      <c r="I79" s="198"/>
      <c r="J79" s="13"/>
      <c r="K79" s="16"/>
      <c r="CP79" s="271"/>
      <c r="CQ79" s="253"/>
      <c r="CR79" s="253"/>
      <c r="CS79" s="253"/>
      <c r="CT79" s="253"/>
      <c r="CU79" s="344"/>
      <c r="CV79" s="253"/>
      <c r="CW79" s="253"/>
      <c r="CX79" s="253"/>
      <c r="CY79" s="253"/>
      <c r="CZ79" s="253"/>
    </row>
    <row r="80" spans="1:104" s="79" customFormat="1" x14ac:dyDescent="0.2">
      <c r="B80" s="98"/>
      <c r="C80" s="44"/>
      <c r="E80" s="98" t="s">
        <v>533</v>
      </c>
      <c r="H80" s="277" t="s">
        <v>125</v>
      </c>
      <c r="I80" s="204">
        <f t="shared" ref="I80:BV80" si="23" xml:space="preserve"> SUBTOTAL( 9, I69:I79 )</f>
        <v>108745.7748544887</v>
      </c>
      <c r="K80" s="204">
        <f t="shared" si="23"/>
        <v>4353.8229711156573</v>
      </c>
      <c r="L80" s="204">
        <f t="shared" si="23"/>
        <v>4530.7165919164509</v>
      </c>
      <c r="M80" s="204">
        <f t="shared" si="23"/>
        <v>4792.3670919629285</v>
      </c>
      <c r="N80" s="204">
        <f t="shared" si="23"/>
        <v>4852.0461509647112</v>
      </c>
      <c r="O80" s="204">
        <f t="shared" si="23"/>
        <v>4928.70794208179</v>
      </c>
      <c r="P80" s="204">
        <f t="shared" si="23"/>
        <v>5007.5655041978598</v>
      </c>
      <c r="Q80" s="204">
        <f t="shared" si="23"/>
        <v>5103.3790386387218</v>
      </c>
      <c r="R80" s="204">
        <f t="shared" si="23"/>
        <v>5206.4501098890923</v>
      </c>
      <c r="S80" s="204">
        <f t="shared" si="23"/>
        <v>5311.2417938394992</v>
      </c>
      <c r="T80" s="204">
        <f t="shared" si="23"/>
        <v>5425.8787594485611</v>
      </c>
      <c r="U80" s="204">
        <f t="shared" si="23"/>
        <v>5529.078330309917</v>
      </c>
      <c r="V80" s="204">
        <f t="shared" si="23"/>
        <v>5634.7248000611544</v>
      </c>
      <c r="W80" s="204">
        <f t="shared" si="23"/>
        <v>5741.4040340915199</v>
      </c>
      <c r="X80" s="204">
        <f t="shared" si="23"/>
        <v>5850.6055701811692</v>
      </c>
      <c r="Y80" s="204">
        <f t="shared" si="23"/>
        <v>5961.884362341998</v>
      </c>
      <c r="Z80" s="204">
        <f t="shared" si="23"/>
        <v>6075.8036327461859</v>
      </c>
      <c r="AA80" s="204">
        <f t="shared" si="23"/>
        <v>6190.8325422562439</v>
      </c>
      <c r="AB80" s="204">
        <f t="shared" si="23"/>
        <v>6308.5832378205887</v>
      </c>
      <c r="AC80" s="204">
        <f t="shared" si="23"/>
        <v>6428.5738339678892</v>
      </c>
      <c r="AD80" s="204">
        <f t="shared" si="23"/>
        <v>6551.4138104104268</v>
      </c>
      <c r="AE80" s="204">
        <f t="shared" si="23"/>
        <v>6675.4459928701463</v>
      </c>
      <c r="AF80" s="204">
        <f t="shared" si="23"/>
        <v>6802.4152305216649</v>
      </c>
      <c r="AG80" s="204">
        <f t="shared" si="23"/>
        <v>6931.7997497021397</v>
      </c>
      <c r="AH80" s="204">
        <f t="shared" si="23"/>
        <v>7064.2590874596062</v>
      </c>
      <c r="AI80" s="204">
        <f t="shared" si="23"/>
        <v>7197.9993090835287</v>
      </c>
      <c r="AJ80" s="204">
        <f t="shared" si="23"/>
        <v>7334.9088899341887</v>
      </c>
      <c r="AK80" s="204">
        <f t="shared" si="23"/>
        <v>7474.4228672064228</v>
      </c>
      <c r="AL80" s="204">
        <f t="shared" si="23"/>
        <v>7617.254947262787</v>
      </c>
      <c r="AM80" s="204">
        <f t="shared" si="23"/>
        <v>7761.4631494208852</v>
      </c>
      <c r="AN80" s="204">
        <f t="shared" si="23"/>
        <v>7909.091398494892</v>
      </c>
      <c r="AO80" s="204">
        <f t="shared" si="23"/>
        <v>8059.5279684785683</v>
      </c>
      <c r="AP80" s="204">
        <f t="shared" si="23"/>
        <v>8213.5451848632038</v>
      </c>
      <c r="AQ80" s="204">
        <f t="shared" si="23"/>
        <v>8369.0408042284671</v>
      </c>
      <c r="AR80" s="204">
        <f t="shared" si="23"/>
        <v>8528.2269974588326</v>
      </c>
      <c r="AS80" s="204">
        <f t="shared" si="23"/>
        <v>8690.441405589283</v>
      </c>
      <c r="AT80" s="204">
        <f t="shared" si="23"/>
        <v>8856.5197886499955</v>
      </c>
      <c r="AU80" s="204">
        <f t="shared" si="23"/>
        <v>9024.186415654538</v>
      </c>
      <c r="AV80" s="204">
        <f t="shared" si="23"/>
        <v>9195.8355536576746</v>
      </c>
      <c r="AW80" s="204">
        <f t="shared" si="23"/>
        <v>9370.7500208195743</v>
      </c>
      <c r="AX80" s="204">
        <f t="shared" si="23"/>
        <v>9549.8342227573958</v>
      </c>
      <c r="AY80" s="204">
        <f t="shared" si="23"/>
        <v>9730.6246248536663</v>
      </c>
      <c r="AZ80" s="204">
        <f t="shared" si="23"/>
        <v>9915.7125806502536</v>
      </c>
      <c r="BA80" s="204">
        <f t="shared" si="23"/>
        <v>10104.321548876032</v>
      </c>
      <c r="BB80" s="204">
        <f t="shared" si="23"/>
        <v>10297.430219932139</v>
      </c>
      <c r="BC80" s="204">
        <f t="shared" si="23"/>
        <v>10492.371758231333</v>
      </c>
      <c r="BD80" s="204">
        <f t="shared" si="23"/>
        <v>10691.950828210653</v>
      </c>
      <c r="BE80" s="204">
        <f t="shared" si="23"/>
        <v>10895.32661729855</v>
      </c>
      <c r="BF80" s="204">
        <f t="shared" si="23"/>
        <v>11103.558203208942</v>
      </c>
      <c r="BG80" s="204">
        <f t="shared" si="23"/>
        <v>11313.758673306884</v>
      </c>
      <c r="BH80" s="204">
        <f t="shared" si="23"/>
        <v>11528.96356302745</v>
      </c>
      <c r="BI80" s="204">
        <f t="shared" si="23"/>
        <v>11748.262470273548</v>
      </c>
      <c r="BJ80" s="204">
        <f t="shared" si="23"/>
        <v>11972.801464006981</v>
      </c>
      <c r="BK80" s="204">
        <f t="shared" si="23"/>
        <v>12199.455394221233</v>
      </c>
      <c r="BL80" s="204">
        <f t="shared" si="23"/>
        <v>12431.509673116152</v>
      </c>
      <c r="BM80" s="204">
        <f t="shared" si="23"/>
        <v>12667.978550877513</v>
      </c>
      <c r="BN80" s="204">
        <f t="shared" si="23"/>
        <v>12910.102234260108</v>
      </c>
      <c r="BO80" s="204">
        <f t="shared" si="23"/>
        <v>13154.497677104653</v>
      </c>
      <c r="BP80" s="204">
        <f t="shared" si="23"/>
        <v>13404.720738829865</v>
      </c>
      <c r="BQ80" s="204">
        <f t="shared" si="23"/>
        <v>13659.704087356322</v>
      </c>
      <c r="BR80" s="204">
        <f t="shared" si="23"/>
        <v>13920.789800977129</v>
      </c>
      <c r="BS80" s="204">
        <f t="shared" si="23"/>
        <v>14184.315656507491</v>
      </c>
      <c r="BT80" s="204">
        <f t="shared" si="23"/>
        <v>14454.130224549759</v>
      </c>
      <c r="BU80" s="204">
        <f t="shared" si="23"/>
        <v>14729.077840455635</v>
      </c>
      <c r="BV80" s="204">
        <f t="shared" si="23"/>
        <v>15010.61082325705</v>
      </c>
      <c r="BW80" s="204">
        <f t="shared" ref="BW80:CO80" si="24" xml:space="preserve"> SUBTOTAL( 9, BW69:BW79 )</f>
        <v>15294.764735945046</v>
      </c>
      <c r="BX80" s="204">
        <f t="shared" si="24"/>
        <v>15585.704957211239</v>
      </c>
      <c r="BY80" s="204">
        <f t="shared" si="24"/>
        <v>15882.180181121861</v>
      </c>
      <c r="BZ80" s="204">
        <f t="shared" si="24"/>
        <v>16185.762024324518</v>
      </c>
      <c r="CA80" s="204">
        <f t="shared" si="24"/>
        <v>16492.158898385424</v>
      </c>
      <c r="CB80" s="204">
        <f t="shared" si="24"/>
        <v>16805.8790708423</v>
      </c>
      <c r="CC80" s="204">
        <f t="shared" si="24"/>
        <v>17125.56768116177</v>
      </c>
      <c r="CD80" s="204">
        <f t="shared" si="24"/>
        <v>17452.925444673467</v>
      </c>
      <c r="CE80" s="204">
        <f t="shared" si="24"/>
        <v>17783.306626287475</v>
      </c>
      <c r="CF80" s="204">
        <f t="shared" si="24"/>
        <v>18121.590610331485</v>
      </c>
      <c r="CG80" s="204">
        <f t="shared" si="24"/>
        <v>18466.310413757106</v>
      </c>
      <c r="CH80" s="204">
        <f t="shared" si="24"/>
        <v>18819.306456990013</v>
      </c>
      <c r="CI80" s="204">
        <f t="shared" si="24"/>
        <v>19175.549635654839</v>
      </c>
      <c r="CJ80" s="204">
        <f t="shared" si="24"/>
        <v>19540.321002784636</v>
      </c>
      <c r="CK80" s="204">
        <f t="shared" si="24"/>
        <v>19912.032176160774</v>
      </c>
      <c r="CL80" s="204">
        <f t="shared" si="24"/>
        <v>20290.815203298531</v>
      </c>
      <c r="CM80" s="204">
        <f t="shared" si="24"/>
        <v>20676.804644595308</v>
      </c>
      <c r="CN80" s="204">
        <f t="shared" si="24"/>
        <v>21070.137621157905</v>
      </c>
      <c r="CO80" s="204">
        <f t="shared" si="24"/>
        <v>21470.953863540231</v>
      </c>
      <c r="CS80" s="253"/>
      <c r="CT80" s="253"/>
      <c r="CU80" s="253"/>
    </row>
    <row r="81" spans="1:16383" s="79" customFormat="1" x14ac:dyDescent="0.2">
      <c r="B81" s="98"/>
      <c r="C81" s="44"/>
      <c r="E81" s="45"/>
      <c r="F81" s="45"/>
      <c r="G81" s="45"/>
      <c r="H81" s="223"/>
      <c r="I81" s="276"/>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S81" s="253"/>
      <c r="CT81" s="253"/>
      <c r="CU81" s="253"/>
    </row>
    <row r="82" spans="1:16383" s="79" customFormat="1" x14ac:dyDescent="0.2">
      <c r="B82" s="98" t="s">
        <v>551</v>
      </c>
      <c r="C82" s="44"/>
      <c r="E82" s="45"/>
      <c r="F82" s="45"/>
      <c r="G82" s="45"/>
      <c r="H82" s="223"/>
      <c r="I82" s="276"/>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S82" s="253"/>
      <c r="CT82" s="253"/>
      <c r="CU82" s="253"/>
    </row>
    <row r="83" spans="1:16383" s="132" customFormat="1" x14ac:dyDescent="0.2">
      <c r="B83" s="43"/>
      <c r="C83" s="279"/>
      <c r="E83" s="132" t="s">
        <v>552</v>
      </c>
      <c r="H83" s="277" t="s">
        <v>59</v>
      </c>
      <c r="I83" s="326">
        <f xml:space="preserve"> MAX( 0, I80 / I62 )</f>
        <v>8.4220928305729179E-2</v>
      </c>
      <c r="CS83" s="253"/>
      <c r="CT83" s="253"/>
      <c r="CU83" s="253"/>
    </row>
    <row r="84" spans="1:16383" s="79" customFormat="1" x14ac:dyDescent="0.2">
      <c r="B84" s="98"/>
      <c r="C84" s="44"/>
      <c r="H84" s="220"/>
      <c r="I84" s="205"/>
      <c r="CS84" s="253"/>
      <c r="CT84" s="253"/>
      <c r="CU84" s="253"/>
    </row>
    <row r="85" spans="1:16383" s="79" customFormat="1" x14ac:dyDescent="0.2">
      <c r="B85" s="98"/>
      <c r="C85" s="44" t="s">
        <v>536</v>
      </c>
      <c r="E85" s="45"/>
      <c r="F85" s="45"/>
      <c r="G85" s="45"/>
      <c r="H85" s="223"/>
      <c r="I85" s="327"/>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row>
    <row r="86" spans="1:16383" s="132" customFormat="1" x14ac:dyDescent="0.2">
      <c r="B86" s="43"/>
      <c r="C86" s="279"/>
      <c r="E86" s="132" t="s">
        <v>537</v>
      </c>
      <c r="H86" s="370" t="s">
        <v>125</v>
      </c>
      <c r="I86" s="91">
        <f xml:space="preserve"> MAX( 0, I80 )</f>
        <v>108745.7748544887</v>
      </c>
    </row>
    <row r="87" spans="1:16383" x14ac:dyDescent="0.2">
      <c r="E87" s="20" t="s">
        <v>553</v>
      </c>
      <c r="F87" s="18"/>
      <c r="G87" s="173">
        <f xml:space="preserve"> IF( I57 = 0, 1, - I87 / I57 )</f>
        <v>0.65484156614886069</v>
      </c>
      <c r="H87" s="77" t="str">
        <f xml:space="preserve"> StandardCharges!H208</f>
        <v>£</v>
      </c>
      <c r="I87" s="275">
        <f xml:space="preserve"> MIN( I86, I57 ) * -1</f>
        <v>-108745.7748544887</v>
      </c>
      <c r="J87" s="18"/>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c r="BO87" s="132"/>
      <c r="BP87" s="132"/>
      <c r="BQ87" s="132"/>
      <c r="BR87" s="132"/>
      <c r="BS87" s="132"/>
      <c r="BT87" s="132"/>
      <c r="BU87" s="132"/>
      <c r="BV87" s="132"/>
      <c r="BW87" s="132"/>
      <c r="BX87" s="132"/>
      <c r="BY87" s="132"/>
      <c r="BZ87" s="132"/>
      <c r="CA87" s="132"/>
      <c r="CB87" s="132"/>
      <c r="CC87" s="132"/>
      <c r="CD87" s="132"/>
      <c r="CE87" s="132"/>
      <c r="CF87" s="132"/>
      <c r="CG87" s="132"/>
      <c r="CH87" s="132"/>
      <c r="CI87" s="132"/>
      <c r="CJ87" s="132"/>
      <c r="CK87" s="132"/>
      <c r="CL87" s="132"/>
      <c r="CM87" s="132"/>
      <c r="CN87" s="132"/>
      <c r="CO87" s="132"/>
      <c r="CP87" s="271"/>
      <c r="CQ87" s="253" t="s">
        <v>554</v>
      </c>
      <c r="CR87" s="253"/>
      <c r="CS87" s="253"/>
      <c r="CT87" s="253"/>
      <c r="CU87" s="344"/>
      <c r="CV87" s="253"/>
      <c r="CW87" s="253"/>
      <c r="CX87" s="253"/>
      <c r="CY87" s="253"/>
      <c r="CZ87" s="253"/>
    </row>
    <row r="88" spans="1:16383" x14ac:dyDescent="0.2">
      <c r="A88" s="14"/>
      <c r="B88" s="14"/>
      <c r="C88" s="181"/>
      <c r="D88" s="70"/>
      <c r="E88" s="373" t="s">
        <v>555</v>
      </c>
      <c r="F88" s="17"/>
      <c r="G88" s="16"/>
      <c r="H88" s="277" t="s">
        <v>125</v>
      </c>
      <c r="I88" s="374">
        <f xml:space="preserve"> MAX( 0, SUM(I86:I87) )</f>
        <v>0</v>
      </c>
      <c r="J88" s="13"/>
      <c r="K88" s="16"/>
      <c r="CP88" s="271"/>
      <c r="CQ88" s="253"/>
      <c r="CR88" s="253"/>
      <c r="CS88" s="253"/>
      <c r="CT88" s="253"/>
      <c r="CU88" s="344"/>
      <c r="CV88" s="253"/>
      <c r="CW88" s="253"/>
      <c r="CX88" s="253"/>
      <c r="CY88" s="253"/>
      <c r="CZ88" s="253"/>
    </row>
    <row r="89" spans="1:16383" x14ac:dyDescent="0.2">
      <c r="A89" s="14"/>
      <c r="B89" s="14"/>
      <c r="C89" s="181"/>
      <c r="D89" s="70"/>
      <c r="E89" s="16"/>
      <c r="F89" s="17"/>
      <c r="G89" s="16"/>
      <c r="H89" s="148"/>
      <c r="I89" s="198"/>
      <c r="J89" s="13"/>
      <c r="K89" s="16"/>
      <c r="CP89" s="271"/>
      <c r="CQ89" s="253"/>
      <c r="CR89" s="253"/>
      <c r="CS89" s="253"/>
      <c r="CT89" s="253"/>
      <c r="CU89" s="344"/>
      <c r="CV89" s="253"/>
      <c r="CW89" s="253"/>
      <c r="CX89" s="253"/>
      <c r="CY89" s="253"/>
      <c r="CZ89" s="253"/>
    </row>
    <row r="90" spans="1:16383" x14ac:dyDescent="0.2">
      <c r="E90" s="20" t="s">
        <v>556</v>
      </c>
      <c r="F90" s="18">
        <f>StandardCharges!F138</f>
        <v>0</v>
      </c>
      <c r="G90" s="321">
        <f xml:space="preserve"> IF( I59 = 0, 0, - I90 / I59 )</f>
        <v>0</v>
      </c>
      <c r="H90" s="77" t="str">
        <f xml:space="preserve"> StandardCharges!H$207</f>
        <v>£</v>
      </c>
      <c r="I90" s="275">
        <f xml:space="preserve"> MIN( I88, I59 ) * - 1</f>
        <v>0</v>
      </c>
      <c r="J90" s="18"/>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271"/>
      <c r="CQ90" s="253" t="s">
        <v>557</v>
      </c>
      <c r="CR90" s="253"/>
      <c r="CS90" s="253"/>
      <c r="CT90" s="253"/>
      <c r="CU90" s="344"/>
      <c r="CV90" s="253"/>
      <c r="CW90" s="253"/>
      <c r="CX90" s="253"/>
      <c r="CY90" s="253"/>
      <c r="CZ90" s="253"/>
    </row>
    <row r="91" spans="1:16383" s="79" customFormat="1" x14ac:dyDescent="0.2">
      <c r="A91"/>
      <c r="B91" s="59"/>
      <c r="C91" s="39"/>
      <c r="D91"/>
      <c r="E91" s="20" t="s">
        <v>539</v>
      </c>
      <c r="F91" s="18"/>
      <c r="G91" s="415">
        <f xml:space="preserve"> I91 / SUM( I60:I61 )</f>
        <v>0</v>
      </c>
      <c r="H91" s="77" t="str">
        <f xml:space="preserve"> StandardCharges!H229</f>
        <v>£</v>
      </c>
      <c r="I91" s="278">
        <f xml:space="preserve"> MAX( 0, I88 +  I90 )</f>
        <v>0</v>
      </c>
      <c r="J91" s="18"/>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271"/>
      <c r="CQ91" s="255"/>
      <c r="CR91" s="255"/>
      <c r="CS91" s="255"/>
      <c r="CT91" s="253"/>
      <c r="CU91" s="344"/>
      <c r="CV91" s="255"/>
      <c r="CW91" s="255"/>
      <c r="CX91" s="255"/>
      <c r="CY91" s="255"/>
      <c r="CZ91" s="255"/>
      <c r="DA91" s="45"/>
      <c r="DB91" s="45"/>
      <c r="DC91" s="45"/>
      <c r="DD91" s="45"/>
      <c r="DE91" s="45"/>
      <c r="DF91" s="45"/>
      <c r="DG91" s="45"/>
      <c r="DH91" s="45"/>
      <c r="DI91" s="45"/>
      <c r="DJ91" s="45"/>
      <c r="DK91" s="45"/>
      <c r="DL91" s="45"/>
      <c r="DM91" s="45"/>
      <c r="DN91" s="45"/>
      <c r="DO91" s="45"/>
      <c r="DP91" s="45"/>
      <c r="DQ91" s="45"/>
      <c r="DR91" s="45"/>
      <c r="DS91" s="45"/>
      <c r="DT91" s="45"/>
      <c r="DU91" s="45"/>
      <c r="DV91" s="45"/>
      <c r="DW91" s="45"/>
      <c r="DX91" s="45"/>
      <c r="DY91" s="45"/>
      <c r="DZ91" s="45"/>
      <c r="EA91" s="45"/>
      <c r="EB91" s="45"/>
      <c r="EC91" s="45"/>
      <c r="ED91" s="45"/>
      <c r="EE91" s="45"/>
      <c r="EF91" s="45"/>
      <c r="EG91" s="45"/>
      <c r="EH91" s="45"/>
      <c r="EI91" s="45"/>
      <c r="EJ91" s="45"/>
      <c r="EK91" s="45"/>
      <c r="EL91" s="45"/>
      <c r="EM91" s="45"/>
      <c r="EN91" s="45"/>
      <c r="EO91" s="45"/>
      <c r="EP91" s="45"/>
      <c r="EQ91" s="45"/>
      <c r="ER91" s="45"/>
      <c r="ES91" s="45"/>
      <c r="ET91" s="45"/>
      <c r="EU91" s="45"/>
      <c r="EV91" s="45"/>
      <c r="EW91" s="45"/>
      <c r="EX91" s="45"/>
      <c r="EY91" s="45"/>
      <c r="EZ91" s="45"/>
      <c r="FA91" s="45"/>
      <c r="FB91" s="45"/>
      <c r="FC91" s="45"/>
      <c r="FD91" s="45"/>
      <c r="FE91" s="45"/>
      <c r="FF91" s="45"/>
      <c r="FG91" s="45"/>
      <c r="FH91" s="45"/>
      <c r="FI91" s="45"/>
      <c r="FJ91" s="45"/>
      <c r="FK91" s="45"/>
      <c r="FL91" s="45"/>
      <c r="FM91" s="45"/>
      <c r="FN91" s="45"/>
      <c r="FO91" s="45"/>
      <c r="FP91" s="45"/>
      <c r="FQ91" s="45"/>
      <c r="FR91" s="45"/>
      <c r="FS91" s="45"/>
      <c r="FT91" s="45"/>
      <c r="FU91" s="45"/>
      <c r="FV91" s="45"/>
      <c r="FW91" s="45"/>
      <c r="FX91" s="45"/>
      <c r="FY91" s="45"/>
      <c r="FZ91" s="45"/>
      <c r="GA91" s="45"/>
      <c r="GB91" s="45"/>
      <c r="GC91" s="45"/>
      <c r="GD91" s="45"/>
      <c r="GE91" s="45"/>
      <c r="GF91" s="45"/>
      <c r="GG91" s="45"/>
      <c r="GH91" s="45"/>
      <c r="GI91" s="45"/>
      <c r="GJ91" s="45"/>
      <c r="GK91" s="45"/>
      <c r="GL91" s="45"/>
      <c r="GM91" s="45"/>
      <c r="GN91" s="45"/>
      <c r="GO91" s="45"/>
      <c r="GP91" s="45"/>
      <c r="GQ91" s="45"/>
      <c r="GR91" s="45"/>
      <c r="GS91" s="45"/>
      <c r="GT91" s="45"/>
      <c r="GU91" s="45"/>
      <c r="GV91" s="45"/>
      <c r="GW91" s="45"/>
      <c r="GX91" s="45"/>
      <c r="GY91" s="45"/>
      <c r="GZ91" s="45"/>
      <c r="HA91" s="45"/>
      <c r="HB91" s="45"/>
      <c r="HC91" s="45"/>
      <c r="HD91" s="45"/>
      <c r="HE91" s="45"/>
      <c r="HF91" s="45"/>
      <c r="HG91" s="45"/>
      <c r="HH91" s="45"/>
      <c r="HI91" s="45"/>
      <c r="HJ91" s="45"/>
      <c r="HK91" s="45"/>
      <c r="HL91" s="45"/>
      <c r="HM91" s="45"/>
      <c r="HN91" s="45"/>
      <c r="HO91" s="45"/>
      <c r="HP91" s="45"/>
      <c r="HQ91" s="45"/>
      <c r="HR91" s="45"/>
      <c r="HS91" s="45"/>
      <c r="HT91" s="45"/>
      <c r="HU91" s="45"/>
      <c r="HV91" s="45"/>
      <c r="HW91" s="45"/>
      <c r="HX91" s="45"/>
      <c r="HY91" s="45"/>
      <c r="HZ91" s="45"/>
      <c r="IA91" s="45"/>
      <c r="IB91" s="45"/>
      <c r="IC91" s="45"/>
      <c r="ID91" s="45"/>
      <c r="IE91" s="45"/>
      <c r="IF91" s="45"/>
      <c r="IG91" s="45"/>
      <c r="IH91" s="45"/>
      <c r="II91" s="45"/>
      <c r="IJ91" s="45"/>
      <c r="IK91" s="45"/>
      <c r="IL91" s="45"/>
      <c r="IM91" s="45"/>
      <c r="IN91" s="45"/>
      <c r="IO91" s="45"/>
      <c r="IP91" s="45"/>
      <c r="IQ91" s="45"/>
      <c r="IR91" s="45"/>
      <c r="IS91" s="45"/>
      <c r="IT91" s="45"/>
      <c r="IU91" s="45"/>
      <c r="IV91" s="45"/>
      <c r="IW91" s="45"/>
      <c r="IX91" s="45"/>
      <c r="IY91" s="45"/>
      <c r="IZ91" s="45"/>
      <c r="JA91" s="45"/>
      <c r="JB91" s="45"/>
      <c r="JC91" s="45"/>
      <c r="JD91" s="45"/>
      <c r="JE91" s="45"/>
      <c r="JF91" s="45"/>
      <c r="JG91" s="45"/>
      <c r="JH91" s="45"/>
      <c r="JI91" s="45"/>
      <c r="JJ91" s="45"/>
      <c r="JK91" s="45"/>
      <c r="JL91" s="45"/>
      <c r="JM91" s="45"/>
      <c r="JN91" s="45"/>
      <c r="JO91" s="45"/>
      <c r="JP91" s="45"/>
      <c r="JQ91" s="45"/>
      <c r="JR91" s="45"/>
      <c r="JS91" s="45"/>
      <c r="JT91" s="45"/>
      <c r="JU91" s="45"/>
      <c r="JV91" s="45"/>
      <c r="JW91" s="45"/>
      <c r="JX91" s="45"/>
      <c r="JY91" s="45"/>
      <c r="JZ91" s="45"/>
      <c r="KA91" s="45"/>
      <c r="KB91" s="45"/>
      <c r="KC91" s="45"/>
      <c r="KD91" s="45"/>
      <c r="KE91" s="45"/>
      <c r="KF91" s="45"/>
      <c r="KG91" s="45"/>
      <c r="KH91" s="45"/>
      <c r="KI91" s="45"/>
      <c r="KJ91" s="45"/>
      <c r="KK91" s="45"/>
      <c r="KL91" s="45"/>
      <c r="KM91" s="45"/>
      <c r="KN91" s="45"/>
      <c r="KO91" s="45"/>
      <c r="KP91" s="45"/>
      <c r="KQ91" s="45"/>
      <c r="KR91" s="45"/>
      <c r="KS91" s="45"/>
      <c r="KT91" s="45"/>
      <c r="KU91" s="45"/>
      <c r="KV91" s="45"/>
      <c r="KW91" s="45"/>
      <c r="KX91" s="45"/>
      <c r="KY91" s="45"/>
      <c r="KZ91" s="45"/>
      <c r="LA91" s="45"/>
      <c r="LB91" s="45"/>
      <c r="LC91" s="45"/>
      <c r="LD91" s="45"/>
      <c r="LE91" s="45"/>
      <c r="LF91" s="45"/>
      <c r="LG91" s="45"/>
      <c r="LH91" s="45"/>
      <c r="LI91" s="45"/>
      <c r="LJ91" s="45"/>
      <c r="LK91" s="45"/>
      <c r="LL91" s="45"/>
      <c r="LM91" s="45"/>
      <c r="LN91" s="45"/>
      <c r="LO91" s="45"/>
      <c r="LP91" s="45"/>
      <c r="LQ91" s="45"/>
      <c r="LR91" s="45"/>
      <c r="LS91" s="45"/>
      <c r="LT91" s="45"/>
      <c r="LU91" s="45"/>
      <c r="LV91" s="45"/>
      <c r="LW91" s="45"/>
      <c r="LX91" s="45"/>
      <c r="LY91" s="45"/>
      <c r="LZ91" s="45"/>
      <c r="MA91" s="45"/>
      <c r="MB91" s="45"/>
      <c r="MC91" s="45"/>
      <c r="MD91" s="45"/>
      <c r="ME91" s="45"/>
      <c r="MF91" s="45"/>
      <c r="MG91" s="45"/>
      <c r="MH91" s="45"/>
      <c r="MI91" s="45"/>
      <c r="MJ91" s="45"/>
      <c r="MK91" s="45"/>
      <c r="ML91" s="45"/>
      <c r="MM91" s="45"/>
      <c r="MN91" s="45"/>
      <c r="MO91" s="45"/>
      <c r="MP91" s="45"/>
      <c r="MQ91" s="45"/>
      <c r="MR91" s="45"/>
      <c r="MS91" s="45"/>
      <c r="MT91" s="45"/>
      <c r="MU91" s="45"/>
      <c r="MV91" s="45"/>
      <c r="MW91" s="45"/>
      <c r="MX91" s="45"/>
      <c r="MY91" s="45"/>
      <c r="MZ91" s="45"/>
      <c r="NA91" s="45"/>
      <c r="NB91" s="45"/>
      <c r="NC91" s="45"/>
      <c r="ND91" s="45"/>
      <c r="NE91" s="45"/>
      <c r="NF91" s="45"/>
      <c r="NG91" s="45"/>
      <c r="NH91" s="45"/>
      <c r="NI91" s="45"/>
      <c r="NJ91" s="45"/>
      <c r="NK91" s="45"/>
      <c r="NL91" s="45"/>
      <c r="NM91" s="45"/>
      <c r="NN91" s="45"/>
      <c r="NO91" s="45"/>
      <c r="NP91" s="45"/>
      <c r="NQ91" s="45"/>
      <c r="NR91" s="45"/>
      <c r="NS91" s="45"/>
      <c r="NT91" s="45"/>
      <c r="NU91" s="45"/>
      <c r="NV91" s="45"/>
      <c r="NW91" s="45"/>
      <c r="NX91" s="45"/>
      <c r="NY91" s="45"/>
      <c r="NZ91" s="45"/>
      <c r="OA91" s="45"/>
      <c r="OB91" s="45"/>
      <c r="OC91" s="45"/>
      <c r="OD91" s="45"/>
      <c r="OE91" s="45"/>
      <c r="OF91" s="45"/>
      <c r="OG91" s="45"/>
      <c r="OH91" s="45"/>
      <c r="OI91" s="45"/>
      <c r="OJ91" s="45"/>
      <c r="OK91" s="45"/>
      <c r="OL91" s="45"/>
      <c r="OM91" s="45"/>
      <c r="ON91" s="45"/>
      <c r="OO91" s="45"/>
      <c r="OP91" s="45"/>
      <c r="OQ91" s="45"/>
      <c r="OR91" s="45"/>
      <c r="OS91" s="45"/>
      <c r="OT91" s="45"/>
      <c r="OU91" s="45"/>
      <c r="OV91" s="45"/>
      <c r="OW91" s="45"/>
      <c r="OX91" s="45"/>
      <c r="OY91" s="45"/>
      <c r="OZ91" s="45"/>
      <c r="PA91" s="45"/>
      <c r="PB91" s="45"/>
      <c r="PC91" s="45"/>
      <c r="PD91" s="45"/>
      <c r="PE91" s="45"/>
      <c r="PF91" s="45"/>
      <c r="PG91" s="45"/>
      <c r="PH91" s="45"/>
      <c r="PI91" s="45"/>
      <c r="PJ91" s="45"/>
      <c r="PK91" s="45"/>
      <c r="PL91" s="45"/>
      <c r="PM91" s="45"/>
      <c r="PN91" s="45"/>
      <c r="PO91" s="45"/>
      <c r="PP91" s="45"/>
      <c r="PQ91" s="45"/>
      <c r="PR91" s="45"/>
      <c r="PS91" s="45"/>
      <c r="PT91" s="45"/>
      <c r="PU91" s="45"/>
      <c r="PV91" s="45"/>
      <c r="PW91" s="45"/>
      <c r="PX91" s="45"/>
      <c r="PY91" s="45"/>
      <c r="PZ91" s="45"/>
      <c r="QA91" s="45"/>
      <c r="QB91" s="45"/>
      <c r="QC91" s="45"/>
      <c r="QD91" s="45"/>
      <c r="QE91" s="45"/>
      <c r="QF91" s="45"/>
      <c r="QG91" s="45"/>
      <c r="QH91" s="45"/>
      <c r="QI91" s="45"/>
      <c r="QJ91" s="45"/>
      <c r="QK91" s="45"/>
      <c r="QL91" s="45"/>
      <c r="QM91" s="45"/>
      <c r="QN91" s="45"/>
      <c r="QO91" s="45"/>
      <c r="QP91" s="45"/>
      <c r="QQ91" s="45"/>
      <c r="QR91" s="45"/>
      <c r="QS91" s="45"/>
      <c r="QT91" s="45"/>
      <c r="QU91" s="45"/>
      <c r="QV91" s="45"/>
      <c r="QW91" s="45"/>
      <c r="QX91" s="45"/>
      <c r="QY91" s="45"/>
      <c r="QZ91" s="45"/>
      <c r="RA91" s="45"/>
      <c r="RB91" s="45"/>
      <c r="RC91" s="45"/>
      <c r="RD91" s="45"/>
      <c r="RE91" s="45"/>
      <c r="RF91" s="45"/>
      <c r="RG91" s="45"/>
      <c r="RH91" s="45"/>
      <c r="RI91" s="45"/>
      <c r="RJ91" s="45"/>
      <c r="RK91" s="45"/>
      <c r="RL91" s="45"/>
      <c r="RM91" s="45"/>
      <c r="RN91" s="45"/>
      <c r="RO91" s="45"/>
      <c r="RP91" s="45"/>
      <c r="RQ91" s="45"/>
      <c r="RR91" s="45"/>
      <c r="RS91" s="45"/>
      <c r="RT91" s="45"/>
      <c r="RU91" s="45"/>
      <c r="RV91" s="45"/>
      <c r="RW91" s="45"/>
      <c r="RX91" s="45"/>
      <c r="RY91" s="45"/>
      <c r="RZ91" s="45"/>
      <c r="SA91" s="45"/>
      <c r="SB91" s="45"/>
      <c r="SC91" s="45"/>
      <c r="SD91" s="45"/>
      <c r="SE91" s="45"/>
      <c r="SF91" s="45"/>
      <c r="SG91" s="45"/>
      <c r="SH91" s="45"/>
      <c r="SI91" s="45"/>
      <c r="SJ91" s="45"/>
      <c r="SK91" s="45"/>
      <c r="SL91" s="45"/>
      <c r="SM91" s="45"/>
      <c r="SN91" s="45"/>
      <c r="SO91" s="45"/>
      <c r="SP91" s="45"/>
      <c r="SQ91" s="45"/>
      <c r="SR91" s="45"/>
      <c r="SS91" s="45"/>
      <c r="ST91" s="45"/>
      <c r="SU91" s="45"/>
      <c r="SV91" s="45"/>
      <c r="SW91" s="45"/>
      <c r="SX91" s="45"/>
      <c r="SY91" s="45"/>
      <c r="SZ91" s="45"/>
      <c r="TA91" s="45"/>
      <c r="TB91" s="45"/>
      <c r="TC91" s="45"/>
      <c r="TD91" s="45"/>
      <c r="TE91" s="45"/>
      <c r="TF91" s="45"/>
      <c r="TG91" s="45"/>
      <c r="TH91" s="45"/>
      <c r="TI91" s="45"/>
      <c r="TJ91" s="45"/>
      <c r="TK91" s="45"/>
      <c r="TL91" s="45"/>
      <c r="TM91" s="45"/>
      <c r="TN91" s="45"/>
      <c r="TO91" s="45"/>
      <c r="TP91" s="45"/>
      <c r="TQ91" s="45"/>
      <c r="TR91" s="45"/>
      <c r="TS91" s="45"/>
      <c r="TT91" s="45"/>
      <c r="TU91" s="45"/>
      <c r="TV91" s="45"/>
      <c r="TW91" s="45"/>
      <c r="TX91" s="45"/>
      <c r="TY91" s="45"/>
      <c r="TZ91" s="45"/>
      <c r="UA91" s="45"/>
      <c r="UB91" s="45"/>
      <c r="UC91" s="45"/>
      <c r="UD91" s="45"/>
      <c r="UE91" s="45"/>
      <c r="UF91" s="45"/>
      <c r="UG91" s="45"/>
      <c r="UH91" s="45"/>
      <c r="UI91" s="45"/>
      <c r="UJ91" s="45"/>
      <c r="UK91" s="45"/>
      <c r="UL91" s="45"/>
      <c r="UM91" s="45"/>
      <c r="UN91" s="45"/>
      <c r="UO91" s="45"/>
      <c r="UP91" s="45"/>
      <c r="UQ91" s="45"/>
      <c r="UR91" s="45"/>
      <c r="US91" s="45"/>
      <c r="UT91" s="45"/>
      <c r="UU91" s="45"/>
      <c r="UV91" s="45"/>
      <c r="UW91" s="45"/>
      <c r="UX91" s="45"/>
      <c r="UY91" s="45"/>
      <c r="UZ91" s="45"/>
      <c r="VA91" s="45"/>
      <c r="VB91" s="45"/>
      <c r="VC91" s="45"/>
      <c r="VD91" s="45"/>
      <c r="VE91" s="45"/>
      <c r="VF91" s="45"/>
      <c r="VG91" s="45"/>
      <c r="VH91" s="45"/>
      <c r="VI91" s="45"/>
      <c r="VJ91" s="45"/>
      <c r="VK91" s="45"/>
      <c r="VL91" s="45"/>
      <c r="VM91" s="45"/>
      <c r="VN91" s="45"/>
      <c r="VO91" s="45"/>
      <c r="VP91" s="45"/>
      <c r="VQ91" s="45"/>
      <c r="VR91" s="45"/>
      <c r="VS91" s="45"/>
      <c r="VT91" s="45"/>
      <c r="VU91" s="45"/>
      <c r="VV91" s="45"/>
      <c r="VW91" s="45"/>
      <c r="VX91" s="45"/>
      <c r="VY91" s="45"/>
      <c r="VZ91" s="45"/>
      <c r="WA91" s="45"/>
      <c r="WB91" s="45"/>
      <c r="WC91" s="45"/>
      <c r="WD91" s="45"/>
      <c r="WE91" s="45"/>
      <c r="WF91" s="45"/>
      <c r="WG91" s="45"/>
      <c r="WH91" s="45"/>
      <c r="WI91" s="45"/>
      <c r="WJ91" s="45"/>
      <c r="WK91" s="45"/>
      <c r="WL91" s="45"/>
      <c r="WM91" s="45"/>
      <c r="WN91" s="45"/>
      <c r="WO91" s="45"/>
      <c r="WP91" s="45"/>
      <c r="WQ91" s="45"/>
      <c r="WR91" s="45"/>
      <c r="WS91" s="45"/>
      <c r="WT91" s="45"/>
      <c r="WU91" s="45"/>
      <c r="WV91" s="45"/>
      <c r="WW91" s="45"/>
      <c r="WX91" s="45"/>
      <c r="WY91" s="45"/>
      <c r="WZ91" s="45"/>
      <c r="XA91" s="45"/>
      <c r="XB91" s="45"/>
      <c r="XC91" s="45"/>
      <c r="XD91" s="45"/>
      <c r="XE91" s="45"/>
      <c r="XF91" s="45"/>
      <c r="XG91" s="45"/>
      <c r="XH91" s="45"/>
      <c r="XI91" s="45"/>
      <c r="XJ91" s="45"/>
      <c r="XK91" s="45"/>
      <c r="XL91" s="45"/>
      <c r="XM91" s="45"/>
      <c r="XN91" s="45"/>
      <c r="XO91" s="45"/>
      <c r="XP91" s="45"/>
      <c r="XQ91" s="45"/>
      <c r="XR91" s="45"/>
      <c r="XS91" s="45"/>
      <c r="XT91" s="45"/>
      <c r="XU91" s="45"/>
      <c r="XV91" s="45"/>
      <c r="XW91" s="45"/>
      <c r="XX91" s="45"/>
      <c r="XY91" s="45"/>
      <c r="XZ91" s="45"/>
      <c r="YA91" s="45"/>
      <c r="YB91" s="45"/>
      <c r="YC91" s="45"/>
      <c r="YD91" s="45"/>
      <c r="YE91" s="45"/>
      <c r="YF91" s="45"/>
      <c r="YG91" s="45"/>
      <c r="YH91" s="45"/>
      <c r="YI91" s="45"/>
      <c r="YJ91" s="45"/>
      <c r="YK91" s="45"/>
      <c r="YL91" s="45"/>
      <c r="YM91" s="45"/>
      <c r="YN91" s="45"/>
      <c r="YO91" s="45"/>
      <c r="YP91" s="45"/>
      <c r="YQ91" s="45"/>
      <c r="YR91" s="45"/>
      <c r="YS91" s="45"/>
      <c r="YT91" s="45"/>
      <c r="YU91" s="45"/>
      <c r="YV91" s="45"/>
      <c r="YW91" s="45"/>
      <c r="YX91" s="45"/>
      <c r="YY91" s="45"/>
      <c r="YZ91" s="45"/>
      <c r="ZA91" s="45"/>
      <c r="ZB91" s="45"/>
      <c r="ZC91" s="45"/>
      <c r="ZD91" s="45"/>
      <c r="ZE91" s="45"/>
      <c r="ZF91" s="45"/>
      <c r="ZG91" s="45"/>
      <c r="ZH91" s="45"/>
      <c r="ZI91" s="45"/>
      <c r="ZJ91" s="45"/>
      <c r="ZK91" s="45"/>
      <c r="ZL91" s="45"/>
      <c r="ZM91" s="45"/>
      <c r="ZN91" s="45"/>
      <c r="ZO91" s="45"/>
      <c r="ZP91" s="45"/>
      <c r="ZQ91" s="45"/>
      <c r="ZR91" s="45"/>
      <c r="ZS91" s="45"/>
      <c r="ZT91" s="45"/>
      <c r="ZU91" s="45"/>
      <c r="ZV91" s="45"/>
      <c r="ZW91" s="45"/>
      <c r="ZX91" s="45"/>
      <c r="ZY91" s="45"/>
      <c r="ZZ91" s="45"/>
      <c r="AAA91" s="45"/>
      <c r="AAB91" s="45"/>
      <c r="AAC91" s="45"/>
      <c r="AAD91" s="45"/>
      <c r="AAE91" s="45"/>
      <c r="AAF91" s="45"/>
      <c r="AAG91" s="45"/>
      <c r="AAH91" s="45"/>
      <c r="AAI91" s="45"/>
      <c r="AAJ91" s="45"/>
      <c r="AAK91" s="45"/>
      <c r="AAL91" s="45"/>
      <c r="AAM91" s="45"/>
      <c r="AAN91" s="45"/>
      <c r="AAO91" s="45"/>
      <c r="AAP91" s="45"/>
      <c r="AAQ91" s="45"/>
      <c r="AAR91" s="45"/>
      <c r="AAS91" s="45"/>
      <c r="AAT91" s="45"/>
      <c r="AAU91" s="45"/>
      <c r="AAV91" s="45"/>
      <c r="AAW91" s="45"/>
      <c r="AAX91" s="45"/>
      <c r="AAY91" s="45"/>
      <c r="AAZ91" s="45"/>
      <c r="ABA91" s="45"/>
      <c r="ABB91" s="45"/>
      <c r="ABC91" s="45"/>
      <c r="ABD91" s="45"/>
      <c r="ABE91" s="45"/>
      <c r="ABF91" s="45"/>
      <c r="ABG91" s="45"/>
      <c r="ABH91" s="45"/>
      <c r="ABI91" s="45"/>
      <c r="ABJ91" s="45"/>
      <c r="ABK91" s="45"/>
      <c r="ABL91" s="45"/>
      <c r="ABM91" s="45"/>
      <c r="ABN91" s="45"/>
      <c r="ABO91" s="45"/>
      <c r="ABP91" s="45"/>
      <c r="ABQ91" s="45"/>
      <c r="ABR91" s="45"/>
      <c r="ABS91" s="45"/>
      <c r="ABT91" s="45"/>
      <c r="ABU91" s="45"/>
      <c r="ABV91" s="45"/>
      <c r="ABW91" s="45"/>
      <c r="ABX91" s="45"/>
      <c r="ABY91" s="45"/>
      <c r="ABZ91" s="45"/>
      <c r="ACA91" s="45"/>
      <c r="ACB91" s="45"/>
      <c r="ACC91" s="45"/>
      <c r="ACD91" s="45"/>
      <c r="ACE91" s="45"/>
      <c r="ACF91" s="45"/>
      <c r="ACG91" s="45"/>
      <c r="ACH91" s="45"/>
      <c r="ACI91" s="45"/>
      <c r="ACJ91" s="45"/>
      <c r="ACK91" s="45"/>
      <c r="ACL91" s="45"/>
      <c r="ACM91" s="45"/>
      <c r="ACN91" s="45"/>
      <c r="ACO91" s="45"/>
      <c r="ACP91" s="45"/>
      <c r="ACQ91" s="45"/>
      <c r="ACR91" s="45"/>
      <c r="ACS91" s="45"/>
      <c r="ACT91" s="45"/>
      <c r="ACU91" s="45"/>
      <c r="ACV91" s="45"/>
      <c r="ACW91" s="45"/>
      <c r="ACX91" s="45"/>
      <c r="ACY91" s="45"/>
      <c r="ACZ91" s="45"/>
      <c r="ADA91" s="45"/>
      <c r="ADB91" s="45"/>
      <c r="ADC91" s="45"/>
      <c r="ADD91" s="45"/>
      <c r="ADE91" s="45"/>
      <c r="ADF91" s="45"/>
      <c r="ADG91" s="45"/>
      <c r="ADH91" s="45"/>
      <c r="ADI91" s="45"/>
      <c r="ADJ91" s="45"/>
      <c r="ADK91" s="45"/>
      <c r="ADL91" s="45"/>
      <c r="ADM91" s="45"/>
      <c r="ADN91" s="45"/>
      <c r="ADO91" s="45"/>
      <c r="ADP91" s="45"/>
      <c r="ADQ91" s="45"/>
      <c r="ADR91" s="45"/>
      <c r="ADS91" s="45"/>
      <c r="ADT91" s="45"/>
      <c r="ADU91" s="45"/>
      <c r="ADV91" s="45"/>
      <c r="ADW91" s="45"/>
      <c r="ADX91" s="45"/>
      <c r="ADY91" s="45"/>
      <c r="ADZ91" s="45"/>
      <c r="AEA91" s="45"/>
      <c r="AEB91" s="45"/>
      <c r="AEC91" s="45"/>
      <c r="AED91" s="45"/>
      <c r="AEE91" s="45"/>
      <c r="AEF91" s="45"/>
      <c r="AEG91" s="45"/>
      <c r="AEH91" s="45"/>
      <c r="AEI91" s="45"/>
      <c r="AEJ91" s="45"/>
      <c r="AEK91" s="45"/>
      <c r="AEL91" s="45"/>
      <c r="AEM91" s="45"/>
      <c r="AEN91" s="45"/>
      <c r="AEO91" s="45"/>
      <c r="AEP91" s="45"/>
      <c r="AEQ91" s="45"/>
      <c r="AER91" s="45"/>
      <c r="AES91" s="45"/>
      <c r="AET91" s="45"/>
      <c r="AEU91" s="45"/>
      <c r="AEV91" s="45"/>
      <c r="AEW91" s="45"/>
      <c r="AEX91" s="45"/>
      <c r="AEY91" s="45"/>
      <c r="AEZ91" s="45"/>
      <c r="AFA91" s="45"/>
      <c r="AFB91" s="45"/>
      <c r="AFC91" s="45"/>
      <c r="AFD91" s="45"/>
      <c r="AFE91" s="45"/>
      <c r="AFF91" s="45"/>
      <c r="AFG91" s="45"/>
      <c r="AFH91" s="45"/>
      <c r="AFI91" s="45"/>
      <c r="AFJ91" s="45"/>
      <c r="AFK91" s="45"/>
      <c r="AFL91" s="45"/>
      <c r="AFM91" s="45"/>
      <c r="AFN91" s="45"/>
      <c r="AFO91" s="45"/>
      <c r="AFP91" s="45"/>
      <c r="AFQ91" s="45"/>
      <c r="AFR91" s="45"/>
      <c r="AFS91" s="45"/>
      <c r="AFT91" s="45"/>
      <c r="AFU91" s="45"/>
      <c r="AFV91" s="45"/>
      <c r="AFW91" s="45"/>
      <c r="AFX91" s="45"/>
      <c r="AFY91" s="45"/>
      <c r="AFZ91" s="45"/>
      <c r="AGA91" s="45"/>
      <c r="AGB91" s="45"/>
      <c r="AGC91" s="45"/>
      <c r="AGD91" s="45"/>
      <c r="AGE91" s="45"/>
      <c r="AGF91" s="45"/>
      <c r="AGG91" s="45"/>
      <c r="AGH91" s="45"/>
      <c r="AGI91" s="45"/>
      <c r="AGJ91" s="45"/>
      <c r="AGK91" s="45"/>
      <c r="AGL91" s="45"/>
      <c r="AGM91" s="45"/>
      <c r="AGN91" s="45"/>
      <c r="AGO91" s="45"/>
      <c r="AGP91" s="45"/>
      <c r="AGQ91" s="45"/>
      <c r="AGR91" s="45"/>
      <c r="AGS91" s="45"/>
      <c r="AGT91" s="45"/>
      <c r="AGU91" s="45"/>
      <c r="AGV91" s="45"/>
      <c r="AGW91" s="45"/>
      <c r="AGX91" s="45"/>
      <c r="AGY91" s="45"/>
      <c r="AGZ91" s="45"/>
      <c r="AHA91" s="45"/>
      <c r="AHB91" s="45"/>
      <c r="AHC91" s="45"/>
      <c r="AHD91" s="45"/>
      <c r="AHE91" s="45"/>
      <c r="AHF91" s="45"/>
      <c r="AHG91" s="45"/>
      <c r="AHH91" s="45"/>
      <c r="AHI91" s="45"/>
      <c r="AHJ91" s="45"/>
      <c r="AHK91" s="45"/>
      <c r="AHL91" s="45"/>
      <c r="AHM91" s="45"/>
      <c r="AHN91" s="45"/>
      <c r="AHO91" s="45"/>
      <c r="AHP91" s="45"/>
      <c r="AHQ91" s="45"/>
      <c r="AHR91" s="45"/>
      <c r="AHS91" s="45"/>
      <c r="AHT91" s="45"/>
      <c r="AHU91" s="45"/>
      <c r="AHV91" s="45"/>
      <c r="AHW91" s="45"/>
      <c r="AHX91" s="45"/>
      <c r="AHY91" s="45"/>
      <c r="AHZ91" s="45"/>
      <c r="AIA91" s="45"/>
      <c r="AIB91" s="45"/>
      <c r="AIC91" s="45"/>
      <c r="AID91" s="45"/>
      <c r="AIE91" s="45"/>
      <c r="AIF91" s="45"/>
      <c r="AIG91" s="45"/>
      <c r="AIH91" s="45"/>
      <c r="AII91" s="45"/>
      <c r="AIJ91" s="45"/>
      <c r="AIK91" s="45"/>
      <c r="AIL91" s="45"/>
      <c r="AIM91" s="45"/>
      <c r="AIN91" s="45"/>
      <c r="AIO91" s="45"/>
      <c r="AIP91" s="45"/>
      <c r="AIQ91" s="45"/>
      <c r="AIR91" s="45"/>
      <c r="AIS91" s="45"/>
      <c r="AIT91" s="45"/>
      <c r="AIU91" s="45"/>
      <c r="AIV91" s="45"/>
      <c r="AIW91" s="45"/>
      <c r="AIX91" s="45"/>
      <c r="AIY91" s="45"/>
      <c r="AIZ91" s="45"/>
      <c r="AJA91" s="45"/>
      <c r="AJB91" s="45"/>
      <c r="AJC91" s="45"/>
      <c r="AJD91" s="45"/>
      <c r="AJE91" s="45"/>
      <c r="AJF91" s="45"/>
      <c r="AJG91" s="45"/>
      <c r="AJH91" s="45"/>
      <c r="AJI91" s="45"/>
      <c r="AJJ91" s="45"/>
      <c r="AJK91" s="45"/>
      <c r="AJL91" s="45"/>
      <c r="AJM91" s="45"/>
      <c r="AJN91" s="45"/>
      <c r="AJO91" s="45"/>
      <c r="AJP91" s="45"/>
      <c r="AJQ91" s="45"/>
      <c r="AJR91" s="45"/>
      <c r="AJS91" s="45"/>
      <c r="AJT91" s="45"/>
      <c r="AJU91" s="45"/>
      <c r="AJV91" s="45"/>
      <c r="AJW91" s="45"/>
      <c r="AJX91" s="45"/>
      <c r="AJY91" s="45"/>
      <c r="AJZ91" s="45"/>
      <c r="AKA91" s="45"/>
      <c r="AKB91" s="45"/>
      <c r="AKC91" s="45"/>
      <c r="AKD91" s="45"/>
      <c r="AKE91" s="45"/>
      <c r="AKF91" s="45"/>
      <c r="AKG91" s="45"/>
      <c r="AKH91" s="45"/>
      <c r="AKI91" s="45"/>
      <c r="AKJ91" s="45"/>
      <c r="AKK91" s="45"/>
      <c r="AKL91" s="45"/>
      <c r="AKM91" s="45"/>
      <c r="AKN91" s="45"/>
      <c r="AKO91" s="45"/>
      <c r="AKP91" s="45"/>
      <c r="AKQ91" s="45"/>
      <c r="AKR91" s="45"/>
      <c r="AKS91" s="45"/>
      <c r="AKT91" s="45"/>
      <c r="AKU91" s="45"/>
      <c r="AKV91" s="45"/>
      <c r="AKW91" s="45"/>
      <c r="AKX91" s="45"/>
      <c r="AKY91" s="45"/>
      <c r="AKZ91" s="45"/>
      <c r="ALA91" s="45"/>
      <c r="ALB91" s="45"/>
      <c r="ALC91" s="45"/>
      <c r="ALD91" s="45"/>
      <c r="ALE91" s="45"/>
      <c r="ALF91" s="45"/>
      <c r="ALG91" s="45"/>
      <c r="ALH91" s="45"/>
      <c r="ALI91" s="45"/>
      <c r="ALJ91" s="45"/>
      <c r="ALK91" s="45"/>
      <c r="ALL91" s="45"/>
      <c r="ALM91" s="45"/>
      <c r="ALN91" s="45"/>
      <c r="ALO91" s="45"/>
      <c r="ALP91" s="45"/>
      <c r="ALQ91" s="45"/>
      <c r="ALR91" s="45"/>
      <c r="ALS91" s="45"/>
      <c r="ALT91" s="45"/>
      <c r="ALU91" s="45"/>
      <c r="ALV91" s="45"/>
      <c r="ALW91" s="45"/>
      <c r="ALX91" s="45"/>
      <c r="ALY91" s="45"/>
      <c r="ALZ91" s="45"/>
      <c r="AMA91" s="45"/>
      <c r="AMB91" s="45"/>
      <c r="AMC91" s="45"/>
      <c r="AMD91" s="45"/>
      <c r="AME91" s="45"/>
      <c r="AMF91" s="45"/>
      <c r="AMG91" s="45"/>
      <c r="AMH91" s="45"/>
      <c r="AMI91" s="45"/>
      <c r="AMJ91" s="45"/>
      <c r="AMK91" s="45"/>
      <c r="AML91" s="45"/>
      <c r="AMM91" s="45"/>
      <c r="AMN91" s="45"/>
      <c r="AMO91" s="45"/>
      <c r="AMP91" s="45"/>
      <c r="AMQ91" s="45"/>
      <c r="AMR91" s="45"/>
      <c r="AMS91" s="45"/>
      <c r="AMT91" s="45"/>
      <c r="AMU91" s="45"/>
      <c r="AMV91" s="45"/>
      <c r="AMW91" s="45"/>
      <c r="AMX91" s="45"/>
      <c r="AMY91" s="45"/>
      <c r="AMZ91" s="45"/>
      <c r="ANA91" s="45"/>
      <c r="ANB91" s="45"/>
      <c r="ANC91" s="45"/>
      <c r="AND91" s="45"/>
      <c r="ANE91" s="45"/>
      <c r="ANF91" s="45"/>
      <c r="ANG91" s="45"/>
      <c r="ANH91" s="45"/>
      <c r="ANI91" s="45"/>
      <c r="ANJ91" s="45"/>
      <c r="ANK91" s="45"/>
      <c r="ANL91" s="45"/>
      <c r="ANM91" s="45"/>
      <c r="ANN91" s="45"/>
      <c r="ANO91" s="45"/>
      <c r="ANP91" s="45"/>
      <c r="ANQ91" s="45"/>
      <c r="ANR91" s="45"/>
      <c r="ANS91" s="45"/>
      <c r="ANT91" s="45"/>
      <c r="ANU91" s="45"/>
      <c r="ANV91" s="45"/>
      <c r="ANW91" s="45"/>
      <c r="ANX91" s="45"/>
      <c r="ANY91" s="45"/>
      <c r="ANZ91" s="45"/>
      <c r="AOA91" s="45"/>
      <c r="AOB91" s="45"/>
      <c r="AOC91" s="45"/>
      <c r="AOD91" s="45"/>
      <c r="AOE91" s="45"/>
      <c r="AOF91" s="45"/>
      <c r="AOG91" s="45"/>
      <c r="AOH91" s="45"/>
      <c r="AOI91" s="45"/>
      <c r="AOJ91" s="45"/>
      <c r="AOK91" s="45"/>
      <c r="AOL91" s="45"/>
      <c r="AOM91" s="45"/>
      <c r="AON91" s="45"/>
      <c r="AOO91" s="45"/>
      <c r="AOP91" s="45"/>
      <c r="AOQ91" s="45"/>
      <c r="AOR91" s="45"/>
      <c r="AOS91" s="45"/>
      <c r="AOT91" s="45"/>
      <c r="AOU91" s="45"/>
      <c r="AOV91" s="45"/>
      <c r="AOW91" s="45"/>
      <c r="AOX91" s="45"/>
      <c r="AOY91" s="45"/>
      <c r="AOZ91" s="45"/>
      <c r="APA91" s="45"/>
      <c r="APB91" s="45"/>
      <c r="APC91" s="45"/>
      <c r="APD91" s="45"/>
      <c r="APE91" s="45"/>
      <c r="APF91" s="45"/>
      <c r="APG91" s="45"/>
      <c r="APH91" s="45"/>
      <c r="API91" s="45"/>
      <c r="APJ91" s="45"/>
      <c r="APK91" s="45"/>
      <c r="APL91" s="45"/>
      <c r="APM91" s="45"/>
      <c r="APN91" s="45"/>
      <c r="APO91" s="45"/>
      <c r="APP91" s="45"/>
      <c r="APQ91" s="45"/>
      <c r="APR91" s="45"/>
      <c r="APS91" s="45"/>
      <c r="APT91" s="45"/>
      <c r="APU91" s="45"/>
      <c r="APV91" s="45"/>
      <c r="APW91" s="45"/>
      <c r="APX91" s="45"/>
      <c r="APY91" s="45"/>
      <c r="APZ91" s="45"/>
      <c r="AQA91" s="45"/>
      <c r="AQB91" s="45"/>
      <c r="AQC91" s="45"/>
      <c r="AQD91" s="45"/>
      <c r="AQE91" s="45"/>
      <c r="AQF91" s="45"/>
      <c r="AQG91" s="45"/>
      <c r="AQH91" s="45"/>
      <c r="AQI91" s="45"/>
      <c r="AQJ91" s="45"/>
      <c r="AQK91" s="45"/>
      <c r="AQL91" s="45"/>
      <c r="AQM91" s="45"/>
      <c r="AQN91" s="45"/>
      <c r="AQO91" s="45"/>
      <c r="AQP91" s="45"/>
      <c r="AQQ91" s="45"/>
      <c r="AQR91" s="45"/>
      <c r="AQS91" s="45"/>
      <c r="AQT91" s="45"/>
      <c r="AQU91" s="45"/>
      <c r="AQV91" s="45"/>
      <c r="AQW91" s="45"/>
      <c r="AQX91" s="45"/>
      <c r="AQY91" s="45"/>
      <c r="AQZ91" s="45"/>
      <c r="ARA91" s="45"/>
      <c r="ARB91" s="45"/>
      <c r="ARC91" s="45"/>
      <c r="ARD91" s="45"/>
      <c r="ARE91" s="45"/>
      <c r="ARF91" s="45"/>
      <c r="ARG91" s="45"/>
      <c r="ARH91" s="45"/>
      <c r="ARI91" s="45"/>
      <c r="ARJ91" s="45"/>
      <c r="ARK91" s="45"/>
      <c r="ARL91" s="45"/>
      <c r="ARM91" s="45"/>
      <c r="ARN91" s="45"/>
      <c r="ARO91" s="45"/>
      <c r="ARP91" s="45"/>
      <c r="ARQ91" s="45"/>
      <c r="ARR91" s="45"/>
      <c r="ARS91" s="45"/>
      <c r="ART91" s="45"/>
      <c r="ARU91" s="45"/>
      <c r="ARV91" s="45"/>
      <c r="ARW91" s="45"/>
      <c r="ARX91" s="45"/>
      <c r="ARY91" s="45"/>
      <c r="ARZ91" s="45"/>
      <c r="ASA91" s="45"/>
      <c r="ASB91" s="45"/>
      <c r="ASC91" s="45"/>
      <c r="ASD91" s="45"/>
      <c r="ASE91" s="45"/>
      <c r="ASF91" s="45"/>
      <c r="ASG91" s="45"/>
      <c r="ASH91" s="45"/>
      <c r="ASI91" s="45"/>
      <c r="ASJ91" s="45"/>
      <c r="ASK91" s="45"/>
      <c r="ASL91" s="45"/>
      <c r="ASM91" s="45"/>
      <c r="ASN91" s="45"/>
      <c r="ASO91" s="45"/>
      <c r="ASP91" s="45"/>
      <c r="ASQ91" s="45"/>
      <c r="ASR91" s="45"/>
      <c r="ASS91" s="45"/>
      <c r="AST91" s="45"/>
      <c r="ASU91" s="45"/>
      <c r="ASV91" s="45"/>
      <c r="ASW91" s="45"/>
      <c r="ASX91" s="45"/>
      <c r="ASY91" s="45"/>
      <c r="ASZ91" s="45"/>
      <c r="ATA91" s="45"/>
      <c r="ATB91" s="45"/>
      <c r="ATC91" s="45"/>
      <c r="ATD91" s="45"/>
      <c r="ATE91" s="45"/>
      <c r="ATF91" s="45"/>
      <c r="ATG91" s="45"/>
      <c r="ATH91" s="45"/>
      <c r="ATI91" s="45"/>
      <c r="ATJ91" s="45"/>
      <c r="ATK91" s="45"/>
      <c r="ATL91" s="45"/>
      <c r="ATM91" s="45"/>
      <c r="ATN91" s="45"/>
      <c r="ATO91" s="45"/>
      <c r="ATP91" s="45"/>
      <c r="ATQ91" s="45"/>
      <c r="ATR91" s="45"/>
      <c r="ATS91" s="45"/>
      <c r="ATT91" s="45"/>
      <c r="ATU91" s="45"/>
      <c r="ATV91" s="45"/>
      <c r="ATW91" s="45"/>
      <c r="ATX91" s="45"/>
      <c r="ATY91" s="45"/>
      <c r="ATZ91" s="45"/>
      <c r="AUA91" s="45"/>
      <c r="AUB91" s="45"/>
      <c r="AUC91" s="45"/>
      <c r="AUD91" s="45"/>
      <c r="AUE91" s="45"/>
      <c r="AUF91" s="45"/>
      <c r="AUG91" s="45"/>
      <c r="AUH91" s="45"/>
      <c r="AUI91" s="45"/>
      <c r="AUJ91" s="45"/>
      <c r="AUK91" s="45"/>
      <c r="AUL91" s="45"/>
      <c r="AUM91" s="45"/>
      <c r="AUN91" s="45"/>
      <c r="AUO91" s="45"/>
      <c r="AUP91" s="45"/>
      <c r="AUQ91" s="45"/>
      <c r="AUR91" s="45"/>
      <c r="AUS91" s="45"/>
      <c r="AUT91" s="45"/>
      <c r="AUU91" s="45"/>
      <c r="AUV91" s="45"/>
      <c r="AUW91" s="45"/>
      <c r="AUX91" s="45"/>
      <c r="AUY91" s="45"/>
      <c r="AUZ91" s="45"/>
      <c r="AVA91" s="45"/>
      <c r="AVB91" s="45"/>
      <c r="AVC91" s="45"/>
      <c r="AVD91" s="45"/>
      <c r="AVE91" s="45"/>
      <c r="AVF91" s="45"/>
      <c r="AVG91" s="45"/>
      <c r="AVH91" s="45"/>
      <c r="AVI91" s="45"/>
      <c r="AVJ91" s="45"/>
      <c r="AVK91" s="45"/>
      <c r="AVL91" s="45"/>
      <c r="AVM91" s="45"/>
      <c r="AVN91" s="45"/>
      <c r="AVO91" s="45"/>
      <c r="AVP91" s="45"/>
      <c r="AVQ91" s="45"/>
      <c r="AVR91" s="45"/>
      <c r="AVS91" s="45"/>
      <c r="AVT91" s="45"/>
      <c r="AVU91" s="45"/>
      <c r="AVV91" s="45"/>
      <c r="AVW91" s="45"/>
      <c r="AVX91" s="45"/>
      <c r="AVY91" s="45"/>
      <c r="AVZ91" s="45"/>
      <c r="AWA91" s="45"/>
      <c r="AWB91" s="45"/>
      <c r="AWC91" s="45"/>
      <c r="AWD91" s="45"/>
      <c r="AWE91" s="45"/>
      <c r="AWF91" s="45"/>
      <c r="AWG91" s="45"/>
      <c r="AWH91" s="45"/>
      <c r="AWI91" s="45"/>
      <c r="AWJ91" s="45"/>
      <c r="AWK91" s="45"/>
      <c r="AWL91" s="45"/>
      <c r="AWM91" s="45"/>
      <c r="AWN91" s="45"/>
      <c r="AWO91" s="45"/>
      <c r="AWP91" s="45"/>
      <c r="AWQ91" s="45"/>
      <c r="AWR91" s="45"/>
      <c r="AWS91" s="45"/>
      <c r="AWT91" s="45"/>
      <c r="AWU91" s="45"/>
      <c r="AWV91" s="45"/>
      <c r="AWW91" s="45"/>
      <c r="AWX91" s="45"/>
      <c r="AWY91" s="45"/>
      <c r="AWZ91" s="45"/>
      <c r="AXA91" s="45"/>
      <c r="AXB91" s="45"/>
      <c r="AXC91" s="45"/>
      <c r="AXD91" s="45"/>
      <c r="AXE91" s="45"/>
      <c r="AXF91" s="45"/>
      <c r="AXG91" s="45"/>
      <c r="AXH91" s="45"/>
      <c r="AXI91" s="45"/>
      <c r="AXJ91" s="45"/>
      <c r="AXK91" s="45"/>
      <c r="AXL91" s="45"/>
      <c r="AXM91" s="45"/>
      <c r="AXN91" s="45"/>
      <c r="AXO91" s="45"/>
      <c r="AXP91" s="45"/>
      <c r="AXQ91" s="45"/>
      <c r="AXR91" s="45"/>
      <c r="AXS91" s="45"/>
      <c r="AXT91" s="45"/>
      <c r="AXU91" s="45"/>
      <c r="AXV91" s="45"/>
      <c r="AXW91" s="45"/>
      <c r="AXX91" s="45"/>
      <c r="AXY91" s="45"/>
      <c r="AXZ91" s="45"/>
      <c r="AYA91" s="45"/>
      <c r="AYB91" s="45"/>
      <c r="AYC91" s="45"/>
      <c r="AYD91" s="45"/>
      <c r="AYE91" s="45"/>
      <c r="AYF91" s="45"/>
      <c r="AYG91" s="45"/>
      <c r="AYH91" s="45"/>
      <c r="AYI91" s="45"/>
      <c r="AYJ91" s="45"/>
      <c r="AYK91" s="45"/>
      <c r="AYL91" s="45"/>
      <c r="AYM91" s="45"/>
      <c r="AYN91" s="45"/>
      <c r="AYO91" s="45"/>
      <c r="AYP91" s="45"/>
      <c r="AYQ91" s="45"/>
      <c r="AYR91" s="45"/>
      <c r="AYS91" s="45"/>
      <c r="AYT91" s="45"/>
      <c r="AYU91" s="45"/>
      <c r="AYV91" s="45"/>
      <c r="AYW91" s="45"/>
      <c r="AYX91" s="45"/>
      <c r="AYY91" s="45"/>
      <c r="AYZ91" s="45"/>
      <c r="AZA91" s="45"/>
      <c r="AZB91" s="45"/>
      <c r="AZC91" s="45"/>
      <c r="AZD91" s="45"/>
      <c r="AZE91" s="45"/>
      <c r="AZF91" s="45"/>
      <c r="AZG91" s="45"/>
      <c r="AZH91" s="45"/>
      <c r="AZI91" s="45"/>
      <c r="AZJ91" s="45"/>
      <c r="AZK91" s="45"/>
      <c r="AZL91" s="45"/>
      <c r="AZM91" s="45"/>
      <c r="AZN91" s="45"/>
      <c r="AZO91" s="45"/>
      <c r="AZP91" s="45"/>
      <c r="AZQ91" s="45"/>
      <c r="AZR91" s="45"/>
      <c r="AZS91" s="45"/>
      <c r="AZT91" s="45"/>
      <c r="AZU91" s="45"/>
      <c r="AZV91" s="45"/>
      <c r="AZW91" s="45"/>
      <c r="AZX91" s="45"/>
      <c r="AZY91" s="45"/>
      <c r="AZZ91" s="45"/>
      <c r="BAA91" s="45"/>
      <c r="BAB91" s="45"/>
      <c r="BAC91" s="45"/>
      <c r="BAD91" s="45"/>
      <c r="BAE91" s="45"/>
      <c r="BAF91" s="45"/>
      <c r="BAG91" s="45"/>
      <c r="BAH91" s="45"/>
      <c r="BAI91" s="45"/>
      <c r="BAJ91" s="45"/>
      <c r="BAK91" s="45"/>
      <c r="BAL91" s="45"/>
      <c r="BAM91" s="45"/>
      <c r="BAN91" s="45"/>
      <c r="BAO91" s="45"/>
      <c r="BAP91" s="45"/>
      <c r="BAQ91" s="45"/>
      <c r="BAR91" s="45"/>
      <c r="BAS91" s="45"/>
      <c r="BAT91" s="45"/>
      <c r="BAU91" s="45"/>
      <c r="BAV91" s="45"/>
      <c r="BAW91" s="45"/>
      <c r="BAX91" s="45"/>
      <c r="BAY91" s="45"/>
      <c r="BAZ91" s="45"/>
      <c r="BBA91" s="45"/>
      <c r="BBB91" s="45"/>
      <c r="BBC91" s="45"/>
      <c r="BBD91" s="45"/>
      <c r="BBE91" s="45"/>
      <c r="BBF91" s="45"/>
      <c r="BBG91" s="45"/>
      <c r="BBH91" s="45"/>
      <c r="BBI91" s="45"/>
      <c r="BBJ91" s="45"/>
      <c r="BBK91" s="45"/>
      <c r="BBL91" s="45"/>
      <c r="BBM91" s="45"/>
      <c r="BBN91" s="45"/>
      <c r="BBO91" s="45"/>
      <c r="BBP91" s="45"/>
      <c r="BBQ91" s="45"/>
      <c r="BBR91" s="45"/>
      <c r="BBS91" s="45"/>
      <c r="BBT91" s="45"/>
      <c r="BBU91" s="45"/>
      <c r="BBV91" s="45"/>
      <c r="BBW91" s="45"/>
      <c r="BBX91" s="45"/>
      <c r="BBY91" s="45"/>
      <c r="BBZ91" s="45"/>
      <c r="BCA91" s="45"/>
      <c r="BCB91" s="45"/>
      <c r="BCC91" s="45"/>
      <c r="BCD91" s="45"/>
      <c r="BCE91" s="45"/>
      <c r="BCF91" s="45"/>
      <c r="BCG91" s="45"/>
      <c r="BCH91" s="45"/>
      <c r="BCI91" s="45"/>
      <c r="BCJ91" s="45"/>
      <c r="BCK91" s="45"/>
      <c r="BCL91" s="45"/>
      <c r="BCM91" s="45"/>
      <c r="BCN91" s="45"/>
      <c r="BCO91" s="45"/>
      <c r="BCP91" s="45"/>
      <c r="BCQ91" s="45"/>
      <c r="BCR91" s="45"/>
      <c r="BCS91" s="45"/>
      <c r="BCT91" s="45"/>
      <c r="BCU91" s="45"/>
      <c r="BCV91" s="45"/>
      <c r="BCW91" s="45"/>
      <c r="BCX91" s="45"/>
      <c r="BCY91" s="45"/>
      <c r="BCZ91" s="45"/>
      <c r="BDA91" s="45"/>
      <c r="BDB91" s="45"/>
      <c r="BDC91" s="45"/>
      <c r="BDD91" s="45"/>
      <c r="BDE91" s="45"/>
      <c r="BDF91" s="45"/>
      <c r="BDG91" s="45"/>
      <c r="BDH91" s="45"/>
      <c r="BDI91" s="45"/>
      <c r="BDJ91" s="45"/>
      <c r="BDK91" s="45"/>
      <c r="BDL91" s="45"/>
      <c r="BDM91" s="45"/>
      <c r="BDN91" s="45"/>
      <c r="BDO91" s="45"/>
      <c r="BDP91" s="45"/>
      <c r="BDQ91" s="45"/>
      <c r="BDR91" s="45"/>
      <c r="BDS91" s="45"/>
      <c r="BDT91" s="45"/>
      <c r="BDU91" s="45"/>
      <c r="BDV91" s="45"/>
      <c r="BDW91" s="45"/>
      <c r="BDX91" s="45"/>
      <c r="BDY91" s="45"/>
      <c r="BDZ91" s="45"/>
      <c r="BEA91" s="45"/>
      <c r="BEB91" s="45"/>
      <c r="BEC91" s="45"/>
      <c r="BED91" s="45"/>
      <c r="BEE91" s="45"/>
      <c r="BEF91" s="45"/>
      <c r="BEG91" s="45"/>
      <c r="BEH91" s="45"/>
      <c r="BEI91" s="45"/>
      <c r="BEJ91" s="45"/>
      <c r="BEK91" s="45"/>
      <c r="BEL91" s="45"/>
      <c r="BEM91" s="45"/>
      <c r="BEN91" s="45"/>
      <c r="BEO91" s="45"/>
      <c r="BEP91" s="45"/>
      <c r="BEQ91" s="45"/>
      <c r="BER91" s="45"/>
      <c r="BES91" s="45"/>
      <c r="BET91" s="45"/>
      <c r="BEU91" s="45"/>
      <c r="BEV91" s="45"/>
      <c r="BEW91" s="45"/>
      <c r="BEX91" s="45"/>
      <c r="BEY91" s="45"/>
      <c r="BEZ91" s="45"/>
      <c r="BFA91" s="45"/>
      <c r="BFB91" s="45"/>
      <c r="BFC91" s="45"/>
      <c r="BFD91" s="45"/>
      <c r="BFE91" s="45"/>
      <c r="BFF91" s="45"/>
      <c r="BFG91" s="45"/>
      <c r="BFH91" s="45"/>
      <c r="BFI91" s="45"/>
      <c r="BFJ91" s="45"/>
      <c r="BFK91" s="45"/>
      <c r="BFL91" s="45"/>
      <c r="BFM91" s="45"/>
      <c r="BFN91" s="45"/>
      <c r="BFO91" s="45"/>
      <c r="BFP91" s="45"/>
      <c r="BFQ91" s="45"/>
      <c r="BFR91" s="45"/>
      <c r="BFS91" s="45"/>
      <c r="BFT91" s="45"/>
      <c r="BFU91" s="45"/>
      <c r="BFV91" s="45"/>
      <c r="BFW91" s="45"/>
      <c r="BFX91" s="45"/>
      <c r="BFY91" s="45"/>
      <c r="BFZ91" s="45"/>
      <c r="BGA91" s="45"/>
      <c r="BGB91" s="45"/>
      <c r="BGC91" s="45"/>
      <c r="BGD91" s="45"/>
      <c r="BGE91" s="45"/>
      <c r="BGF91" s="45"/>
      <c r="BGG91" s="45"/>
      <c r="BGH91" s="45"/>
      <c r="BGI91" s="45"/>
      <c r="BGJ91" s="45"/>
      <c r="BGK91" s="45"/>
      <c r="BGL91" s="45"/>
      <c r="BGM91" s="45"/>
      <c r="BGN91" s="45"/>
      <c r="BGO91" s="45"/>
      <c r="BGP91" s="45"/>
      <c r="BGQ91" s="45"/>
      <c r="BGR91" s="45"/>
      <c r="BGS91" s="45"/>
      <c r="BGT91" s="45"/>
      <c r="BGU91" s="45"/>
      <c r="BGV91" s="45"/>
      <c r="BGW91" s="45"/>
      <c r="BGX91" s="45"/>
      <c r="BGY91" s="45"/>
      <c r="BGZ91" s="45"/>
      <c r="BHA91" s="45"/>
      <c r="BHB91" s="45"/>
      <c r="BHC91" s="45"/>
      <c r="BHD91" s="45"/>
      <c r="BHE91" s="45"/>
      <c r="BHF91" s="45"/>
      <c r="BHG91" s="45"/>
      <c r="BHH91" s="45"/>
      <c r="BHI91" s="45"/>
      <c r="BHJ91" s="45"/>
      <c r="BHK91" s="45"/>
      <c r="BHL91" s="45"/>
      <c r="BHM91" s="45"/>
      <c r="BHN91" s="45"/>
      <c r="BHO91" s="45"/>
      <c r="BHP91" s="45"/>
      <c r="BHQ91" s="45"/>
      <c r="BHR91" s="45"/>
      <c r="BHS91" s="45"/>
      <c r="BHT91" s="45"/>
      <c r="BHU91" s="45"/>
      <c r="BHV91" s="45"/>
      <c r="BHW91" s="45"/>
      <c r="BHX91" s="45"/>
      <c r="BHY91" s="45"/>
      <c r="BHZ91" s="45"/>
      <c r="BIA91" s="45"/>
      <c r="BIB91" s="45"/>
      <c r="BIC91" s="45"/>
      <c r="BID91" s="45"/>
      <c r="BIE91" s="45"/>
      <c r="BIF91" s="45"/>
      <c r="BIG91" s="45"/>
      <c r="BIH91" s="45"/>
      <c r="BII91" s="45"/>
      <c r="BIJ91" s="45"/>
      <c r="BIK91" s="45"/>
      <c r="BIL91" s="45"/>
      <c r="BIM91" s="45"/>
      <c r="BIN91" s="45"/>
      <c r="BIO91" s="45"/>
      <c r="BIP91" s="45"/>
      <c r="BIQ91" s="45"/>
      <c r="BIR91" s="45"/>
      <c r="BIS91" s="45"/>
      <c r="BIT91" s="45"/>
      <c r="BIU91" s="45"/>
      <c r="BIV91" s="45"/>
      <c r="BIW91" s="45"/>
      <c r="BIX91" s="45"/>
      <c r="BIY91" s="45"/>
      <c r="BIZ91" s="45"/>
      <c r="BJA91" s="45"/>
      <c r="BJB91" s="45"/>
      <c r="BJC91" s="45"/>
      <c r="BJD91" s="45"/>
      <c r="BJE91" s="45"/>
      <c r="BJF91" s="45"/>
      <c r="BJG91" s="45"/>
      <c r="BJH91" s="45"/>
      <c r="BJI91" s="45"/>
      <c r="BJJ91" s="45"/>
      <c r="BJK91" s="45"/>
      <c r="BJL91" s="45"/>
      <c r="BJM91" s="45"/>
      <c r="BJN91" s="45"/>
      <c r="BJO91" s="45"/>
      <c r="BJP91" s="45"/>
      <c r="BJQ91" s="45"/>
      <c r="BJR91" s="45"/>
      <c r="BJS91" s="45"/>
      <c r="BJT91" s="45"/>
      <c r="BJU91" s="45"/>
      <c r="BJV91" s="45"/>
      <c r="BJW91" s="45"/>
      <c r="BJX91" s="45"/>
      <c r="BJY91" s="45"/>
      <c r="BJZ91" s="45"/>
      <c r="BKA91" s="45"/>
      <c r="BKB91" s="45"/>
      <c r="BKC91" s="45"/>
      <c r="BKD91" s="45"/>
      <c r="BKE91" s="45"/>
      <c r="BKF91" s="45"/>
      <c r="BKG91" s="45"/>
      <c r="BKH91" s="45"/>
      <c r="BKI91" s="45"/>
      <c r="BKJ91" s="45"/>
      <c r="BKK91" s="45"/>
      <c r="BKL91" s="45"/>
      <c r="BKM91" s="45"/>
      <c r="BKN91" s="45"/>
      <c r="BKO91" s="45"/>
      <c r="BKP91" s="45"/>
      <c r="BKQ91" s="45"/>
      <c r="BKR91" s="45"/>
      <c r="BKS91" s="45"/>
      <c r="BKT91" s="45"/>
      <c r="BKU91" s="45"/>
      <c r="BKV91" s="45"/>
      <c r="BKW91" s="45"/>
      <c r="BKX91" s="45"/>
      <c r="BKY91" s="45"/>
      <c r="BKZ91" s="45"/>
      <c r="BLA91" s="45"/>
      <c r="BLB91" s="45"/>
      <c r="BLC91" s="45"/>
      <c r="BLD91" s="45"/>
      <c r="BLE91" s="45"/>
      <c r="BLF91" s="45"/>
      <c r="BLG91" s="45"/>
      <c r="BLH91" s="45"/>
      <c r="BLI91" s="45"/>
      <c r="BLJ91" s="45"/>
      <c r="BLK91" s="45"/>
      <c r="BLL91" s="45"/>
      <c r="BLM91" s="45"/>
      <c r="BLN91" s="45"/>
      <c r="BLO91" s="45"/>
      <c r="BLP91" s="45"/>
      <c r="BLQ91" s="45"/>
      <c r="BLR91" s="45"/>
      <c r="BLS91" s="45"/>
      <c r="BLT91" s="45"/>
      <c r="BLU91" s="45"/>
      <c r="BLV91" s="45"/>
      <c r="BLW91" s="45"/>
      <c r="BLX91" s="45"/>
      <c r="BLY91" s="45"/>
      <c r="BLZ91" s="45"/>
      <c r="BMA91" s="45"/>
      <c r="BMB91" s="45"/>
      <c r="BMC91" s="45"/>
      <c r="BMD91" s="45"/>
      <c r="BME91" s="45"/>
      <c r="BMF91" s="45"/>
      <c r="BMG91" s="45"/>
      <c r="BMH91" s="45"/>
      <c r="BMI91" s="45"/>
      <c r="BMJ91" s="45"/>
      <c r="BMK91" s="45"/>
      <c r="BML91" s="45"/>
      <c r="BMM91" s="45"/>
      <c r="BMN91" s="45"/>
      <c r="BMO91" s="45"/>
      <c r="BMP91" s="45"/>
      <c r="BMQ91" s="45"/>
      <c r="BMR91" s="45"/>
      <c r="BMS91" s="45"/>
      <c r="BMT91" s="45"/>
      <c r="BMU91" s="45"/>
      <c r="BMV91" s="45"/>
      <c r="BMW91" s="45"/>
      <c r="BMX91" s="45"/>
      <c r="BMY91" s="45"/>
      <c r="BMZ91" s="45"/>
      <c r="BNA91" s="45"/>
      <c r="BNB91" s="45"/>
      <c r="BNC91" s="45"/>
      <c r="BND91" s="45"/>
      <c r="BNE91" s="45"/>
      <c r="BNF91" s="45"/>
      <c r="BNG91" s="45"/>
      <c r="BNH91" s="45"/>
      <c r="BNI91" s="45"/>
      <c r="BNJ91" s="45"/>
      <c r="BNK91" s="45"/>
      <c r="BNL91" s="45"/>
      <c r="BNM91" s="45"/>
      <c r="BNN91" s="45"/>
      <c r="BNO91" s="45"/>
      <c r="BNP91" s="45"/>
      <c r="BNQ91" s="45"/>
      <c r="BNR91" s="45"/>
      <c r="BNS91" s="45"/>
      <c r="BNT91" s="45"/>
      <c r="BNU91" s="45"/>
      <c r="BNV91" s="45"/>
      <c r="BNW91" s="45"/>
      <c r="BNX91" s="45"/>
      <c r="BNY91" s="45"/>
      <c r="BNZ91" s="45"/>
      <c r="BOA91" s="45"/>
      <c r="BOB91" s="45"/>
      <c r="BOC91" s="45"/>
      <c r="BOD91" s="45"/>
      <c r="BOE91" s="45"/>
      <c r="BOF91" s="45"/>
      <c r="BOG91" s="45"/>
      <c r="BOH91" s="45"/>
      <c r="BOI91" s="45"/>
      <c r="BOJ91" s="45"/>
      <c r="BOK91" s="45"/>
      <c r="BOL91" s="45"/>
      <c r="BOM91" s="45"/>
      <c r="BON91" s="45"/>
      <c r="BOO91" s="45"/>
      <c r="BOP91" s="45"/>
      <c r="BOQ91" s="45"/>
      <c r="BOR91" s="45"/>
      <c r="BOS91" s="45"/>
      <c r="BOT91" s="45"/>
      <c r="BOU91" s="45"/>
      <c r="BOV91" s="45"/>
      <c r="BOW91" s="45"/>
      <c r="BOX91" s="45"/>
      <c r="BOY91" s="45"/>
      <c r="BOZ91" s="45"/>
      <c r="BPA91" s="45"/>
      <c r="BPB91" s="45"/>
      <c r="BPC91" s="45"/>
      <c r="BPD91" s="45"/>
      <c r="BPE91" s="45"/>
      <c r="BPF91" s="45"/>
      <c r="BPG91" s="45"/>
      <c r="BPH91" s="45"/>
      <c r="BPI91" s="45"/>
      <c r="BPJ91" s="45"/>
      <c r="BPK91" s="45"/>
      <c r="BPL91" s="45"/>
      <c r="BPM91" s="45"/>
      <c r="BPN91" s="45"/>
      <c r="BPO91" s="45"/>
      <c r="BPP91" s="45"/>
      <c r="BPQ91" s="45"/>
      <c r="BPR91" s="45"/>
      <c r="BPS91" s="45"/>
      <c r="BPT91" s="45"/>
      <c r="BPU91" s="45"/>
      <c r="BPV91" s="45"/>
      <c r="BPW91" s="45"/>
      <c r="BPX91" s="45"/>
      <c r="BPY91" s="45"/>
      <c r="BPZ91" s="45"/>
      <c r="BQA91" s="45"/>
      <c r="BQB91" s="45"/>
      <c r="BQC91" s="45"/>
      <c r="BQD91" s="45"/>
      <c r="BQE91" s="45"/>
      <c r="BQF91" s="45"/>
      <c r="BQG91" s="45"/>
      <c r="BQH91" s="45"/>
      <c r="BQI91" s="45"/>
      <c r="BQJ91" s="45"/>
      <c r="BQK91" s="45"/>
      <c r="BQL91" s="45"/>
      <c r="BQM91" s="45"/>
      <c r="BQN91" s="45"/>
      <c r="BQO91" s="45"/>
      <c r="BQP91" s="45"/>
      <c r="BQQ91" s="45"/>
      <c r="BQR91" s="45"/>
      <c r="BQS91" s="45"/>
      <c r="BQT91" s="45"/>
      <c r="BQU91" s="45"/>
      <c r="BQV91" s="45"/>
      <c r="BQW91" s="45"/>
      <c r="BQX91" s="45"/>
      <c r="BQY91" s="45"/>
      <c r="BQZ91" s="45"/>
      <c r="BRA91" s="45"/>
      <c r="BRB91" s="45"/>
      <c r="BRC91" s="45"/>
      <c r="BRD91" s="45"/>
      <c r="BRE91" s="45"/>
      <c r="BRF91" s="45"/>
      <c r="BRG91" s="45"/>
      <c r="BRH91" s="45"/>
      <c r="BRI91" s="45"/>
      <c r="BRJ91" s="45"/>
      <c r="BRK91" s="45"/>
      <c r="BRL91" s="45"/>
      <c r="BRM91" s="45"/>
      <c r="BRN91" s="45"/>
      <c r="BRO91" s="45"/>
      <c r="BRP91" s="45"/>
      <c r="BRQ91" s="45"/>
      <c r="BRR91" s="45"/>
      <c r="BRS91" s="45"/>
      <c r="BRT91" s="45"/>
      <c r="BRU91" s="45"/>
      <c r="BRV91" s="45"/>
      <c r="BRW91" s="45"/>
      <c r="BRX91" s="45"/>
      <c r="BRY91" s="45"/>
      <c r="BRZ91" s="45"/>
      <c r="BSA91" s="45"/>
      <c r="BSB91" s="45"/>
      <c r="BSC91" s="45"/>
      <c r="BSD91" s="45"/>
      <c r="BSE91" s="45"/>
      <c r="BSF91" s="45"/>
      <c r="BSG91" s="45"/>
      <c r="BSH91" s="45"/>
      <c r="BSI91" s="45"/>
      <c r="BSJ91" s="45"/>
      <c r="BSK91" s="45"/>
      <c r="BSL91" s="45"/>
      <c r="BSM91" s="45"/>
      <c r="BSN91" s="45"/>
      <c r="BSO91" s="45"/>
      <c r="BSP91" s="45"/>
      <c r="BSQ91" s="45"/>
      <c r="BSR91" s="45"/>
      <c r="BSS91" s="45"/>
      <c r="BST91" s="45"/>
      <c r="BSU91" s="45"/>
      <c r="BSV91" s="45"/>
      <c r="BSW91" s="45"/>
      <c r="BSX91" s="45"/>
      <c r="BSY91" s="45"/>
      <c r="BSZ91" s="45"/>
      <c r="BTA91" s="45"/>
      <c r="BTB91" s="45"/>
      <c r="BTC91" s="45"/>
      <c r="BTD91" s="45"/>
      <c r="BTE91" s="45"/>
      <c r="BTF91" s="45"/>
      <c r="BTG91" s="45"/>
      <c r="BTH91" s="45"/>
      <c r="BTI91" s="45"/>
      <c r="BTJ91" s="45"/>
      <c r="BTK91" s="45"/>
      <c r="BTL91" s="45"/>
      <c r="BTM91" s="45"/>
      <c r="BTN91" s="45"/>
      <c r="BTO91" s="45"/>
      <c r="BTP91" s="45"/>
      <c r="BTQ91" s="45"/>
      <c r="BTR91" s="45"/>
      <c r="BTS91" s="45"/>
      <c r="BTT91" s="45"/>
      <c r="BTU91" s="45"/>
      <c r="BTV91" s="45"/>
      <c r="BTW91" s="45"/>
      <c r="BTX91" s="45"/>
      <c r="BTY91" s="45"/>
      <c r="BTZ91" s="45"/>
      <c r="BUA91" s="45"/>
      <c r="BUB91" s="45"/>
      <c r="BUC91" s="45"/>
      <c r="BUD91" s="45"/>
      <c r="BUE91" s="45"/>
      <c r="BUF91" s="45"/>
      <c r="BUG91" s="45"/>
      <c r="BUH91" s="45"/>
      <c r="BUI91" s="45"/>
      <c r="BUJ91" s="45"/>
      <c r="BUK91" s="45"/>
      <c r="BUL91" s="45"/>
      <c r="BUM91" s="45"/>
      <c r="BUN91" s="45"/>
      <c r="BUO91" s="45"/>
      <c r="BUP91" s="45"/>
      <c r="BUQ91" s="45"/>
      <c r="BUR91" s="45"/>
      <c r="BUS91" s="45"/>
      <c r="BUT91" s="45"/>
      <c r="BUU91" s="45"/>
      <c r="BUV91" s="45"/>
      <c r="BUW91" s="45"/>
      <c r="BUX91" s="45"/>
      <c r="BUY91" s="45"/>
      <c r="BUZ91" s="45"/>
      <c r="BVA91" s="45"/>
      <c r="BVB91" s="45"/>
      <c r="BVC91" s="45"/>
      <c r="BVD91" s="45"/>
      <c r="BVE91" s="45"/>
      <c r="BVF91" s="45"/>
      <c r="BVG91" s="45"/>
      <c r="BVH91" s="45"/>
      <c r="BVI91" s="45"/>
      <c r="BVJ91" s="45"/>
      <c r="BVK91" s="45"/>
      <c r="BVL91" s="45"/>
      <c r="BVM91" s="45"/>
      <c r="BVN91" s="45"/>
      <c r="BVO91" s="45"/>
      <c r="BVP91" s="45"/>
      <c r="BVQ91" s="45"/>
      <c r="BVR91" s="45"/>
      <c r="BVS91" s="45"/>
      <c r="BVT91" s="45"/>
      <c r="BVU91" s="45"/>
      <c r="BVV91" s="45"/>
      <c r="BVW91" s="45"/>
      <c r="BVX91" s="45"/>
      <c r="BVY91" s="45"/>
      <c r="BVZ91" s="45"/>
      <c r="BWA91" s="45"/>
      <c r="BWB91" s="45"/>
      <c r="BWC91" s="45"/>
      <c r="BWD91" s="45"/>
      <c r="BWE91" s="45"/>
      <c r="BWF91" s="45"/>
      <c r="BWG91" s="45"/>
      <c r="BWH91" s="45"/>
      <c r="BWI91" s="45"/>
      <c r="BWJ91" s="45"/>
      <c r="BWK91" s="45"/>
      <c r="BWL91" s="45"/>
      <c r="BWM91" s="45"/>
      <c r="BWN91" s="45"/>
      <c r="BWO91" s="45"/>
      <c r="BWP91" s="45"/>
      <c r="BWQ91" s="45"/>
      <c r="BWR91" s="45"/>
      <c r="BWS91" s="45"/>
      <c r="BWT91" s="45"/>
      <c r="BWU91" s="45"/>
      <c r="BWV91" s="45"/>
      <c r="BWW91" s="45"/>
      <c r="BWX91" s="45"/>
      <c r="BWY91" s="45"/>
      <c r="BWZ91" s="45"/>
      <c r="BXA91" s="45"/>
      <c r="BXB91" s="45"/>
      <c r="BXC91" s="45"/>
      <c r="BXD91" s="45"/>
      <c r="BXE91" s="45"/>
      <c r="BXF91" s="45"/>
      <c r="BXG91" s="45"/>
      <c r="BXH91" s="45"/>
      <c r="BXI91" s="45"/>
      <c r="BXJ91" s="45"/>
      <c r="BXK91" s="45"/>
      <c r="BXL91" s="45"/>
      <c r="BXM91" s="45"/>
      <c r="BXN91" s="45"/>
      <c r="BXO91" s="45"/>
      <c r="BXP91" s="45"/>
      <c r="BXQ91" s="45"/>
      <c r="BXR91" s="45"/>
      <c r="BXS91" s="45"/>
      <c r="BXT91" s="45"/>
      <c r="BXU91" s="45"/>
      <c r="BXV91" s="45"/>
      <c r="BXW91" s="45"/>
      <c r="BXX91" s="45"/>
      <c r="BXY91" s="45"/>
      <c r="BXZ91" s="45"/>
      <c r="BYA91" s="45"/>
      <c r="BYB91" s="45"/>
      <c r="BYC91" s="45"/>
      <c r="BYD91" s="45"/>
      <c r="BYE91" s="45"/>
      <c r="BYF91" s="45"/>
      <c r="BYG91" s="45"/>
      <c r="BYH91" s="45"/>
      <c r="BYI91" s="45"/>
      <c r="BYJ91" s="45"/>
      <c r="BYK91" s="45"/>
      <c r="BYL91" s="45"/>
      <c r="BYM91" s="45"/>
      <c r="BYN91" s="45"/>
      <c r="BYO91" s="45"/>
      <c r="BYP91" s="45"/>
      <c r="BYQ91" s="45"/>
      <c r="BYR91" s="45"/>
      <c r="BYS91" s="45"/>
      <c r="BYT91" s="45"/>
      <c r="BYU91" s="45"/>
      <c r="BYV91" s="45"/>
      <c r="BYW91" s="45"/>
      <c r="BYX91" s="45"/>
      <c r="BYY91" s="45"/>
      <c r="BYZ91" s="45"/>
      <c r="BZA91" s="45"/>
      <c r="BZB91" s="45"/>
      <c r="BZC91" s="45"/>
      <c r="BZD91" s="45"/>
      <c r="BZE91" s="45"/>
      <c r="BZF91" s="45"/>
      <c r="BZG91" s="45"/>
      <c r="BZH91" s="45"/>
      <c r="BZI91" s="45"/>
      <c r="BZJ91" s="45"/>
      <c r="BZK91" s="45"/>
      <c r="BZL91" s="45"/>
      <c r="BZM91" s="45"/>
      <c r="BZN91" s="45"/>
      <c r="BZO91" s="45"/>
      <c r="BZP91" s="45"/>
      <c r="BZQ91" s="45"/>
      <c r="BZR91" s="45"/>
      <c r="BZS91" s="45"/>
      <c r="BZT91" s="45"/>
      <c r="BZU91" s="45"/>
      <c r="BZV91" s="45"/>
      <c r="BZW91" s="45"/>
      <c r="BZX91" s="45"/>
      <c r="BZY91" s="45"/>
      <c r="BZZ91" s="45"/>
      <c r="CAA91" s="45"/>
      <c r="CAB91" s="45"/>
      <c r="CAC91" s="45"/>
      <c r="CAD91" s="45"/>
      <c r="CAE91" s="45"/>
      <c r="CAF91" s="45"/>
      <c r="CAG91" s="45"/>
      <c r="CAH91" s="45"/>
      <c r="CAI91" s="45"/>
      <c r="CAJ91" s="45"/>
      <c r="CAK91" s="45"/>
      <c r="CAL91" s="45"/>
      <c r="CAM91" s="45"/>
      <c r="CAN91" s="45"/>
      <c r="CAO91" s="45"/>
      <c r="CAP91" s="45"/>
      <c r="CAQ91" s="45"/>
      <c r="CAR91" s="45"/>
      <c r="CAS91" s="45"/>
      <c r="CAT91" s="45"/>
      <c r="CAU91" s="45"/>
      <c r="CAV91" s="45"/>
      <c r="CAW91" s="45"/>
      <c r="CAX91" s="45"/>
      <c r="CAY91" s="45"/>
      <c r="CAZ91" s="45"/>
      <c r="CBA91" s="45"/>
      <c r="CBB91" s="45"/>
      <c r="CBC91" s="45"/>
      <c r="CBD91" s="45"/>
      <c r="CBE91" s="45"/>
      <c r="CBF91" s="45"/>
      <c r="CBG91" s="45"/>
      <c r="CBH91" s="45"/>
      <c r="CBI91" s="45"/>
      <c r="CBJ91" s="45"/>
      <c r="CBK91" s="45"/>
      <c r="CBL91" s="45"/>
      <c r="CBM91" s="45"/>
      <c r="CBN91" s="45"/>
      <c r="CBO91" s="45"/>
      <c r="CBP91" s="45"/>
      <c r="CBQ91" s="45"/>
      <c r="CBR91" s="45"/>
      <c r="CBS91" s="45"/>
      <c r="CBT91" s="45"/>
      <c r="CBU91" s="45"/>
      <c r="CBV91" s="45"/>
      <c r="CBW91" s="45"/>
      <c r="CBX91" s="45"/>
      <c r="CBY91" s="45"/>
      <c r="CBZ91" s="45"/>
      <c r="CCA91" s="45"/>
      <c r="CCB91" s="45"/>
      <c r="CCC91" s="45"/>
      <c r="CCD91" s="45"/>
      <c r="CCE91" s="45"/>
      <c r="CCF91" s="45"/>
      <c r="CCG91" s="45"/>
      <c r="CCH91" s="45"/>
      <c r="CCI91" s="45"/>
      <c r="CCJ91" s="45"/>
      <c r="CCK91" s="45"/>
      <c r="CCL91" s="45"/>
      <c r="CCM91" s="45"/>
      <c r="CCN91" s="45"/>
      <c r="CCO91" s="45"/>
      <c r="CCP91" s="45"/>
      <c r="CCQ91" s="45"/>
      <c r="CCR91" s="45"/>
      <c r="CCS91" s="45"/>
      <c r="CCT91" s="45"/>
      <c r="CCU91" s="45"/>
      <c r="CCV91" s="45"/>
      <c r="CCW91" s="45"/>
      <c r="CCX91" s="45"/>
      <c r="CCY91" s="45"/>
      <c r="CCZ91" s="45"/>
      <c r="CDA91" s="45"/>
      <c r="CDB91" s="45"/>
      <c r="CDC91" s="45"/>
      <c r="CDD91" s="45"/>
      <c r="CDE91" s="45"/>
      <c r="CDF91" s="45"/>
      <c r="CDG91" s="45"/>
      <c r="CDH91" s="45"/>
      <c r="CDI91" s="45"/>
      <c r="CDJ91" s="45"/>
      <c r="CDK91" s="45"/>
      <c r="CDL91" s="45"/>
      <c r="CDM91" s="45"/>
      <c r="CDN91" s="45"/>
      <c r="CDO91" s="45"/>
      <c r="CDP91" s="45"/>
      <c r="CDQ91" s="45"/>
      <c r="CDR91" s="45"/>
      <c r="CDS91" s="45"/>
      <c r="CDT91" s="45"/>
      <c r="CDU91" s="45"/>
      <c r="CDV91" s="45"/>
      <c r="CDW91" s="45"/>
      <c r="CDX91" s="45"/>
      <c r="CDY91" s="45"/>
      <c r="CDZ91" s="45"/>
      <c r="CEA91" s="45"/>
      <c r="CEB91" s="45"/>
      <c r="CEC91" s="45"/>
      <c r="CED91" s="45"/>
      <c r="CEE91" s="45"/>
      <c r="CEF91" s="45"/>
      <c r="CEG91" s="45"/>
      <c r="CEH91" s="45"/>
      <c r="CEI91" s="45"/>
      <c r="CEJ91" s="45"/>
      <c r="CEK91" s="45"/>
      <c r="CEL91" s="45"/>
      <c r="CEM91" s="45"/>
      <c r="CEN91" s="45"/>
      <c r="CEO91" s="45"/>
      <c r="CEP91" s="45"/>
      <c r="CEQ91" s="45"/>
      <c r="CER91" s="45"/>
      <c r="CES91" s="45"/>
      <c r="CET91" s="45"/>
      <c r="CEU91" s="45"/>
      <c r="CEV91" s="45"/>
      <c r="CEW91" s="45"/>
      <c r="CEX91" s="45"/>
      <c r="CEY91" s="45"/>
      <c r="CEZ91" s="45"/>
      <c r="CFA91" s="45"/>
      <c r="CFB91" s="45"/>
      <c r="CFC91" s="45"/>
      <c r="CFD91" s="45"/>
      <c r="CFE91" s="45"/>
      <c r="CFF91" s="45"/>
      <c r="CFG91" s="45"/>
      <c r="CFH91" s="45"/>
      <c r="CFI91" s="45"/>
      <c r="CFJ91" s="45"/>
      <c r="CFK91" s="45"/>
      <c r="CFL91" s="45"/>
      <c r="CFM91" s="45"/>
      <c r="CFN91" s="45"/>
      <c r="CFO91" s="45"/>
      <c r="CFP91" s="45"/>
      <c r="CFQ91" s="45"/>
      <c r="CFR91" s="45"/>
      <c r="CFS91" s="45"/>
      <c r="CFT91" s="45"/>
      <c r="CFU91" s="45"/>
      <c r="CFV91" s="45"/>
      <c r="CFW91" s="45"/>
      <c r="CFX91" s="45"/>
      <c r="CFY91" s="45"/>
      <c r="CFZ91" s="45"/>
      <c r="CGA91" s="45"/>
      <c r="CGB91" s="45"/>
      <c r="CGC91" s="45"/>
      <c r="CGD91" s="45"/>
      <c r="CGE91" s="45"/>
      <c r="CGF91" s="45"/>
      <c r="CGG91" s="45"/>
      <c r="CGH91" s="45"/>
      <c r="CGI91" s="45"/>
      <c r="CGJ91" s="45"/>
      <c r="CGK91" s="45"/>
      <c r="CGL91" s="45"/>
      <c r="CGM91" s="45"/>
      <c r="CGN91" s="45"/>
      <c r="CGO91" s="45"/>
      <c r="CGP91" s="45"/>
      <c r="CGQ91" s="45"/>
      <c r="CGR91" s="45"/>
      <c r="CGS91" s="45"/>
      <c r="CGT91" s="45"/>
      <c r="CGU91" s="45"/>
      <c r="CGV91" s="45"/>
      <c r="CGW91" s="45"/>
      <c r="CGX91" s="45"/>
      <c r="CGY91" s="45"/>
      <c r="CGZ91" s="45"/>
      <c r="CHA91" s="45"/>
      <c r="CHB91" s="45"/>
      <c r="CHC91" s="45"/>
      <c r="CHD91" s="45"/>
      <c r="CHE91" s="45"/>
      <c r="CHF91" s="45"/>
      <c r="CHG91" s="45"/>
      <c r="CHH91" s="45"/>
      <c r="CHI91" s="45"/>
      <c r="CHJ91" s="45"/>
      <c r="CHK91" s="45"/>
      <c r="CHL91" s="45"/>
      <c r="CHM91" s="45"/>
      <c r="CHN91" s="45"/>
      <c r="CHO91" s="45"/>
      <c r="CHP91" s="45"/>
      <c r="CHQ91" s="45"/>
      <c r="CHR91" s="45"/>
      <c r="CHS91" s="45"/>
      <c r="CHT91" s="45"/>
      <c r="CHU91" s="45"/>
      <c r="CHV91" s="45"/>
      <c r="CHW91" s="45"/>
      <c r="CHX91" s="45"/>
      <c r="CHY91" s="45"/>
      <c r="CHZ91" s="45"/>
      <c r="CIA91" s="45"/>
      <c r="CIB91" s="45"/>
      <c r="CIC91" s="45"/>
      <c r="CID91" s="45"/>
      <c r="CIE91" s="45"/>
      <c r="CIF91" s="45"/>
      <c r="CIG91" s="45"/>
      <c r="CIH91" s="45"/>
      <c r="CII91" s="45"/>
      <c r="CIJ91" s="45"/>
      <c r="CIK91" s="45"/>
      <c r="CIL91" s="45"/>
      <c r="CIM91" s="45"/>
      <c r="CIN91" s="45"/>
      <c r="CIO91" s="45"/>
      <c r="CIP91" s="45"/>
      <c r="CIQ91" s="45"/>
      <c r="CIR91" s="45"/>
      <c r="CIS91" s="45"/>
      <c r="CIT91" s="45"/>
      <c r="CIU91" s="45"/>
      <c r="CIV91" s="45"/>
      <c r="CIW91" s="45"/>
      <c r="CIX91" s="45"/>
      <c r="CIY91" s="45"/>
      <c r="CIZ91" s="45"/>
      <c r="CJA91" s="45"/>
      <c r="CJB91" s="45"/>
      <c r="CJC91" s="45"/>
      <c r="CJD91" s="45"/>
      <c r="CJE91" s="45"/>
      <c r="CJF91" s="45"/>
      <c r="CJG91" s="45"/>
      <c r="CJH91" s="45"/>
      <c r="CJI91" s="45"/>
      <c r="CJJ91" s="45"/>
      <c r="CJK91" s="45"/>
      <c r="CJL91" s="45"/>
      <c r="CJM91" s="45"/>
      <c r="CJN91" s="45"/>
      <c r="CJO91" s="45"/>
      <c r="CJP91" s="45"/>
      <c r="CJQ91" s="45"/>
      <c r="CJR91" s="45"/>
      <c r="CJS91" s="45"/>
      <c r="CJT91" s="45"/>
      <c r="CJU91" s="45"/>
      <c r="CJV91" s="45"/>
      <c r="CJW91" s="45"/>
      <c r="CJX91" s="45"/>
      <c r="CJY91" s="45"/>
      <c r="CJZ91" s="45"/>
      <c r="CKA91" s="45"/>
      <c r="CKB91" s="45"/>
      <c r="CKC91" s="45"/>
      <c r="CKD91" s="45"/>
      <c r="CKE91" s="45"/>
      <c r="CKF91" s="45"/>
      <c r="CKG91" s="45"/>
      <c r="CKH91" s="45"/>
      <c r="CKI91" s="45"/>
      <c r="CKJ91" s="45"/>
      <c r="CKK91" s="45"/>
      <c r="CKL91" s="45"/>
      <c r="CKM91" s="45"/>
      <c r="CKN91" s="45"/>
      <c r="CKO91" s="45"/>
      <c r="CKP91" s="45"/>
      <c r="CKQ91" s="45"/>
      <c r="CKR91" s="45"/>
      <c r="CKS91" s="45"/>
      <c r="CKT91" s="45"/>
      <c r="CKU91" s="45"/>
      <c r="CKV91" s="45"/>
      <c r="CKW91" s="45"/>
      <c r="CKX91" s="45"/>
      <c r="CKY91" s="45"/>
      <c r="CKZ91" s="45"/>
      <c r="CLA91" s="45"/>
      <c r="CLB91" s="45"/>
      <c r="CLC91" s="45"/>
      <c r="CLD91" s="45"/>
      <c r="CLE91" s="45"/>
      <c r="CLF91" s="45"/>
      <c r="CLG91" s="45"/>
      <c r="CLH91" s="45"/>
      <c r="CLI91" s="45"/>
      <c r="CLJ91" s="45"/>
      <c r="CLK91" s="45"/>
      <c r="CLL91" s="45"/>
      <c r="CLM91" s="45"/>
      <c r="CLN91" s="45"/>
      <c r="CLO91" s="45"/>
      <c r="CLP91" s="45"/>
      <c r="CLQ91" s="45"/>
      <c r="CLR91" s="45"/>
      <c r="CLS91" s="45"/>
      <c r="CLT91" s="45"/>
      <c r="CLU91" s="45"/>
      <c r="CLV91" s="45"/>
      <c r="CLW91" s="45"/>
      <c r="CLX91" s="45"/>
      <c r="CLY91" s="45"/>
      <c r="CLZ91" s="45"/>
      <c r="CMA91" s="45"/>
      <c r="CMB91" s="45"/>
      <c r="CMC91" s="45"/>
      <c r="CMD91" s="45"/>
      <c r="CME91" s="45"/>
      <c r="CMF91" s="45"/>
      <c r="CMG91" s="45"/>
      <c r="CMH91" s="45"/>
      <c r="CMI91" s="45"/>
      <c r="CMJ91" s="45"/>
      <c r="CMK91" s="45"/>
      <c r="CML91" s="45"/>
      <c r="CMM91" s="45"/>
      <c r="CMN91" s="45"/>
      <c r="CMO91" s="45"/>
      <c r="CMP91" s="45"/>
      <c r="CMQ91" s="45"/>
      <c r="CMR91" s="45"/>
      <c r="CMS91" s="45"/>
      <c r="CMT91" s="45"/>
      <c r="CMU91" s="45"/>
      <c r="CMV91" s="45"/>
      <c r="CMW91" s="45"/>
      <c r="CMX91" s="45"/>
      <c r="CMY91" s="45"/>
      <c r="CMZ91" s="45"/>
      <c r="CNA91" s="45"/>
      <c r="CNB91" s="45"/>
      <c r="CNC91" s="45"/>
      <c r="CND91" s="45"/>
      <c r="CNE91" s="45"/>
      <c r="CNF91" s="45"/>
      <c r="CNG91" s="45"/>
      <c r="CNH91" s="45"/>
      <c r="CNI91" s="45"/>
      <c r="CNJ91" s="45"/>
      <c r="CNK91" s="45"/>
      <c r="CNL91" s="45"/>
      <c r="CNM91" s="45"/>
      <c r="CNN91" s="45"/>
      <c r="CNO91" s="45"/>
      <c r="CNP91" s="45"/>
      <c r="CNQ91" s="45"/>
      <c r="CNR91" s="45"/>
      <c r="CNS91" s="45"/>
      <c r="CNT91" s="45"/>
      <c r="CNU91" s="45"/>
      <c r="CNV91" s="45"/>
      <c r="CNW91" s="45"/>
      <c r="CNX91" s="45"/>
      <c r="CNY91" s="45"/>
      <c r="CNZ91" s="45"/>
      <c r="COA91" s="45"/>
      <c r="COB91" s="45"/>
      <c r="COC91" s="45"/>
      <c r="COD91" s="45"/>
      <c r="COE91" s="45"/>
      <c r="COF91" s="45"/>
      <c r="COG91" s="45"/>
      <c r="COH91" s="45"/>
      <c r="COI91" s="45"/>
      <c r="COJ91" s="45"/>
      <c r="COK91" s="45"/>
      <c r="COL91" s="45"/>
      <c r="COM91" s="45"/>
      <c r="CON91" s="45"/>
      <c r="COO91" s="45"/>
      <c r="COP91" s="45"/>
      <c r="COQ91" s="45"/>
      <c r="COR91" s="45"/>
      <c r="COS91" s="45"/>
      <c r="COT91" s="45"/>
      <c r="COU91" s="45"/>
      <c r="COV91" s="45"/>
      <c r="COW91" s="45"/>
      <c r="COX91" s="45"/>
      <c r="COY91" s="45"/>
      <c r="COZ91" s="45"/>
      <c r="CPA91" s="45"/>
      <c r="CPB91" s="45"/>
      <c r="CPC91" s="45"/>
      <c r="CPD91" s="45"/>
      <c r="CPE91" s="45"/>
      <c r="CPF91" s="45"/>
      <c r="CPG91" s="45"/>
      <c r="CPH91" s="45"/>
      <c r="CPI91" s="45"/>
      <c r="CPJ91" s="45"/>
      <c r="CPK91" s="45"/>
      <c r="CPL91" s="45"/>
      <c r="CPM91" s="45"/>
      <c r="CPN91" s="45"/>
      <c r="CPO91" s="45"/>
      <c r="CPP91" s="45"/>
      <c r="CPQ91" s="45"/>
      <c r="CPR91" s="45"/>
      <c r="CPS91" s="45"/>
      <c r="CPT91" s="45"/>
      <c r="CPU91" s="45"/>
      <c r="CPV91" s="45"/>
      <c r="CPW91" s="45"/>
      <c r="CPX91" s="45"/>
      <c r="CPY91" s="45"/>
      <c r="CPZ91" s="45"/>
      <c r="CQA91" s="45"/>
      <c r="CQB91" s="45"/>
      <c r="CQC91" s="45"/>
      <c r="CQD91" s="45"/>
      <c r="CQE91" s="45"/>
      <c r="CQF91" s="45"/>
      <c r="CQG91" s="45"/>
      <c r="CQH91" s="45"/>
      <c r="CQI91" s="45"/>
      <c r="CQJ91" s="45"/>
      <c r="CQK91" s="45"/>
      <c r="CQL91" s="45"/>
      <c r="CQM91" s="45"/>
      <c r="CQN91" s="45"/>
      <c r="CQO91" s="45"/>
      <c r="CQP91" s="45"/>
      <c r="CQQ91" s="45"/>
      <c r="CQR91" s="45"/>
      <c r="CQS91" s="45"/>
      <c r="CQT91" s="45"/>
      <c r="CQU91" s="45"/>
      <c r="CQV91" s="45"/>
      <c r="CQW91" s="45"/>
      <c r="CQX91" s="45"/>
      <c r="CQY91" s="45"/>
      <c r="CQZ91" s="45"/>
      <c r="CRA91" s="45"/>
      <c r="CRB91" s="45"/>
      <c r="CRC91" s="45"/>
      <c r="CRD91" s="45"/>
      <c r="CRE91" s="45"/>
      <c r="CRF91" s="45"/>
      <c r="CRG91" s="45"/>
      <c r="CRH91" s="45"/>
      <c r="CRI91" s="45"/>
      <c r="CRJ91" s="45"/>
      <c r="CRK91" s="45"/>
      <c r="CRL91" s="45"/>
      <c r="CRM91" s="45"/>
      <c r="CRN91" s="45"/>
      <c r="CRO91" s="45"/>
      <c r="CRP91" s="45"/>
      <c r="CRQ91" s="45"/>
      <c r="CRR91" s="45"/>
      <c r="CRS91" s="45"/>
      <c r="CRT91" s="45"/>
      <c r="CRU91" s="45"/>
      <c r="CRV91" s="45"/>
      <c r="CRW91" s="45"/>
      <c r="CRX91" s="45"/>
      <c r="CRY91" s="45"/>
      <c r="CRZ91" s="45"/>
      <c r="CSA91" s="45"/>
      <c r="CSB91" s="45"/>
      <c r="CSC91" s="45"/>
      <c r="CSD91" s="45"/>
      <c r="CSE91" s="45"/>
      <c r="CSF91" s="45"/>
      <c r="CSG91" s="45"/>
      <c r="CSH91" s="45"/>
      <c r="CSI91" s="45"/>
      <c r="CSJ91" s="45"/>
      <c r="CSK91" s="45"/>
      <c r="CSL91" s="45"/>
      <c r="CSM91" s="45"/>
      <c r="CSN91" s="45"/>
      <c r="CSO91" s="45"/>
      <c r="CSP91" s="45"/>
      <c r="CSQ91" s="45"/>
      <c r="CSR91" s="45"/>
      <c r="CSS91" s="45"/>
      <c r="CST91" s="45"/>
      <c r="CSU91" s="45"/>
      <c r="CSV91" s="45"/>
      <c r="CSW91" s="45"/>
      <c r="CSX91" s="45"/>
      <c r="CSY91" s="45"/>
      <c r="CSZ91" s="45"/>
      <c r="CTA91" s="45"/>
      <c r="CTB91" s="45"/>
      <c r="CTC91" s="45"/>
      <c r="CTD91" s="45"/>
      <c r="CTE91" s="45"/>
      <c r="CTF91" s="45"/>
      <c r="CTG91" s="45"/>
      <c r="CTH91" s="45"/>
      <c r="CTI91" s="45"/>
      <c r="CTJ91" s="45"/>
      <c r="CTK91" s="45"/>
      <c r="CTL91" s="45"/>
      <c r="CTM91" s="45"/>
      <c r="CTN91" s="45"/>
      <c r="CTO91" s="45"/>
      <c r="CTP91" s="45"/>
      <c r="CTQ91" s="45"/>
      <c r="CTR91" s="45"/>
      <c r="CTS91" s="45"/>
      <c r="CTT91" s="45"/>
      <c r="CTU91" s="45"/>
      <c r="CTV91" s="45"/>
      <c r="CTW91" s="45"/>
      <c r="CTX91" s="45"/>
      <c r="CTY91" s="45"/>
      <c r="CTZ91" s="45"/>
      <c r="CUA91" s="45"/>
      <c r="CUB91" s="45"/>
      <c r="CUC91" s="45"/>
      <c r="CUD91" s="45"/>
      <c r="CUE91" s="45"/>
      <c r="CUF91" s="45"/>
      <c r="CUG91" s="45"/>
      <c r="CUH91" s="45"/>
      <c r="CUI91" s="45"/>
      <c r="CUJ91" s="45"/>
      <c r="CUK91" s="45"/>
      <c r="CUL91" s="45"/>
      <c r="CUM91" s="45"/>
      <c r="CUN91" s="45"/>
      <c r="CUO91" s="45"/>
      <c r="CUP91" s="45"/>
      <c r="CUQ91" s="45"/>
      <c r="CUR91" s="45"/>
      <c r="CUS91" s="45"/>
      <c r="CUT91" s="45"/>
      <c r="CUU91" s="45"/>
      <c r="CUV91" s="45"/>
      <c r="CUW91" s="45"/>
      <c r="CUX91" s="45"/>
      <c r="CUY91" s="45"/>
      <c r="CUZ91" s="45"/>
      <c r="CVA91" s="45"/>
      <c r="CVB91" s="45"/>
      <c r="CVC91" s="45"/>
      <c r="CVD91" s="45"/>
      <c r="CVE91" s="45"/>
      <c r="CVF91" s="45"/>
      <c r="CVG91" s="45"/>
      <c r="CVH91" s="45"/>
      <c r="CVI91" s="45"/>
      <c r="CVJ91" s="45"/>
      <c r="CVK91" s="45"/>
      <c r="CVL91" s="45"/>
      <c r="CVM91" s="45"/>
      <c r="CVN91" s="45"/>
      <c r="CVO91" s="45"/>
      <c r="CVP91" s="45"/>
      <c r="CVQ91" s="45"/>
      <c r="CVR91" s="45"/>
      <c r="CVS91" s="45"/>
      <c r="CVT91" s="45"/>
      <c r="CVU91" s="45"/>
      <c r="CVV91" s="45"/>
      <c r="CVW91" s="45"/>
      <c r="CVX91" s="45"/>
      <c r="CVY91" s="45"/>
      <c r="CVZ91" s="45"/>
      <c r="CWA91" s="45"/>
      <c r="CWB91" s="45"/>
      <c r="CWC91" s="45"/>
      <c r="CWD91" s="45"/>
      <c r="CWE91" s="45"/>
      <c r="CWF91" s="45"/>
      <c r="CWG91" s="45"/>
      <c r="CWH91" s="45"/>
      <c r="CWI91" s="45"/>
      <c r="CWJ91" s="45"/>
      <c r="CWK91" s="45"/>
      <c r="CWL91" s="45"/>
      <c r="CWM91" s="45"/>
      <c r="CWN91" s="45"/>
      <c r="CWO91" s="45"/>
      <c r="CWP91" s="45"/>
      <c r="CWQ91" s="45"/>
      <c r="CWR91" s="45"/>
      <c r="CWS91" s="45"/>
      <c r="CWT91" s="45"/>
      <c r="CWU91" s="45"/>
      <c r="CWV91" s="45"/>
      <c r="CWW91" s="45"/>
      <c r="CWX91" s="45"/>
      <c r="CWY91" s="45"/>
      <c r="CWZ91" s="45"/>
      <c r="CXA91" s="45"/>
      <c r="CXB91" s="45"/>
      <c r="CXC91" s="45"/>
      <c r="CXD91" s="45"/>
      <c r="CXE91" s="45"/>
      <c r="CXF91" s="45"/>
      <c r="CXG91" s="45"/>
      <c r="CXH91" s="45"/>
      <c r="CXI91" s="45"/>
      <c r="CXJ91" s="45"/>
      <c r="CXK91" s="45"/>
      <c r="CXL91" s="45"/>
      <c r="CXM91" s="45"/>
      <c r="CXN91" s="45"/>
      <c r="CXO91" s="45"/>
      <c r="CXP91" s="45"/>
      <c r="CXQ91" s="45"/>
      <c r="CXR91" s="45"/>
      <c r="CXS91" s="45"/>
      <c r="CXT91" s="45"/>
      <c r="CXU91" s="45"/>
      <c r="CXV91" s="45"/>
      <c r="CXW91" s="45"/>
      <c r="CXX91" s="45"/>
      <c r="CXY91" s="45"/>
      <c r="CXZ91" s="45"/>
      <c r="CYA91" s="45"/>
      <c r="CYB91" s="45"/>
      <c r="CYC91" s="45"/>
      <c r="CYD91" s="45"/>
      <c r="CYE91" s="45"/>
      <c r="CYF91" s="45"/>
      <c r="CYG91" s="45"/>
      <c r="CYH91" s="45"/>
      <c r="CYI91" s="45"/>
      <c r="CYJ91" s="45"/>
      <c r="CYK91" s="45"/>
      <c r="CYL91" s="45"/>
      <c r="CYM91" s="45"/>
      <c r="CYN91" s="45"/>
      <c r="CYO91" s="45"/>
      <c r="CYP91" s="45"/>
      <c r="CYQ91" s="45"/>
      <c r="CYR91" s="45"/>
      <c r="CYS91" s="45"/>
      <c r="CYT91" s="45"/>
      <c r="CYU91" s="45"/>
      <c r="CYV91" s="45"/>
      <c r="CYW91" s="45"/>
      <c r="CYX91" s="45"/>
      <c r="CYY91" s="45"/>
      <c r="CYZ91" s="45"/>
      <c r="CZA91" s="45"/>
      <c r="CZB91" s="45"/>
      <c r="CZC91" s="45"/>
      <c r="CZD91" s="45"/>
      <c r="CZE91" s="45"/>
      <c r="CZF91" s="45"/>
      <c r="CZG91" s="45"/>
      <c r="CZH91" s="45"/>
      <c r="CZI91" s="45"/>
      <c r="CZJ91" s="45"/>
      <c r="CZK91" s="45"/>
      <c r="CZL91" s="45"/>
      <c r="CZM91" s="45"/>
      <c r="CZN91" s="45"/>
      <c r="CZO91" s="45"/>
      <c r="CZP91" s="45"/>
      <c r="CZQ91" s="45"/>
      <c r="CZR91" s="45"/>
      <c r="CZS91" s="45"/>
      <c r="CZT91" s="45"/>
      <c r="CZU91" s="45"/>
      <c r="CZV91" s="45"/>
      <c r="CZW91" s="45"/>
      <c r="CZX91" s="45"/>
      <c r="CZY91" s="45"/>
      <c r="CZZ91" s="45"/>
      <c r="DAA91" s="45"/>
      <c r="DAB91" s="45"/>
      <c r="DAC91" s="45"/>
      <c r="DAD91" s="45"/>
      <c r="DAE91" s="45"/>
      <c r="DAF91" s="45"/>
      <c r="DAG91" s="45"/>
      <c r="DAH91" s="45"/>
      <c r="DAI91" s="45"/>
      <c r="DAJ91" s="45"/>
      <c r="DAK91" s="45"/>
      <c r="DAL91" s="45"/>
      <c r="DAM91" s="45"/>
      <c r="DAN91" s="45"/>
      <c r="DAO91" s="45"/>
      <c r="DAP91" s="45"/>
      <c r="DAQ91" s="45"/>
      <c r="DAR91" s="45"/>
      <c r="DAS91" s="45"/>
      <c r="DAT91" s="45"/>
      <c r="DAU91" s="45"/>
      <c r="DAV91" s="45"/>
      <c r="DAW91" s="45"/>
      <c r="DAX91" s="45"/>
      <c r="DAY91" s="45"/>
      <c r="DAZ91" s="45"/>
      <c r="DBA91" s="45"/>
      <c r="DBB91" s="45"/>
      <c r="DBC91" s="45"/>
      <c r="DBD91" s="45"/>
      <c r="DBE91" s="45"/>
      <c r="DBF91" s="45"/>
      <c r="DBG91" s="45"/>
      <c r="DBH91" s="45"/>
      <c r="DBI91" s="45"/>
      <c r="DBJ91" s="45"/>
      <c r="DBK91" s="45"/>
      <c r="DBL91" s="45"/>
      <c r="DBM91" s="45"/>
      <c r="DBN91" s="45"/>
      <c r="DBO91" s="45"/>
      <c r="DBP91" s="45"/>
      <c r="DBQ91" s="45"/>
      <c r="DBR91" s="45"/>
      <c r="DBS91" s="45"/>
      <c r="DBT91" s="45"/>
      <c r="DBU91" s="45"/>
      <c r="DBV91" s="45"/>
      <c r="DBW91" s="45"/>
      <c r="DBX91" s="45"/>
      <c r="DBY91" s="45"/>
      <c r="DBZ91" s="45"/>
      <c r="DCA91" s="45"/>
      <c r="DCB91" s="45"/>
      <c r="DCC91" s="45"/>
      <c r="DCD91" s="45"/>
      <c r="DCE91" s="45"/>
      <c r="DCF91" s="45"/>
      <c r="DCG91" s="45"/>
      <c r="DCH91" s="45"/>
      <c r="DCI91" s="45"/>
      <c r="DCJ91" s="45"/>
      <c r="DCK91" s="45"/>
      <c r="DCL91" s="45"/>
      <c r="DCM91" s="45"/>
      <c r="DCN91" s="45"/>
      <c r="DCO91" s="45"/>
      <c r="DCP91" s="45"/>
      <c r="DCQ91" s="45"/>
      <c r="DCR91" s="45"/>
      <c r="DCS91" s="45"/>
      <c r="DCT91" s="45"/>
      <c r="DCU91" s="45"/>
      <c r="DCV91" s="45"/>
      <c r="DCW91" s="45"/>
      <c r="DCX91" s="45"/>
      <c r="DCY91" s="45"/>
      <c r="DCZ91" s="45"/>
      <c r="DDA91" s="45"/>
      <c r="DDB91" s="45"/>
      <c r="DDC91" s="45"/>
      <c r="DDD91" s="45"/>
      <c r="DDE91" s="45"/>
      <c r="DDF91" s="45"/>
      <c r="DDG91" s="45"/>
      <c r="DDH91" s="45"/>
      <c r="DDI91" s="45"/>
      <c r="DDJ91" s="45"/>
      <c r="DDK91" s="45"/>
      <c r="DDL91" s="45"/>
      <c r="DDM91" s="45"/>
      <c r="DDN91" s="45"/>
      <c r="DDO91" s="45"/>
      <c r="DDP91" s="45"/>
      <c r="DDQ91" s="45"/>
      <c r="DDR91" s="45"/>
      <c r="DDS91" s="45"/>
      <c r="DDT91" s="45"/>
      <c r="DDU91" s="45"/>
      <c r="DDV91" s="45"/>
      <c r="DDW91" s="45"/>
      <c r="DDX91" s="45"/>
      <c r="DDY91" s="45"/>
      <c r="DDZ91" s="45"/>
      <c r="DEA91" s="45"/>
      <c r="DEB91" s="45"/>
      <c r="DEC91" s="45"/>
      <c r="DED91" s="45"/>
      <c r="DEE91" s="45"/>
      <c r="DEF91" s="45"/>
      <c r="DEG91" s="45"/>
      <c r="DEH91" s="45"/>
      <c r="DEI91" s="45"/>
      <c r="DEJ91" s="45"/>
      <c r="DEK91" s="45"/>
      <c r="DEL91" s="45"/>
      <c r="DEM91" s="45"/>
      <c r="DEN91" s="45"/>
      <c r="DEO91" s="45"/>
      <c r="DEP91" s="45"/>
      <c r="DEQ91" s="45"/>
      <c r="DER91" s="45"/>
      <c r="DES91" s="45"/>
      <c r="DET91" s="45"/>
      <c r="DEU91" s="45"/>
      <c r="DEV91" s="45"/>
      <c r="DEW91" s="45"/>
      <c r="DEX91" s="45"/>
      <c r="DEY91" s="45"/>
      <c r="DEZ91" s="45"/>
      <c r="DFA91" s="45"/>
      <c r="DFB91" s="45"/>
      <c r="DFC91" s="45"/>
      <c r="DFD91" s="45"/>
      <c r="DFE91" s="45"/>
      <c r="DFF91" s="45"/>
      <c r="DFG91" s="45"/>
      <c r="DFH91" s="45"/>
      <c r="DFI91" s="45"/>
      <c r="DFJ91" s="45"/>
      <c r="DFK91" s="45"/>
      <c r="DFL91" s="45"/>
      <c r="DFM91" s="45"/>
      <c r="DFN91" s="45"/>
      <c r="DFO91" s="45"/>
      <c r="DFP91" s="45"/>
      <c r="DFQ91" s="45"/>
      <c r="DFR91" s="45"/>
      <c r="DFS91" s="45"/>
      <c r="DFT91" s="45"/>
      <c r="DFU91" s="45"/>
      <c r="DFV91" s="45"/>
      <c r="DFW91" s="45"/>
      <c r="DFX91" s="45"/>
      <c r="DFY91" s="45"/>
      <c r="DFZ91" s="45"/>
      <c r="DGA91" s="45"/>
      <c r="DGB91" s="45"/>
      <c r="DGC91" s="45"/>
      <c r="DGD91" s="45"/>
      <c r="DGE91" s="45"/>
      <c r="DGF91" s="45"/>
      <c r="DGG91" s="45"/>
      <c r="DGH91" s="45"/>
      <c r="DGI91" s="45"/>
      <c r="DGJ91" s="45"/>
      <c r="DGK91" s="45"/>
      <c r="DGL91" s="45"/>
      <c r="DGM91" s="45"/>
      <c r="DGN91" s="45"/>
      <c r="DGO91" s="45"/>
      <c r="DGP91" s="45"/>
      <c r="DGQ91" s="45"/>
      <c r="DGR91" s="45"/>
      <c r="DGS91" s="45"/>
      <c r="DGT91" s="45"/>
      <c r="DGU91" s="45"/>
      <c r="DGV91" s="45"/>
      <c r="DGW91" s="45"/>
      <c r="DGX91" s="45"/>
      <c r="DGY91" s="45"/>
      <c r="DGZ91" s="45"/>
      <c r="DHA91" s="45"/>
      <c r="DHB91" s="45"/>
      <c r="DHC91" s="45"/>
      <c r="DHD91" s="45"/>
      <c r="DHE91" s="45"/>
      <c r="DHF91" s="45"/>
      <c r="DHG91" s="45"/>
      <c r="DHH91" s="45"/>
      <c r="DHI91" s="45"/>
      <c r="DHJ91" s="45"/>
      <c r="DHK91" s="45"/>
      <c r="DHL91" s="45"/>
      <c r="DHM91" s="45"/>
      <c r="DHN91" s="45"/>
      <c r="DHO91" s="45"/>
      <c r="DHP91" s="45"/>
      <c r="DHQ91" s="45"/>
      <c r="DHR91" s="45"/>
      <c r="DHS91" s="45"/>
      <c r="DHT91" s="45"/>
      <c r="DHU91" s="45"/>
      <c r="DHV91" s="45"/>
      <c r="DHW91" s="45"/>
      <c r="DHX91" s="45"/>
      <c r="DHY91" s="45"/>
      <c r="DHZ91" s="45"/>
      <c r="DIA91" s="45"/>
      <c r="DIB91" s="45"/>
      <c r="DIC91" s="45"/>
      <c r="DID91" s="45"/>
      <c r="DIE91" s="45"/>
      <c r="DIF91" s="45"/>
      <c r="DIG91" s="45"/>
      <c r="DIH91" s="45"/>
      <c r="DII91" s="45"/>
      <c r="DIJ91" s="45"/>
      <c r="DIK91" s="45"/>
      <c r="DIL91" s="45"/>
      <c r="DIM91" s="45"/>
      <c r="DIN91" s="45"/>
      <c r="DIO91" s="45"/>
      <c r="DIP91" s="45"/>
      <c r="DIQ91" s="45"/>
      <c r="DIR91" s="45"/>
      <c r="DIS91" s="45"/>
      <c r="DIT91" s="45"/>
      <c r="DIU91" s="45"/>
      <c r="DIV91" s="45"/>
      <c r="DIW91" s="45"/>
      <c r="DIX91" s="45"/>
      <c r="DIY91" s="45"/>
      <c r="DIZ91" s="45"/>
      <c r="DJA91" s="45"/>
      <c r="DJB91" s="45"/>
      <c r="DJC91" s="45"/>
      <c r="DJD91" s="45"/>
      <c r="DJE91" s="45"/>
      <c r="DJF91" s="45"/>
      <c r="DJG91" s="45"/>
      <c r="DJH91" s="45"/>
      <c r="DJI91" s="45"/>
      <c r="DJJ91" s="45"/>
      <c r="DJK91" s="45"/>
      <c r="DJL91" s="45"/>
      <c r="DJM91" s="45"/>
      <c r="DJN91" s="45"/>
      <c r="DJO91" s="45"/>
      <c r="DJP91" s="45"/>
      <c r="DJQ91" s="45"/>
      <c r="DJR91" s="45"/>
      <c r="DJS91" s="45"/>
      <c r="DJT91" s="45"/>
      <c r="DJU91" s="45"/>
      <c r="DJV91" s="45"/>
      <c r="DJW91" s="45"/>
      <c r="DJX91" s="45"/>
      <c r="DJY91" s="45"/>
      <c r="DJZ91" s="45"/>
      <c r="DKA91" s="45"/>
      <c r="DKB91" s="45"/>
      <c r="DKC91" s="45"/>
      <c r="DKD91" s="45"/>
      <c r="DKE91" s="45"/>
      <c r="DKF91" s="45"/>
      <c r="DKG91" s="45"/>
      <c r="DKH91" s="45"/>
      <c r="DKI91" s="45"/>
      <c r="DKJ91" s="45"/>
      <c r="DKK91" s="45"/>
      <c r="DKL91" s="45"/>
      <c r="DKM91" s="45"/>
      <c r="DKN91" s="45"/>
      <c r="DKO91" s="45"/>
      <c r="DKP91" s="45"/>
      <c r="DKQ91" s="45"/>
      <c r="DKR91" s="45"/>
      <c r="DKS91" s="45"/>
      <c r="DKT91" s="45"/>
      <c r="DKU91" s="45"/>
      <c r="DKV91" s="45"/>
      <c r="DKW91" s="45"/>
      <c r="DKX91" s="45"/>
      <c r="DKY91" s="45"/>
      <c r="DKZ91" s="45"/>
      <c r="DLA91" s="45"/>
      <c r="DLB91" s="45"/>
      <c r="DLC91" s="45"/>
      <c r="DLD91" s="45"/>
      <c r="DLE91" s="45"/>
      <c r="DLF91" s="45"/>
      <c r="DLG91" s="45"/>
      <c r="DLH91" s="45"/>
      <c r="DLI91" s="45"/>
      <c r="DLJ91" s="45"/>
      <c r="DLK91" s="45"/>
      <c r="DLL91" s="45"/>
      <c r="DLM91" s="45"/>
      <c r="DLN91" s="45"/>
      <c r="DLO91" s="45"/>
      <c r="DLP91" s="45"/>
      <c r="DLQ91" s="45"/>
      <c r="DLR91" s="45"/>
      <c r="DLS91" s="45"/>
      <c r="DLT91" s="45"/>
      <c r="DLU91" s="45"/>
      <c r="DLV91" s="45"/>
      <c r="DLW91" s="45"/>
      <c r="DLX91" s="45"/>
      <c r="DLY91" s="45"/>
      <c r="DLZ91" s="45"/>
      <c r="DMA91" s="45"/>
      <c r="DMB91" s="45"/>
      <c r="DMC91" s="45"/>
      <c r="DMD91" s="45"/>
      <c r="DME91" s="45"/>
      <c r="DMF91" s="45"/>
      <c r="DMG91" s="45"/>
      <c r="DMH91" s="45"/>
      <c r="DMI91" s="45"/>
      <c r="DMJ91" s="45"/>
      <c r="DMK91" s="45"/>
      <c r="DML91" s="45"/>
      <c r="DMM91" s="45"/>
      <c r="DMN91" s="45"/>
      <c r="DMO91" s="45"/>
      <c r="DMP91" s="45"/>
      <c r="DMQ91" s="45"/>
      <c r="DMR91" s="45"/>
      <c r="DMS91" s="45"/>
      <c r="DMT91" s="45"/>
      <c r="DMU91" s="45"/>
      <c r="DMV91" s="45"/>
      <c r="DMW91" s="45"/>
      <c r="DMX91" s="45"/>
      <c r="DMY91" s="45"/>
      <c r="DMZ91" s="45"/>
      <c r="DNA91" s="45"/>
      <c r="DNB91" s="45"/>
      <c r="DNC91" s="45"/>
      <c r="DND91" s="45"/>
      <c r="DNE91" s="45"/>
      <c r="DNF91" s="45"/>
      <c r="DNG91" s="45"/>
      <c r="DNH91" s="45"/>
      <c r="DNI91" s="45"/>
      <c r="DNJ91" s="45"/>
      <c r="DNK91" s="45"/>
      <c r="DNL91" s="45"/>
      <c r="DNM91" s="45"/>
      <c r="DNN91" s="45"/>
      <c r="DNO91" s="45"/>
      <c r="DNP91" s="45"/>
      <c r="DNQ91" s="45"/>
      <c r="DNR91" s="45"/>
      <c r="DNS91" s="45"/>
      <c r="DNT91" s="45"/>
      <c r="DNU91" s="45"/>
      <c r="DNV91" s="45"/>
      <c r="DNW91" s="45"/>
      <c r="DNX91" s="45"/>
      <c r="DNY91" s="45"/>
      <c r="DNZ91" s="45"/>
      <c r="DOA91" s="45"/>
      <c r="DOB91" s="45"/>
      <c r="DOC91" s="45"/>
      <c r="DOD91" s="45"/>
      <c r="DOE91" s="45"/>
      <c r="DOF91" s="45"/>
      <c r="DOG91" s="45"/>
      <c r="DOH91" s="45"/>
      <c r="DOI91" s="45"/>
      <c r="DOJ91" s="45"/>
      <c r="DOK91" s="45"/>
      <c r="DOL91" s="45"/>
      <c r="DOM91" s="45"/>
      <c r="DON91" s="45"/>
      <c r="DOO91" s="45"/>
      <c r="DOP91" s="45"/>
      <c r="DOQ91" s="45"/>
      <c r="DOR91" s="45"/>
      <c r="DOS91" s="45"/>
      <c r="DOT91" s="45"/>
      <c r="DOU91" s="45"/>
      <c r="DOV91" s="45"/>
      <c r="DOW91" s="45"/>
      <c r="DOX91" s="45"/>
      <c r="DOY91" s="45"/>
      <c r="DOZ91" s="45"/>
      <c r="DPA91" s="45"/>
      <c r="DPB91" s="45"/>
      <c r="DPC91" s="45"/>
      <c r="DPD91" s="45"/>
      <c r="DPE91" s="45"/>
      <c r="DPF91" s="45"/>
      <c r="DPG91" s="45"/>
      <c r="DPH91" s="45"/>
      <c r="DPI91" s="45"/>
      <c r="DPJ91" s="45"/>
      <c r="DPK91" s="45"/>
      <c r="DPL91" s="45"/>
      <c r="DPM91" s="45"/>
      <c r="DPN91" s="45"/>
      <c r="DPO91" s="45"/>
      <c r="DPP91" s="45"/>
      <c r="DPQ91" s="45"/>
      <c r="DPR91" s="45"/>
      <c r="DPS91" s="45"/>
      <c r="DPT91" s="45"/>
      <c r="DPU91" s="45"/>
      <c r="DPV91" s="45"/>
      <c r="DPW91" s="45"/>
      <c r="DPX91" s="45"/>
      <c r="DPY91" s="45"/>
      <c r="DPZ91" s="45"/>
      <c r="DQA91" s="45"/>
      <c r="DQB91" s="45"/>
      <c r="DQC91" s="45"/>
      <c r="DQD91" s="45"/>
      <c r="DQE91" s="45"/>
      <c r="DQF91" s="45"/>
      <c r="DQG91" s="45"/>
      <c r="DQH91" s="45"/>
      <c r="DQI91" s="45"/>
      <c r="DQJ91" s="45"/>
      <c r="DQK91" s="45"/>
      <c r="DQL91" s="45"/>
      <c r="DQM91" s="45"/>
      <c r="DQN91" s="45"/>
      <c r="DQO91" s="45"/>
      <c r="DQP91" s="45"/>
      <c r="DQQ91" s="45"/>
      <c r="DQR91" s="45"/>
      <c r="DQS91" s="45"/>
      <c r="DQT91" s="45"/>
      <c r="DQU91" s="45"/>
      <c r="DQV91" s="45"/>
      <c r="DQW91" s="45"/>
      <c r="DQX91" s="45"/>
      <c r="DQY91" s="45"/>
      <c r="DQZ91" s="45"/>
      <c r="DRA91" s="45"/>
      <c r="DRB91" s="45"/>
      <c r="DRC91" s="45"/>
      <c r="DRD91" s="45"/>
      <c r="DRE91" s="45"/>
      <c r="DRF91" s="45"/>
      <c r="DRG91" s="45"/>
      <c r="DRH91" s="45"/>
      <c r="DRI91" s="45"/>
      <c r="DRJ91" s="45"/>
      <c r="DRK91" s="45"/>
      <c r="DRL91" s="45"/>
      <c r="DRM91" s="45"/>
      <c r="DRN91" s="45"/>
      <c r="DRO91" s="45"/>
      <c r="DRP91" s="45"/>
      <c r="DRQ91" s="45"/>
      <c r="DRR91" s="45"/>
      <c r="DRS91" s="45"/>
      <c r="DRT91" s="45"/>
      <c r="DRU91" s="45"/>
      <c r="DRV91" s="45"/>
      <c r="DRW91" s="45"/>
      <c r="DRX91" s="45"/>
      <c r="DRY91" s="45"/>
      <c r="DRZ91" s="45"/>
      <c r="DSA91" s="45"/>
      <c r="DSB91" s="45"/>
      <c r="DSC91" s="45"/>
      <c r="DSD91" s="45"/>
      <c r="DSE91" s="45"/>
      <c r="DSF91" s="45"/>
      <c r="DSG91" s="45"/>
      <c r="DSH91" s="45"/>
      <c r="DSI91" s="45"/>
      <c r="DSJ91" s="45"/>
      <c r="DSK91" s="45"/>
      <c r="DSL91" s="45"/>
      <c r="DSM91" s="45"/>
      <c r="DSN91" s="45"/>
      <c r="DSO91" s="45"/>
      <c r="DSP91" s="45"/>
      <c r="DSQ91" s="45"/>
      <c r="DSR91" s="45"/>
      <c r="DSS91" s="45"/>
      <c r="DST91" s="45"/>
      <c r="DSU91" s="45"/>
      <c r="DSV91" s="45"/>
      <c r="DSW91" s="45"/>
      <c r="DSX91" s="45"/>
      <c r="DSY91" s="45"/>
      <c r="DSZ91" s="45"/>
      <c r="DTA91" s="45"/>
      <c r="DTB91" s="45"/>
      <c r="DTC91" s="45"/>
      <c r="DTD91" s="45"/>
      <c r="DTE91" s="45"/>
      <c r="DTF91" s="45"/>
      <c r="DTG91" s="45"/>
      <c r="DTH91" s="45"/>
      <c r="DTI91" s="45"/>
      <c r="DTJ91" s="45"/>
      <c r="DTK91" s="45"/>
      <c r="DTL91" s="45"/>
      <c r="DTM91" s="45"/>
      <c r="DTN91" s="45"/>
      <c r="DTO91" s="45"/>
      <c r="DTP91" s="45"/>
      <c r="DTQ91" s="45"/>
      <c r="DTR91" s="45"/>
      <c r="DTS91" s="45"/>
      <c r="DTT91" s="45"/>
      <c r="DTU91" s="45"/>
      <c r="DTV91" s="45"/>
      <c r="DTW91" s="45"/>
      <c r="DTX91" s="45"/>
      <c r="DTY91" s="45"/>
      <c r="DTZ91" s="45"/>
      <c r="DUA91" s="45"/>
      <c r="DUB91" s="45"/>
      <c r="DUC91" s="45"/>
      <c r="DUD91" s="45"/>
      <c r="DUE91" s="45"/>
      <c r="DUF91" s="45"/>
      <c r="DUG91" s="45"/>
      <c r="DUH91" s="45"/>
      <c r="DUI91" s="45"/>
      <c r="DUJ91" s="45"/>
      <c r="DUK91" s="45"/>
      <c r="DUL91" s="45"/>
      <c r="DUM91" s="45"/>
      <c r="DUN91" s="45"/>
      <c r="DUO91" s="45"/>
      <c r="DUP91" s="45"/>
      <c r="DUQ91" s="45"/>
      <c r="DUR91" s="45"/>
      <c r="DUS91" s="45"/>
      <c r="DUT91" s="45"/>
      <c r="DUU91" s="45"/>
      <c r="DUV91" s="45"/>
      <c r="DUW91" s="45"/>
      <c r="DUX91" s="45"/>
      <c r="DUY91" s="45"/>
      <c r="DUZ91" s="45"/>
      <c r="DVA91" s="45"/>
      <c r="DVB91" s="45"/>
      <c r="DVC91" s="45"/>
      <c r="DVD91" s="45"/>
      <c r="DVE91" s="45"/>
      <c r="DVF91" s="45"/>
      <c r="DVG91" s="45"/>
      <c r="DVH91" s="45"/>
      <c r="DVI91" s="45"/>
      <c r="DVJ91" s="45"/>
      <c r="DVK91" s="45"/>
      <c r="DVL91" s="45"/>
      <c r="DVM91" s="45"/>
      <c r="DVN91" s="45"/>
      <c r="DVO91" s="45"/>
      <c r="DVP91" s="45"/>
      <c r="DVQ91" s="45"/>
      <c r="DVR91" s="45"/>
      <c r="DVS91" s="45"/>
      <c r="DVT91" s="45"/>
      <c r="DVU91" s="45"/>
      <c r="DVV91" s="45"/>
      <c r="DVW91" s="45"/>
      <c r="DVX91" s="45"/>
      <c r="DVY91" s="45"/>
      <c r="DVZ91" s="45"/>
      <c r="DWA91" s="45"/>
      <c r="DWB91" s="45"/>
      <c r="DWC91" s="45"/>
      <c r="DWD91" s="45"/>
      <c r="DWE91" s="45"/>
      <c r="DWF91" s="45"/>
      <c r="DWG91" s="45"/>
      <c r="DWH91" s="45"/>
      <c r="DWI91" s="45"/>
      <c r="DWJ91" s="45"/>
      <c r="DWK91" s="45"/>
      <c r="DWL91" s="45"/>
      <c r="DWM91" s="45"/>
      <c r="DWN91" s="45"/>
      <c r="DWO91" s="45"/>
      <c r="DWP91" s="45"/>
      <c r="DWQ91" s="45"/>
      <c r="DWR91" s="45"/>
      <c r="DWS91" s="45"/>
      <c r="DWT91" s="45"/>
      <c r="DWU91" s="45"/>
      <c r="DWV91" s="45"/>
      <c r="DWW91" s="45"/>
      <c r="DWX91" s="45"/>
      <c r="DWY91" s="45"/>
      <c r="DWZ91" s="45"/>
      <c r="DXA91" s="45"/>
      <c r="DXB91" s="45"/>
      <c r="DXC91" s="45"/>
      <c r="DXD91" s="45"/>
      <c r="DXE91" s="45"/>
      <c r="DXF91" s="45"/>
      <c r="DXG91" s="45"/>
      <c r="DXH91" s="45"/>
      <c r="DXI91" s="45"/>
      <c r="DXJ91" s="45"/>
      <c r="DXK91" s="45"/>
      <c r="DXL91" s="45"/>
      <c r="DXM91" s="45"/>
      <c r="DXN91" s="45"/>
      <c r="DXO91" s="45"/>
      <c r="DXP91" s="45"/>
      <c r="DXQ91" s="45"/>
      <c r="DXR91" s="45"/>
      <c r="DXS91" s="45"/>
      <c r="DXT91" s="45"/>
      <c r="DXU91" s="45"/>
      <c r="DXV91" s="45"/>
      <c r="DXW91" s="45"/>
      <c r="DXX91" s="45"/>
      <c r="DXY91" s="45"/>
      <c r="DXZ91" s="45"/>
      <c r="DYA91" s="45"/>
      <c r="DYB91" s="45"/>
      <c r="DYC91" s="45"/>
      <c r="DYD91" s="45"/>
      <c r="DYE91" s="45"/>
      <c r="DYF91" s="45"/>
      <c r="DYG91" s="45"/>
      <c r="DYH91" s="45"/>
      <c r="DYI91" s="45"/>
      <c r="DYJ91" s="45"/>
      <c r="DYK91" s="45"/>
      <c r="DYL91" s="45"/>
      <c r="DYM91" s="45"/>
      <c r="DYN91" s="45"/>
      <c r="DYO91" s="45"/>
      <c r="DYP91" s="45"/>
      <c r="DYQ91" s="45"/>
      <c r="DYR91" s="45"/>
      <c r="DYS91" s="45"/>
      <c r="DYT91" s="45"/>
      <c r="DYU91" s="45"/>
      <c r="DYV91" s="45"/>
      <c r="DYW91" s="45"/>
      <c r="DYX91" s="45"/>
      <c r="DYY91" s="45"/>
      <c r="DYZ91" s="45"/>
      <c r="DZA91" s="45"/>
      <c r="DZB91" s="45"/>
      <c r="DZC91" s="45"/>
      <c r="DZD91" s="45"/>
      <c r="DZE91" s="45"/>
      <c r="DZF91" s="45"/>
      <c r="DZG91" s="45"/>
      <c r="DZH91" s="45"/>
      <c r="DZI91" s="45"/>
      <c r="DZJ91" s="45"/>
      <c r="DZK91" s="45"/>
      <c r="DZL91" s="45"/>
      <c r="DZM91" s="45"/>
      <c r="DZN91" s="45"/>
      <c r="DZO91" s="45"/>
      <c r="DZP91" s="45"/>
      <c r="DZQ91" s="45"/>
      <c r="DZR91" s="45"/>
      <c r="DZS91" s="45"/>
      <c r="DZT91" s="45"/>
      <c r="DZU91" s="45"/>
      <c r="DZV91" s="45"/>
      <c r="DZW91" s="45"/>
      <c r="DZX91" s="45"/>
      <c r="DZY91" s="45"/>
      <c r="DZZ91" s="45"/>
      <c r="EAA91" s="45"/>
      <c r="EAB91" s="45"/>
      <c r="EAC91" s="45"/>
      <c r="EAD91" s="45"/>
      <c r="EAE91" s="45"/>
      <c r="EAF91" s="45"/>
      <c r="EAG91" s="45"/>
      <c r="EAH91" s="45"/>
      <c r="EAI91" s="45"/>
      <c r="EAJ91" s="45"/>
      <c r="EAK91" s="45"/>
      <c r="EAL91" s="45"/>
      <c r="EAM91" s="45"/>
      <c r="EAN91" s="45"/>
      <c r="EAO91" s="45"/>
      <c r="EAP91" s="45"/>
      <c r="EAQ91" s="45"/>
      <c r="EAR91" s="45"/>
      <c r="EAS91" s="45"/>
      <c r="EAT91" s="45"/>
      <c r="EAU91" s="45"/>
      <c r="EAV91" s="45"/>
      <c r="EAW91" s="45"/>
      <c r="EAX91" s="45"/>
      <c r="EAY91" s="45"/>
      <c r="EAZ91" s="45"/>
      <c r="EBA91" s="45"/>
      <c r="EBB91" s="45"/>
      <c r="EBC91" s="45"/>
      <c r="EBD91" s="45"/>
      <c r="EBE91" s="45"/>
      <c r="EBF91" s="45"/>
      <c r="EBG91" s="45"/>
      <c r="EBH91" s="45"/>
      <c r="EBI91" s="45"/>
      <c r="EBJ91" s="45"/>
      <c r="EBK91" s="45"/>
      <c r="EBL91" s="45"/>
      <c r="EBM91" s="45"/>
      <c r="EBN91" s="45"/>
      <c r="EBO91" s="45"/>
      <c r="EBP91" s="45"/>
      <c r="EBQ91" s="45"/>
      <c r="EBR91" s="45"/>
      <c r="EBS91" s="45"/>
      <c r="EBT91" s="45"/>
      <c r="EBU91" s="45"/>
      <c r="EBV91" s="45"/>
      <c r="EBW91" s="45"/>
      <c r="EBX91" s="45"/>
      <c r="EBY91" s="45"/>
      <c r="EBZ91" s="45"/>
      <c r="ECA91" s="45"/>
      <c r="ECB91" s="45"/>
      <c r="ECC91" s="45"/>
      <c r="ECD91" s="45"/>
      <c r="ECE91" s="45"/>
      <c r="ECF91" s="45"/>
      <c r="ECG91" s="45"/>
      <c r="ECH91" s="45"/>
      <c r="ECI91" s="45"/>
      <c r="ECJ91" s="45"/>
      <c r="ECK91" s="45"/>
      <c r="ECL91" s="45"/>
      <c r="ECM91" s="45"/>
      <c r="ECN91" s="45"/>
      <c r="ECO91" s="45"/>
      <c r="ECP91" s="45"/>
      <c r="ECQ91" s="45"/>
      <c r="ECR91" s="45"/>
      <c r="ECS91" s="45"/>
      <c r="ECT91" s="45"/>
      <c r="ECU91" s="45"/>
      <c r="ECV91" s="45"/>
      <c r="ECW91" s="45"/>
      <c r="ECX91" s="45"/>
      <c r="ECY91" s="45"/>
      <c r="ECZ91" s="45"/>
      <c r="EDA91" s="45"/>
      <c r="EDB91" s="45"/>
      <c r="EDC91" s="45"/>
      <c r="EDD91" s="45"/>
      <c r="EDE91" s="45"/>
      <c r="EDF91" s="45"/>
      <c r="EDG91" s="45"/>
      <c r="EDH91" s="45"/>
      <c r="EDI91" s="45"/>
      <c r="EDJ91" s="45"/>
      <c r="EDK91" s="45"/>
      <c r="EDL91" s="45"/>
      <c r="EDM91" s="45"/>
      <c r="EDN91" s="45"/>
      <c r="EDO91" s="45"/>
      <c r="EDP91" s="45"/>
      <c r="EDQ91" s="45"/>
      <c r="EDR91" s="45"/>
      <c r="EDS91" s="45"/>
      <c r="EDT91" s="45"/>
      <c r="EDU91" s="45"/>
      <c r="EDV91" s="45"/>
      <c r="EDW91" s="45"/>
      <c r="EDX91" s="45"/>
      <c r="EDY91" s="45"/>
      <c r="EDZ91" s="45"/>
      <c r="EEA91" s="45"/>
      <c r="EEB91" s="45"/>
      <c r="EEC91" s="45"/>
      <c r="EED91" s="45"/>
      <c r="EEE91" s="45"/>
      <c r="EEF91" s="45"/>
      <c r="EEG91" s="45"/>
      <c r="EEH91" s="45"/>
      <c r="EEI91" s="45"/>
      <c r="EEJ91" s="45"/>
      <c r="EEK91" s="45"/>
      <c r="EEL91" s="45"/>
      <c r="EEM91" s="45"/>
      <c r="EEN91" s="45"/>
      <c r="EEO91" s="45"/>
      <c r="EEP91" s="45"/>
      <c r="EEQ91" s="45"/>
      <c r="EER91" s="45"/>
      <c r="EES91" s="45"/>
      <c r="EET91" s="45"/>
      <c r="EEU91" s="45"/>
      <c r="EEV91" s="45"/>
      <c r="EEW91" s="45"/>
      <c r="EEX91" s="45"/>
      <c r="EEY91" s="45"/>
      <c r="EEZ91" s="45"/>
      <c r="EFA91" s="45"/>
      <c r="EFB91" s="45"/>
      <c r="EFC91" s="45"/>
      <c r="EFD91" s="45"/>
      <c r="EFE91" s="45"/>
      <c r="EFF91" s="45"/>
      <c r="EFG91" s="45"/>
      <c r="EFH91" s="45"/>
      <c r="EFI91" s="45"/>
      <c r="EFJ91" s="45"/>
      <c r="EFK91" s="45"/>
      <c r="EFL91" s="45"/>
      <c r="EFM91" s="45"/>
      <c r="EFN91" s="45"/>
      <c r="EFO91" s="45"/>
      <c r="EFP91" s="45"/>
      <c r="EFQ91" s="45"/>
      <c r="EFR91" s="45"/>
      <c r="EFS91" s="45"/>
      <c r="EFT91" s="45"/>
      <c r="EFU91" s="45"/>
      <c r="EFV91" s="45"/>
      <c r="EFW91" s="45"/>
      <c r="EFX91" s="45"/>
      <c r="EFY91" s="45"/>
      <c r="EFZ91" s="45"/>
      <c r="EGA91" s="45"/>
      <c r="EGB91" s="45"/>
      <c r="EGC91" s="45"/>
      <c r="EGD91" s="45"/>
      <c r="EGE91" s="45"/>
      <c r="EGF91" s="45"/>
      <c r="EGG91" s="45"/>
      <c r="EGH91" s="45"/>
      <c r="EGI91" s="45"/>
      <c r="EGJ91" s="45"/>
      <c r="EGK91" s="45"/>
      <c r="EGL91" s="45"/>
      <c r="EGM91" s="45"/>
      <c r="EGN91" s="45"/>
      <c r="EGO91" s="45"/>
      <c r="EGP91" s="45"/>
      <c r="EGQ91" s="45"/>
      <c r="EGR91" s="45"/>
      <c r="EGS91" s="45"/>
      <c r="EGT91" s="45"/>
      <c r="EGU91" s="45"/>
      <c r="EGV91" s="45"/>
      <c r="EGW91" s="45"/>
      <c r="EGX91" s="45"/>
      <c r="EGY91" s="45"/>
      <c r="EGZ91" s="45"/>
      <c r="EHA91" s="45"/>
      <c r="EHB91" s="45"/>
      <c r="EHC91" s="45"/>
      <c r="EHD91" s="45"/>
      <c r="EHE91" s="45"/>
      <c r="EHF91" s="45"/>
      <c r="EHG91" s="45"/>
      <c r="EHH91" s="45"/>
      <c r="EHI91" s="45"/>
      <c r="EHJ91" s="45"/>
      <c r="EHK91" s="45"/>
      <c r="EHL91" s="45"/>
      <c r="EHM91" s="45"/>
      <c r="EHN91" s="45"/>
      <c r="EHO91" s="45"/>
      <c r="EHP91" s="45"/>
      <c r="EHQ91" s="45"/>
      <c r="EHR91" s="45"/>
      <c r="EHS91" s="45"/>
      <c r="EHT91" s="45"/>
      <c r="EHU91" s="45"/>
      <c r="EHV91" s="45"/>
      <c r="EHW91" s="45"/>
      <c r="EHX91" s="45"/>
      <c r="EHY91" s="45"/>
      <c r="EHZ91" s="45"/>
      <c r="EIA91" s="45"/>
      <c r="EIB91" s="45"/>
      <c r="EIC91" s="45"/>
      <c r="EID91" s="45"/>
      <c r="EIE91" s="45"/>
      <c r="EIF91" s="45"/>
      <c r="EIG91" s="45"/>
      <c r="EIH91" s="45"/>
      <c r="EII91" s="45"/>
      <c r="EIJ91" s="45"/>
      <c r="EIK91" s="45"/>
      <c r="EIL91" s="45"/>
      <c r="EIM91" s="45"/>
      <c r="EIN91" s="45"/>
      <c r="EIO91" s="45"/>
      <c r="EIP91" s="45"/>
      <c r="EIQ91" s="45"/>
      <c r="EIR91" s="45"/>
      <c r="EIS91" s="45"/>
      <c r="EIT91" s="45"/>
      <c r="EIU91" s="45"/>
      <c r="EIV91" s="45"/>
      <c r="EIW91" s="45"/>
      <c r="EIX91" s="45"/>
      <c r="EIY91" s="45"/>
      <c r="EIZ91" s="45"/>
      <c r="EJA91" s="45"/>
      <c r="EJB91" s="45"/>
      <c r="EJC91" s="45"/>
      <c r="EJD91" s="45"/>
      <c r="EJE91" s="45"/>
      <c r="EJF91" s="45"/>
      <c r="EJG91" s="45"/>
      <c r="EJH91" s="45"/>
      <c r="EJI91" s="45"/>
      <c r="EJJ91" s="45"/>
      <c r="EJK91" s="45"/>
      <c r="EJL91" s="45"/>
      <c r="EJM91" s="45"/>
      <c r="EJN91" s="45"/>
      <c r="EJO91" s="45"/>
      <c r="EJP91" s="45"/>
      <c r="EJQ91" s="45"/>
      <c r="EJR91" s="45"/>
      <c r="EJS91" s="45"/>
      <c r="EJT91" s="45"/>
      <c r="EJU91" s="45"/>
      <c r="EJV91" s="45"/>
      <c r="EJW91" s="45"/>
      <c r="EJX91" s="45"/>
      <c r="EJY91" s="45"/>
      <c r="EJZ91" s="45"/>
      <c r="EKA91" s="45"/>
      <c r="EKB91" s="45"/>
      <c r="EKC91" s="45"/>
      <c r="EKD91" s="45"/>
      <c r="EKE91" s="45"/>
      <c r="EKF91" s="45"/>
      <c r="EKG91" s="45"/>
      <c r="EKH91" s="45"/>
      <c r="EKI91" s="45"/>
      <c r="EKJ91" s="45"/>
      <c r="EKK91" s="45"/>
      <c r="EKL91" s="45"/>
      <c r="EKM91" s="45"/>
      <c r="EKN91" s="45"/>
      <c r="EKO91" s="45"/>
      <c r="EKP91" s="45"/>
      <c r="EKQ91" s="45"/>
      <c r="EKR91" s="45"/>
      <c r="EKS91" s="45"/>
      <c r="EKT91" s="45"/>
      <c r="EKU91" s="45"/>
      <c r="EKV91" s="45"/>
      <c r="EKW91" s="45"/>
      <c r="EKX91" s="45"/>
      <c r="EKY91" s="45"/>
      <c r="EKZ91" s="45"/>
      <c r="ELA91" s="45"/>
      <c r="ELB91" s="45"/>
      <c r="ELC91" s="45"/>
      <c r="ELD91" s="45"/>
      <c r="ELE91" s="45"/>
      <c r="ELF91" s="45"/>
      <c r="ELG91" s="45"/>
      <c r="ELH91" s="45"/>
      <c r="ELI91" s="45"/>
      <c r="ELJ91" s="45"/>
      <c r="ELK91" s="45"/>
      <c r="ELL91" s="45"/>
      <c r="ELM91" s="45"/>
      <c r="ELN91" s="45"/>
      <c r="ELO91" s="45"/>
      <c r="ELP91" s="45"/>
      <c r="ELQ91" s="45"/>
      <c r="ELR91" s="45"/>
      <c r="ELS91" s="45"/>
      <c r="ELT91" s="45"/>
      <c r="ELU91" s="45"/>
      <c r="ELV91" s="45"/>
      <c r="ELW91" s="45"/>
      <c r="ELX91" s="45"/>
      <c r="ELY91" s="45"/>
      <c r="ELZ91" s="45"/>
      <c r="EMA91" s="45"/>
      <c r="EMB91" s="45"/>
      <c r="EMC91" s="45"/>
      <c r="EMD91" s="45"/>
      <c r="EME91" s="45"/>
      <c r="EMF91" s="45"/>
      <c r="EMG91" s="45"/>
      <c r="EMH91" s="45"/>
      <c r="EMI91" s="45"/>
      <c r="EMJ91" s="45"/>
      <c r="EMK91" s="45"/>
      <c r="EML91" s="45"/>
      <c r="EMM91" s="45"/>
      <c r="EMN91" s="45"/>
      <c r="EMO91" s="45"/>
      <c r="EMP91" s="45"/>
      <c r="EMQ91" s="45"/>
      <c r="EMR91" s="45"/>
      <c r="EMS91" s="45"/>
      <c r="EMT91" s="45"/>
      <c r="EMU91" s="45"/>
      <c r="EMV91" s="45"/>
      <c r="EMW91" s="45"/>
      <c r="EMX91" s="45"/>
      <c r="EMY91" s="45"/>
      <c r="EMZ91" s="45"/>
      <c r="ENA91" s="45"/>
      <c r="ENB91" s="45"/>
      <c r="ENC91" s="45"/>
      <c r="END91" s="45"/>
      <c r="ENE91" s="45"/>
      <c r="ENF91" s="45"/>
      <c r="ENG91" s="45"/>
      <c r="ENH91" s="45"/>
      <c r="ENI91" s="45"/>
      <c r="ENJ91" s="45"/>
      <c r="ENK91" s="45"/>
      <c r="ENL91" s="45"/>
      <c r="ENM91" s="45"/>
      <c r="ENN91" s="45"/>
      <c r="ENO91" s="45"/>
      <c r="ENP91" s="45"/>
      <c r="ENQ91" s="45"/>
      <c r="ENR91" s="45"/>
      <c r="ENS91" s="45"/>
      <c r="ENT91" s="45"/>
      <c r="ENU91" s="45"/>
      <c r="ENV91" s="45"/>
      <c r="ENW91" s="45"/>
      <c r="ENX91" s="45"/>
      <c r="ENY91" s="45"/>
      <c r="ENZ91" s="45"/>
      <c r="EOA91" s="45"/>
      <c r="EOB91" s="45"/>
      <c r="EOC91" s="45"/>
      <c r="EOD91" s="45"/>
      <c r="EOE91" s="45"/>
      <c r="EOF91" s="45"/>
      <c r="EOG91" s="45"/>
      <c r="EOH91" s="45"/>
      <c r="EOI91" s="45"/>
      <c r="EOJ91" s="45"/>
      <c r="EOK91" s="45"/>
      <c r="EOL91" s="45"/>
      <c r="EOM91" s="45"/>
      <c r="EON91" s="45"/>
      <c r="EOO91" s="45"/>
      <c r="EOP91" s="45"/>
      <c r="EOQ91" s="45"/>
      <c r="EOR91" s="45"/>
      <c r="EOS91" s="45"/>
      <c r="EOT91" s="45"/>
      <c r="EOU91" s="45"/>
      <c r="EOV91" s="45"/>
      <c r="EOW91" s="45"/>
      <c r="EOX91" s="45"/>
      <c r="EOY91" s="45"/>
      <c r="EOZ91" s="45"/>
      <c r="EPA91" s="45"/>
      <c r="EPB91" s="45"/>
      <c r="EPC91" s="45"/>
      <c r="EPD91" s="45"/>
      <c r="EPE91" s="45"/>
      <c r="EPF91" s="45"/>
      <c r="EPG91" s="45"/>
      <c r="EPH91" s="45"/>
      <c r="EPI91" s="45"/>
      <c r="EPJ91" s="45"/>
      <c r="EPK91" s="45"/>
      <c r="EPL91" s="45"/>
      <c r="EPM91" s="45"/>
      <c r="EPN91" s="45"/>
      <c r="EPO91" s="45"/>
      <c r="EPP91" s="45"/>
      <c r="EPQ91" s="45"/>
      <c r="EPR91" s="45"/>
      <c r="EPS91" s="45"/>
      <c r="EPT91" s="45"/>
      <c r="EPU91" s="45"/>
      <c r="EPV91" s="45"/>
      <c r="EPW91" s="45"/>
      <c r="EPX91" s="45"/>
      <c r="EPY91" s="45"/>
      <c r="EPZ91" s="45"/>
      <c r="EQA91" s="45"/>
      <c r="EQB91" s="45"/>
      <c r="EQC91" s="45"/>
      <c r="EQD91" s="45"/>
      <c r="EQE91" s="45"/>
      <c r="EQF91" s="45"/>
      <c r="EQG91" s="45"/>
      <c r="EQH91" s="45"/>
      <c r="EQI91" s="45"/>
      <c r="EQJ91" s="45"/>
      <c r="EQK91" s="45"/>
      <c r="EQL91" s="45"/>
      <c r="EQM91" s="45"/>
      <c r="EQN91" s="45"/>
      <c r="EQO91" s="45"/>
      <c r="EQP91" s="45"/>
      <c r="EQQ91" s="45"/>
      <c r="EQR91" s="45"/>
      <c r="EQS91" s="45"/>
      <c r="EQT91" s="45"/>
      <c r="EQU91" s="45"/>
      <c r="EQV91" s="45"/>
      <c r="EQW91" s="45"/>
      <c r="EQX91" s="45"/>
      <c r="EQY91" s="45"/>
      <c r="EQZ91" s="45"/>
      <c r="ERA91" s="45"/>
      <c r="ERB91" s="45"/>
      <c r="ERC91" s="45"/>
      <c r="ERD91" s="45"/>
      <c r="ERE91" s="45"/>
      <c r="ERF91" s="45"/>
      <c r="ERG91" s="45"/>
      <c r="ERH91" s="45"/>
      <c r="ERI91" s="45"/>
      <c r="ERJ91" s="45"/>
      <c r="ERK91" s="45"/>
      <c r="ERL91" s="45"/>
      <c r="ERM91" s="45"/>
      <c r="ERN91" s="45"/>
      <c r="ERO91" s="45"/>
      <c r="ERP91" s="45"/>
      <c r="ERQ91" s="45"/>
      <c r="ERR91" s="45"/>
      <c r="ERS91" s="45"/>
      <c r="ERT91" s="45"/>
      <c r="ERU91" s="45"/>
      <c r="ERV91" s="45"/>
      <c r="ERW91" s="45"/>
      <c r="ERX91" s="45"/>
      <c r="ERY91" s="45"/>
      <c r="ERZ91" s="45"/>
      <c r="ESA91" s="45"/>
      <c r="ESB91" s="45"/>
      <c r="ESC91" s="45"/>
      <c r="ESD91" s="45"/>
      <c r="ESE91" s="45"/>
      <c r="ESF91" s="45"/>
      <c r="ESG91" s="45"/>
      <c r="ESH91" s="45"/>
      <c r="ESI91" s="45"/>
      <c r="ESJ91" s="45"/>
      <c r="ESK91" s="45"/>
      <c r="ESL91" s="45"/>
      <c r="ESM91" s="45"/>
      <c r="ESN91" s="45"/>
      <c r="ESO91" s="45"/>
      <c r="ESP91" s="45"/>
      <c r="ESQ91" s="45"/>
      <c r="ESR91" s="45"/>
      <c r="ESS91" s="45"/>
      <c r="EST91" s="45"/>
      <c r="ESU91" s="45"/>
      <c r="ESV91" s="45"/>
      <c r="ESW91" s="45"/>
      <c r="ESX91" s="45"/>
      <c r="ESY91" s="45"/>
      <c r="ESZ91" s="45"/>
      <c r="ETA91" s="45"/>
      <c r="ETB91" s="45"/>
      <c r="ETC91" s="45"/>
      <c r="ETD91" s="45"/>
      <c r="ETE91" s="45"/>
      <c r="ETF91" s="45"/>
      <c r="ETG91" s="45"/>
      <c r="ETH91" s="45"/>
      <c r="ETI91" s="45"/>
      <c r="ETJ91" s="45"/>
      <c r="ETK91" s="45"/>
      <c r="ETL91" s="45"/>
      <c r="ETM91" s="45"/>
      <c r="ETN91" s="45"/>
      <c r="ETO91" s="45"/>
      <c r="ETP91" s="45"/>
      <c r="ETQ91" s="45"/>
      <c r="ETR91" s="45"/>
      <c r="ETS91" s="45"/>
      <c r="ETT91" s="45"/>
      <c r="ETU91" s="45"/>
      <c r="ETV91" s="45"/>
      <c r="ETW91" s="45"/>
      <c r="ETX91" s="45"/>
      <c r="ETY91" s="45"/>
      <c r="ETZ91" s="45"/>
      <c r="EUA91" s="45"/>
      <c r="EUB91" s="45"/>
      <c r="EUC91" s="45"/>
      <c r="EUD91" s="45"/>
      <c r="EUE91" s="45"/>
      <c r="EUF91" s="45"/>
      <c r="EUG91" s="45"/>
      <c r="EUH91" s="45"/>
      <c r="EUI91" s="45"/>
      <c r="EUJ91" s="45"/>
      <c r="EUK91" s="45"/>
      <c r="EUL91" s="45"/>
      <c r="EUM91" s="45"/>
      <c r="EUN91" s="45"/>
      <c r="EUO91" s="45"/>
      <c r="EUP91" s="45"/>
      <c r="EUQ91" s="45"/>
      <c r="EUR91" s="45"/>
      <c r="EUS91" s="45"/>
      <c r="EUT91" s="45"/>
      <c r="EUU91" s="45"/>
      <c r="EUV91" s="45"/>
      <c r="EUW91" s="45"/>
      <c r="EUX91" s="45"/>
      <c r="EUY91" s="45"/>
      <c r="EUZ91" s="45"/>
      <c r="EVA91" s="45"/>
      <c r="EVB91" s="45"/>
      <c r="EVC91" s="45"/>
      <c r="EVD91" s="45"/>
      <c r="EVE91" s="45"/>
      <c r="EVF91" s="45"/>
      <c r="EVG91" s="45"/>
      <c r="EVH91" s="45"/>
      <c r="EVI91" s="45"/>
      <c r="EVJ91" s="45"/>
      <c r="EVK91" s="45"/>
      <c r="EVL91" s="45"/>
      <c r="EVM91" s="45"/>
      <c r="EVN91" s="45"/>
      <c r="EVO91" s="45"/>
      <c r="EVP91" s="45"/>
      <c r="EVQ91" s="45"/>
      <c r="EVR91" s="45"/>
      <c r="EVS91" s="45"/>
      <c r="EVT91" s="45"/>
      <c r="EVU91" s="45"/>
      <c r="EVV91" s="45"/>
      <c r="EVW91" s="45"/>
      <c r="EVX91" s="45"/>
      <c r="EVY91" s="45"/>
      <c r="EVZ91" s="45"/>
      <c r="EWA91" s="45"/>
      <c r="EWB91" s="45"/>
      <c r="EWC91" s="45"/>
      <c r="EWD91" s="45"/>
      <c r="EWE91" s="45"/>
      <c r="EWF91" s="45"/>
      <c r="EWG91" s="45"/>
      <c r="EWH91" s="45"/>
      <c r="EWI91" s="45"/>
      <c r="EWJ91" s="45"/>
      <c r="EWK91" s="45"/>
      <c r="EWL91" s="45"/>
      <c r="EWM91" s="45"/>
      <c r="EWN91" s="45"/>
      <c r="EWO91" s="45"/>
      <c r="EWP91" s="45"/>
      <c r="EWQ91" s="45"/>
      <c r="EWR91" s="45"/>
      <c r="EWS91" s="45"/>
      <c r="EWT91" s="45"/>
      <c r="EWU91" s="45"/>
      <c r="EWV91" s="45"/>
      <c r="EWW91" s="45"/>
      <c r="EWX91" s="45"/>
      <c r="EWY91" s="45"/>
      <c r="EWZ91" s="45"/>
      <c r="EXA91" s="45"/>
      <c r="EXB91" s="45"/>
      <c r="EXC91" s="45"/>
      <c r="EXD91" s="45"/>
      <c r="EXE91" s="45"/>
      <c r="EXF91" s="45"/>
      <c r="EXG91" s="45"/>
      <c r="EXH91" s="45"/>
      <c r="EXI91" s="45"/>
      <c r="EXJ91" s="45"/>
      <c r="EXK91" s="45"/>
      <c r="EXL91" s="45"/>
      <c r="EXM91" s="45"/>
      <c r="EXN91" s="45"/>
      <c r="EXO91" s="45"/>
      <c r="EXP91" s="45"/>
      <c r="EXQ91" s="45"/>
      <c r="EXR91" s="45"/>
      <c r="EXS91" s="45"/>
      <c r="EXT91" s="45"/>
      <c r="EXU91" s="45"/>
      <c r="EXV91" s="45"/>
      <c r="EXW91" s="45"/>
      <c r="EXX91" s="45"/>
      <c r="EXY91" s="45"/>
      <c r="EXZ91" s="45"/>
      <c r="EYA91" s="45"/>
      <c r="EYB91" s="45"/>
      <c r="EYC91" s="45"/>
      <c r="EYD91" s="45"/>
      <c r="EYE91" s="45"/>
      <c r="EYF91" s="45"/>
      <c r="EYG91" s="45"/>
      <c r="EYH91" s="45"/>
      <c r="EYI91" s="45"/>
      <c r="EYJ91" s="45"/>
      <c r="EYK91" s="45"/>
      <c r="EYL91" s="45"/>
      <c r="EYM91" s="45"/>
      <c r="EYN91" s="45"/>
      <c r="EYO91" s="45"/>
      <c r="EYP91" s="45"/>
      <c r="EYQ91" s="45"/>
      <c r="EYR91" s="45"/>
      <c r="EYS91" s="45"/>
      <c r="EYT91" s="45"/>
      <c r="EYU91" s="45"/>
      <c r="EYV91" s="45"/>
      <c r="EYW91" s="45"/>
      <c r="EYX91" s="45"/>
      <c r="EYY91" s="45"/>
      <c r="EYZ91" s="45"/>
      <c r="EZA91" s="45"/>
      <c r="EZB91" s="45"/>
      <c r="EZC91" s="45"/>
      <c r="EZD91" s="45"/>
      <c r="EZE91" s="45"/>
      <c r="EZF91" s="45"/>
      <c r="EZG91" s="45"/>
      <c r="EZH91" s="45"/>
      <c r="EZI91" s="45"/>
      <c r="EZJ91" s="45"/>
      <c r="EZK91" s="45"/>
      <c r="EZL91" s="45"/>
      <c r="EZM91" s="45"/>
      <c r="EZN91" s="45"/>
      <c r="EZO91" s="45"/>
      <c r="EZP91" s="45"/>
      <c r="EZQ91" s="45"/>
      <c r="EZR91" s="45"/>
      <c r="EZS91" s="45"/>
      <c r="EZT91" s="45"/>
      <c r="EZU91" s="45"/>
      <c r="EZV91" s="45"/>
      <c r="EZW91" s="45"/>
      <c r="EZX91" s="45"/>
      <c r="EZY91" s="45"/>
      <c r="EZZ91" s="45"/>
      <c r="FAA91" s="45"/>
      <c r="FAB91" s="45"/>
      <c r="FAC91" s="45"/>
      <c r="FAD91" s="45"/>
      <c r="FAE91" s="45"/>
      <c r="FAF91" s="45"/>
      <c r="FAG91" s="45"/>
      <c r="FAH91" s="45"/>
      <c r="FAI91" s="45"/>
      <c r="FAJ91" s="45"/>
      <c r="FAK91" s="45"/>
      <c r="FAL91" s="45"/>
      <c r="FAM91" s="45"/>
      <c r="FAN91" s="45"/>
      <c r="FAO91" s="45"/>
      <c r="FAP91" s="45"/>
      <c r="FAQ91" s="45"/>
      <c r="FAR91" s="45"/>
      <c r="FAS91" s="45"/>
      <c r="FAT91" s="45"/>
      <c r="FAU91" s="45"/>
      <c r="FAV91" s="45"/>
      <c r="FAW91" s="45"/>
      <c r="FAX91" s="45"/>
      <c r="FAY91" s="45"/>
      <c r="FAZ91" s="45"/>
      <c r="FBA91" s="45"/>
      <c r="FBB91" s="45"/>
      <c r="FBC91" s="45"/>
      <c r="FBD91" s="45"/>
      <c r="FBE91" s="45"/>
      <c r="FBF91" s="45"/>
      <c r="FBG91" s="45"/>
      <c r="FBH91" s="45"/>
      <c r="FBI91" s="45"/>
      <c r="FBJ91" s="45"/>
      <c r="FBK91" s="45"/>
      <c r="FBL91" s="45"/>
      <c r="FBM91" s="45"/>
      <c r="FBN91" s="45"/>
      <c r="FBO91" s="45"/>
      <c r="FBP91" s="45"/>
      <c r="FBQ91" s="45"/>
      <c r="FBR91" s="45"/>
      <c r="FBS91" s="45"/>
      <c r="FBT91" s="45"/>
      <c r="FBU91" s="45"/>
      <c r="FBV91" s="45"/>
      <c r="FBW91" s="45"/>
      <c r="FBX91" s="45"/>
      <c r="FBY91" s="45"/>
      <c r="FBZ91" s="45"/>
      <c r="FCA91" s="45"/>
      <c r="FCB91" s="45"/>
      <c r="FCC91" s="45"/>
      <c r="FCD91" s="45"/>
      <c r="FCE91" s="45"/>
      <c r="FCF91" s="45"/>
      <c r="FCG91" s="45"/>
      <c r="FCH91" s="45"/>
      <c r="FCI91" s="45"/>
      <c r="FCJ91" s="45"/>
      <c r="FCK91" s="45"/>
      <c r="FCL91" s="45"/>
      <c r="FCM91" s="45"/>
      <c r="FCN91" s="45"/>
      <c r="FCO91" s="45"/>
      <c r="FCP91" s="45"/>
      <c r="FCQ91" s="45"/>
      <c r="FCR91" s="45"/>
      <c r="FCS91" s="45"/>
      <c r="FCT91" s="45"/>
      <c r="FCU91" s="45"/>
      <c r="FCV91" s="45"/>
      <c r="FCW91" s="45"/>
      <c r="FCX91" s="45"/>
      <c r="FCY91" s="45"/>
      <c r="FCZ91" s="45"/>
      <c r="FDA91" s="45"/>
      <c r="FDB91" s="45"/>
      <c r="FDC91" s="45"/>
      <c r="FDD91" s="45"/>
      <c r="FDE91" s="45"/>
      <c r="FDF91" s="45"/>
      <c r="FDG91" s="45"/>
      <c r="FDH91" s="45"/>
      <c r="FDI91" s="45"/>
      <c r="FDJ91" s="45"/>
      <c r="FDK91" s="45"/>
      <c r="FDL91" s="45"/>
      <c r="FDM91" s="45"/>
      <c r="FDN91" s="45"/>
      <c r="FDO91" s="45"/>
      <c r="FDP91" s="45"/>
      <c r="FDQ91" s="45"/>
      <c r="FDR91" s="45"/>
      <c r="FDS91" s="45"/>
      <c r="FDT91" s="45"/>
      <c r="FDU91" s="45"/>
      <c r="FDV91" s="45"/>
      <c r="FDW91" s="45"/>
      <c r="FDX91" s="45"/>
      <c r="FDY91" s="45"/>
      <c r="FDZ91" s="45"/>
      <c r="FEA91" s="45"/>
      <c r="FEB91" s="45"/>
      <c r="FEC91" s="45"/>
      <c r="FED91" s="45"/>
      <c r="FEE91" s="45"/>
      <c r="FEF91" s="45"/>
      <c r="FEG91" s="45"/>
      <c r="FEH91" s="45"/>
      <c r="FEI91" s="45"/>
      <c r="FEJ91" s="45"/>
      <c r="FEK91" s="45"/>
      <c r="FEL91" s="45"/>
      <c r="FEM91" s="45"/>
      <c r="FEN91" s="45"/>
      <c r="FEO91" s="45"/>
      <c r="FEP91" s="45"/>
      <c r="FEQ91" s="45"/>
      <c r="FER91" s="45"/>
      <c r="FES91" s="45"/>
      <c r="FET91" s="45"/>
      <c r="FEU91" s="45"/>
      <c r="FEV91" s="45"/>
      <c r="FEW91" s="45"/>
      <c r="FEX91" s="45"/>
      <c r="FEY91" s="45"/>
      <c r="FEZ91" s="45"/>
      <c r="FFA91" s="45"/>
      <c r="FFB91" s="45"/>
      <c r="FFC91" s="45"/>
      <c r="FFD91" s="45"/>
      <c r="FFE91" s="45"/>
      <c r="FFF91" s="45"/>
      <c r="FFG91" s="45"/>
      <c r="FFH91" s="45"/>
      <c r="FFI91" s="45"/>
      <c r="FFJ91" s="45"/>
      <c r="FFK91" s="45"/>
      <c r="FFL91" s="45"/>
      <c r="FFM91" s="45"/>
      <c r="FFN91" s="45"/>
      <c r="FFO91" s="45"/>
      <c r="FFP91" s="45"/>
      <c r="FFQ91" s="45"/>
      <c r="FFR91" s="45"/>
      <c r="FFS91" s="45"/>
      <c r="FFT91" s="45"/>
      <c r="FFU91" s="45"/>
      <c r="FFV91" s="45"/>
      <c r="FFW91" s="45"/>
      <c r="FFX91" s="45"/>
      <c r="FFY91" s="45"/>
      <c r="FFZ91" s="45"/>
      <c r="FGA91" s="45"/>
      <c r="FGB91" s="45"/>
      <c r="FGC91" s="45"/>
      <c r="FGD91" s="45"/>
      <c r="FGE91" s="45"/>
      <c r="FGF91" s="45"/>
      <c r="FGG91" s="45"/>
      <c r="FGH91" s="45"/>
      <c r="FGI91" s="45"/>
      <c r="FGJ91" s="45"/>
      <c r="FGK91" s="45"/>
      <c r="FGL91" s="45"/>
      <c r="FGM91" s="45"/>
      <c r="FGN91" s="45"/>
      <c r="FGO91" s="45"/>
      <c r="FGP91" s="45"/>
      <c r="FGQ91" s="45"/>
      <c r="FGR91" s="45"/>
      <c r="FGS91" s="45"/>
      <c r="FGT91" s="45"/>
      <c r="FGU91" s="45"/>
      <c r="FGV91" s="45"/>
      <c r="FGW91" s="45"/>
      <c r="FGX91" s="45"/>
      <c r="FGY91" s="45"/>
      <c r="FGZ91" s="45"/>
      <c r="FHA91" s="45"/>
      <c r="FHB91" s="45"/>
      <c r="FHC91" s="45"/>
      <c r="FHD91" s="45"/>
      <c r="FHE91" s="45"/>
      <c r="FHF91" s="45"/>
      <c r="FHG91" s="45"/>
      <c r="FHH91" s="45"/>
      <c r="FHI91" s="45"/>
      <c r="FHJ91" s="45"/>
      <c r="FHK91" s="45"/>
      <c r="FHL91" s="45"/>
      <c r="FHM91" s="45"/>
      <c r="FHN91" s="45"/>
      <c r="FHO91" s="45"/>
      <c r="FHP91" s="45"/>
      <c r="FHQ91" s="45"/>
      <c r="FHR91" s="45"/>
      <c r="FHS91" s="45"/>
      <c r="FHT91" s="45"/>
      <c r="FHU91" s="45"/>
      <c r="FHV91" s="45"/>
      <c r="FHW91" s="45"/>
      <c r="FHX91" s="45"/>
      <c r="FHY91" s="45"/>
      <c r="FHZ91" s="45"/>
      <c r="FIA91" s="45"/>
      <c r="FIB91" s="45"/>
      <c r="FIC91" s="45"/>
      <c r="FID91" s="45"/>
      <c r="FIE91" s="45"/>
      <c r="FIF91" s="45"/>
      <c r="FIG91" s="45"/>
      <c r="FIH91" s="45"/>
      <c r="FII91" s="45"/>
      <c r="FIJ91" s="45"/>
      <c r="FIK91" s="45"/>
      <c r="FIL91" s="45"/>
      <c r="FIM91" s="45"/>
      <c r="FIN91" s="45"/>
      <c r="FIO91" s="45"/>
      <c r="FIP91" s="45"/>
      <c r="FIQ91" s="45"/>
      <c r="FIR91" s="45"/>
      <c r="FIS91" s="45"/>
      <c r="FIT91" s="45"/>
      <c r="FIU91" s="45"/>
      <c r="FIV91" s="45"/>
      <c r="FIW91" s="45"/>
      <c r="FIX91" s="45"/>
      <c r="FIY91" s="45"/>
      <c r="FIZ91" s="45"/>
      <c r="FJA91" s="45"/>
      <c r="FJB91" s="45"/>
      <c r="FJC91" s="45"/>
      <c r="FJD91" s="45"/>
      <c r="FJE91" s="45"/>
      <c r="FJF91" s="45"/>
      <c r="FJG91" s="45"/>
      <c r="FJH91" s="45"/>
      <c r="FJI91" s="45"/>
      <c r="FJJ91" s="45"/>
      <c r="FJK91" s="45"/>
      <c r="FJL91" s="45"/>
      <c r="FJM91" s="45"/>
      <c r="FJN91" s="45"/>
      <c r="FJO91" s="45"/>
      <c r="FJP91" s="45"/>
      <c r="FJQ91" s="45"/>
      <c r="FJR91" s="45"/>
      <c r="FJS91" s="45"/>
      <c r="FJT91" s="45"/>
      <c r="FJU91" s="45"/>
      <c r="FJV91" s="45"/>
      <c r="FJW91" s="45"/>
      <c r="FJX91" s="45"/>
      <c r="FJY91" s="45"/>
      <c r="FJZ91" s="45"/>
      <c r="FKA91" s="45"/>
      <c r="FKB91" s="45"/>
      <c r="FKC91" s="45"/>
      <c r="FKD91" s="45"/>
      <c r="FKE91" s="45"/>
      <c r="FKF91" s="45"/>
      <c r="FKG91" s="45"/>
      <c r="FKH91" s="45"/>
      <c r="FKI91" s="45"/>
      <c r="FKJ91" s="45"/>
      <c r="FKK91" s="45"/>
      <c r="FKL91" s="45"/>
      <c r="FKM91" s="45"/>
      <c r="FKN91" s="45"/>
      <c r="FKO91" s="45"/>
      <c r="FKP91" s="45"/>
      <c r="FKQ91" s="45"/>
      <c r="FKR91" s="45"/>
      <c r="FKS91" s="45"/>
      <c r="FKT91" s="45"/>
      <c r="FKU91" s="45"/>
      <c r="FKV91" s="45"/>
      <c r="FKW91" s="45"/>
      <c r="FKX91" s="45"/>
      <c r="FKY91" s="45"/>
      <c r="FKZ91" s="45"/>
      <c r="FLA91" s="45"/>
      <c r="FLB91" s="45"/>
      <c r="FLC91" s="45"/>
      <c r="FLD91" s="45"/>
      <c r="FLE91" s="45"/>
      <c r="FLF91" s="45"/>
      <c r="FLG91" s="45"/>
      <c r="FLH91" s="45"/>
      <c r="FLI91" s="45"/>
      <c r="FLJ91" s="45"/>
      <c r="FLK91" s="45"/>
      <c r="FLL91" s="45"/>
      <c r="FLM91" s="45"/>
      <c r="FLN91" s="45"/>
      <c r="FLO91" s="45"/>
      <c r="FLP91" s="45"/>
      <c r="FLQ91" s="45"/>
      <c r="FLR91" s="45"/>
      <c r="FLS91" s="45"/>
      <c r="FLT91" s="45"/>
      <c r="FLU91" s="45"/>
      <c r="FLV91" s="45"/>
      <c r="FLW91" s="45"/>
      <c r="FLX91" s="45"/>
      <c r="FLY91" s="45"/>
      <c r="FLZ91" s="45"/>
      <c r="FMA91" s="45"/>
      <c r="FMB91" s="45"/>
      <c r="FMC91" s="45"/>
      <c r="FMD91" s="45"/>
      <c r="FME91" s="45"/>
      <c r="FMF91" s="45"/>
      <c r="FMG91" s="45"/>
      <c r="FMH91" s="45"/>
      <c r="FMI91" s="45"/>
      <c r="FMJ91" s="45"/>
      <c r="FMK91" s="45"/>
      <c r="FML91" s="45"/>
      <c r="FMM91" s="45"/>
      <c r="FMN91" s="45"/>
      <c r="FMO91" s="45"/>
      <c r="FMP91" s="45"/>
      <c r="FMQ91" s="45"/>
      <c r="FMR91" s="45"/>
      <c r="FMS91" s="45"/>
      <c r="FMT91" s="45"/>
      <c r="FMU91" s="45"/>
      <c r="FMV91" s="45"/>
      <c r="FMW91" s="45"/>
      <c r="FMX91" s="45"/>
      <c r="FMY91" s="45"/>
      <c r="FMZ91" s="45"/>
      <c r="FNA91" s="45"/>
      <c r="FNB91" s="45"/>
      <c r="FNC91" s="45"/>
      <c r="FND91" s="45"/>
      <c r="FNE91" s="45"/>
      <c r="FNF91" s="45"/>
      <c r="FNG91" s="45"/>
      <c r="FNH91" s="45"/>
      <c r="FNI91" s="45"/>
      <c r="FNJ91" s="45"/>
      <c r="FNK91" s="45"/>
      <c r="FNL91" s="45"/>
      <c r="FNM91" s="45"/>
      <c r="FNN91" s="45"/>
      <c r="FNO91" s="45"/>
      <c r="FNP91" s="45"/>
      <c r="FNQ91" s="45"/>
      <c r="FNR91" s="45"/>
      <c r="FNS91" s="45"/>
      <c r="FNT91" s="45"/>
      <c r="FNU91" s="45"/>
      <c r="FNV91" s="45"/>
      <c r="FNW91" s="45"/>
      <c r="FNX91" s="45"/>
      <c r="FNY91" s="45"/>
      <c r="FNZ91" s="45"/>
      <c r="FOA91" s="45"/>
      <c r="FOB91" s="45"/>
      <c r="FOC91" s="45"/>
      <c r="FOD91" s="45"/>
      <c r="FOE91" s="45"/>
      <c r="FOF91" s="45"/>
      <c r="FOG91" s="45"/>
      <c r="FOH91" s="45"/>
      <c r="FOI91" s="45"/>
      <c r="FOJ91" s="45"/>
      <c r="FOK91" s="45"/>
      <c r="FOL91" s="45"/>
      <c r="FOM91" s="45"/>
      <c r="FON91" s="45"/>
      <c r="FOO91" s="45"/>
      <c r="FOP91" s="45"/>
      <c r="FOQ91" s="45"/>
      <c r="FOR91" s="45"/>
      <c r="FOS91" s="45"/>
      <c r="FOT91" s="45"/>
      <c r="FOU91" s="45"/>
      <c r="FOV91" s="45"/>
      <c r="FOW91" s="45"/>
      <c r="FOX91" s="45"/>
      <c r="FOY91" s="45"/>
      <c r="FOZ91" s="45"/>
      <c r="FPA91" s="45"/>
      <c r="FPB91" s="45"/>
      <c r="FPC91" s="45"/>
      <c r="FPD91" s="45"/>
      <c r="FPE91" s="45"/>
      <c r="FPF91" s="45"/>
      <c r="FPG91" s="45"/>
      <c r="FPH91" s="45"/>
      <c r="FPI91" s="45"/>
      <c r="FPJ91" s="45"/>
      <c r="FPK91" s="45"/>
      <c r="FPL91" s="45"/>
      <c r="FPM91" s="45"/>
      <c r="FPN91" s="45"/>
      <c r="FPO91" s="45"/>
      <c r="FPP91" s="45"/>
      <c r="FPQ91" s="45"/>
      <c r="FPR91" s="45"/>
      <c r="FPS91" s="45"/>
      <c r="FPT91" s="45"/>
      <c r="FPU91" s="45"/>
      <c r="FPV91" s="45"/>
      <c r="FPW91" s="45"/>
      <c r="FPX91" s="45"/>
      <c r="FPY91" s="45"/>
      <c r="FPZ91" s="45"/>
      <c r="FQA91" s="45"/>
      <c r="FQB91" s="45"/>
      <c r="FQC91" s="45"/>
      <c r="FQD91" s="45"/>
      <c r="FQE91" s="45"/>
      <c r="FQF91" s="45"/>
      <c r="FQG91" s="45"/>
      <c r="FQH91" s="45"/>
      <c r="FQI91" s="45"/>
      <c r="FQJ91" s="45"/>
      <c r="FQK91" s="45"/>
      <c r="FQL91" s="45"/>
      <c r="FQM91" s="45"/>
      <c r="FQN91" s="45"/>
      <c r="FQO91" s="45"/>
      <c r="FQP91" s="45"/>
      <c r="FQQ91" s="45"/>
      <c r="FQR91" s="45"/>
      <c r="FQS91" s="45"/>
      <c r="FQT91" s="45"/>
      <c r="FQU91" s="45"/>
      <c r="FQV91" s="45"/>
      <c r="FQW91" s="45"/>
      <c r="FQX91" s="45"/>
      <c r="FQY91" s="45"/>
      <c r="FQZ91" s="45"/>
      <c r="FRA91" s="45"/>
      <c r="FRB91" s="45"/>
      <c r="FRC91" s="45"/>
      <c r="FRD91" s="45"/>
      <c r="FRE91" s="45"/>
      <c r="FRF91" s="45"/>
      <c r="FRG91" s="45"/>
      <c r="FRH91" s="45"/>
      <c r="FRI91" s="45"/>
      <c r="FRJ91" s="45"/>
      <c r="FRK91" s="45"/>
      <c r="FRL91" s="45"/>
      <c r="FRM91" s="45"/>
      <c r="FRN91" s="45"/>
      <c r="FRO91" s="45"/>
      <c r="FRP91" s="45"/>
      <c r="FRQ91" s="45"/>
      <c r="FRR91" s="45"/>
      <c r="FRS91" s="45"/>
      <c r="FRT91" s="45"/>
      <c r="FRU91" s="45"/>
      <c r="FRV91" s="45"/>
      <c r="FRW91" s="45"/>
      <c r="FRX91" s="45"/>
      <c r="FRY91" s="45"/>
      <c r="FRZ91" s="45"/>
      <c r="FSA91" s="45"/>
      <c r="FSB91" s="45"/>
      <c r="FSC91" s="45"/>
      <c r="FSD91" s="45"/>
      <c r="FSE91" s="45"/>
      <c r="FSF91" s="45"/>
      <c r="FSG91" s="45"/>
      <c r="FSH91" s="45"/>
      <c r="FSI91" s="45"/>
      <c r="FSJ91" s="45"/>
      <c r="FSK91" s="45"/>
      <c r="FSL91" s="45"/>
      <c r="FSM91" s="45"/>
      <c r="FSN91" s="45"/>
      <c r="FSO91" s="45"/>
      <c r="FSP91" s="45"/>
      <c r="FSQ91" s="45"/>
      <c r="FSR91" s="45"/>
      <c r="FSS91" s="45"/>
      <c r="FST91" s="45"/>
      <c r="FSU91" s="45"/>
      <c r="FSV91" s="45"/>
      <c r="FSW91" s="45"/>
      <c r="FSX91" s="45"/>
      <c r="FSY91" s="45"/>
      <c r="FSZ91" s="45"/>
      <c r="FTA91" s="45"/>
      <c r="FTB91" s="45"/>
      <c r="FTC91" s="45"/>
      <c r="FTD91" s="45"/>
      <c r="FTE91" s="45"/>
      <c r="FTF91" s="45"/>
      <c r="FTG91" s="45"/>
      <c r="FTH91" s="45"/>
      <c r="FTI91" s="45"/>
      <c r="FTJ91" s="45"/>
      <c r="FTK91" s="45"/>
      <c r="FTL91" s="45"/>
      <c r="FTM91" s="45"/>
      <c r="FTN91" s="45"/>
      <c r="FTO91" s="45"/>
      <c r="FTP91" s="45"/>
      <c r="FTQ91" s="45"/>
      <c r="FTR91" s="45"/>
      <c r="FTS91" s="45"/>
      <c r="FTT91" s="45"/>
      <c r="FTU91" s="45"/>
      <c r="FTV91" s="45"/>
      <c r="FTW91" s="45"/>
      <c r="FTX91" s="45"/>
      <c r="FTY91" s="45"/>
      <c r="FTZ91" s="45"/>
      <c r="FUA91" s="45"/>
      <c r="FUB91" s="45"/>
      <c r="FUC91" s="45"/>
      <c r="FUD91" s="45"/>
      <c r="FUE91" s="45"/>
      <c r="FUF91" s="45"/>
      <c r="FUG91" s="45"/>
      <c r="FUH91" s="45"/>
      <c r="FUI91" s="45"/>
      <c r="FUJ91" s="45"/>
      <c r="FUK91" s="45"/>
      <c r="FUL91" s="45"/>
      <c r="FUM91" s="45"/>
      <c r="FUN91" s="45"/>
      <c r="FUO91" s="45"/>
      <c r="FUP91" s="45"/>
      <c r="FUQ91" s="45"/>
      <c r="FUR91" s="45"/>
      <c r="FUS91" s="45"/>
      <c r="FUT91" s="45"/>
      <c r="FUU91" s="45"/>
      <c r="FUV91" s="45"/>
      <c r="FUW91" s="45"/>
      <c r="FUX91" s="45"/>
      <c r="FUY91" s="45"/>
      <c r="FUZ91" s="45"/>
      <c r="FVA91" s="45"/>
      <c r="FVB91" s="45"/>
      <c r="FVC91" s="45"/>
      <c r="FVD91" s="45"/>
      <c r="FVE91" s="45"/>
      <c r="FVF91" s="45"/>
      <c r="FVG91" s="45"/>
      <c r="FVH91" s="45"/>
      <c r="FVI91" s="45"/>
      <c r="FVJ91" s="45"/>
      <c r="FVK91" s="45"/>
      <c r="FVL91" s="45"/>
      <c r="FVM91" s="45"/>
      <c r="FVN91" s="45"/>
      <c r="FVO91" s="45"/>
      <c r="FVP91" s="45"/>
      <c r="FVQ91" s="45"/>
      <c r="FVR91" s="45"/>
      <c r="FVS91" s="45"/>
      <c r="FVT91" s="45"/>
      <c r="FVU91" s="45"/>
      <c r="FVV91" s="45"/>
      <c r="FVW91" s="45"/>
      <c r="FVX91" s="45"/>
      <c r="FVY91" s="45"/>
      <c r="FVZ91" s="45"/>
      <c r="FWA91" s="45"/>
      <c r="FWB91" s="45"/>
      <c r="FWC91" s="45"/>
      <c r="FWD91" s="45"/>
      <c r="FWE91" s="45"/>
      <c r="FWF91" s="45"/>
      <c r="FWG91" s="45"/>
      <c r="FWH91" s="45"/>
      <c r="FWI91" s="45"/>
      <c r="FWJ91" s="45"/>
      <c r="FWK91" s="45"/>
      <c r="FWL91" s="45"/>
      <c r="FWM91" s="45"/>
      <c r="FWN91" s="45"/>
      <c r="FWO91" s="45"/>
      <c r="FWP91" s="45"/>
      <c r="FWQ91" s="45"/>
      <c r="FWR91" s="45"/>
      <c r="FWS91" s="45"/>
      <c r="FWT91" s="45"/>
      <c r="FWU91" s="45"/>
      <c r="FWV91" s="45"/>
      <c r="FWW91" s="45"/>
      <c r="FWX91" s="45"/>
      <c r="FWY91" s="45"/>
      <c r="FWZ91" s="45"/>
      <c r="FXA91" s="45"/>
      <c r="FXB91" s="45"/>
      <c r="FXC91" s="45"/>
      <c r="FXD91" s="45"/>
      <c r="FXE91" s="45"/>
      <c r="FXF91" s="45"/>
      <c r="FXG91" s="45"/>
      <c r="FXH91" s="45"/>
      <c r="FXI91" s="45"/>
      <c r="FXJ91" s="45"/>
      <c r="FXK91" s="45"/>
      <c r="FXL91" s="45"/>
      <c r="FXM91" s="45"/>
      <c r="FXN91" s="45"/>
      <c r="FXO91" s="45"/>
      <c r="FXP91" s="45"/>
      <c r="FXQ91" s="45"/>
      <c r="FXR91" s="45"/>
      <c r="FXS91" s="45"/>
      <c r="FXT91" s="45"/>
      <c r="FXU91" s="45"/>
      <c r="FXV91" s="45"/>
      <c r="FXW91" s="45"/>
      <c r="FXX91" s="45"/>
      <c r="FXY91" s="45"/>
      <c r="FXZ91" s="45"/>
      <c r="FYA91" s="45"/>
      <c r="FYB91" s="45"/>
      <c r="FYC91" s="45"/>
      <c r="FYD91" s="45"/>
      <c r="FYE91" s="45"/>
      <c r="FYF91" s="45"/>
      <c r="FYG91" s="45"/>
      <c r="FYH91" s="45"/>
      <c r="FYI91" s="45"/>
      <c r="FYJ91" s="45"/>
      <c r="FYK91" s="45"/>
      <c r="FYL91" s="45"/>
      <c r="FYM91" s="45"/>
      <c r="FYN91" s="45"/>
      <c r="FYO91" s="45"/>
      <c r="FYP91" s="45"/>
      <c r="FYQ91" s="45"/>
      <c r="FYR91" s="45"/>
      <c r="FYS91" s="45"/>
      <c r="FYT91" s="45"/>
      <c r="FYU91" s="45"/>
      <c r="FYV91" s="45"/>
      <c r="FYW91" s="45"/>
      <c r="FYX91" s="45"/>
      <c r="FYY91" s="45"/>
      <c r="FYZ91" s="45"/>
      <c r="FZA91" s="45"/>
      <c r="FZB91" s="45"/>
      <c r="FZC91" s="45"/>
      <c r="FZD91" s="45"/>
      <c r="FZE91" s="45"/>
      <c r="FZF91" s="45"/>
      <c r="FZG91" s="45"/>
      <c r="FZH91" s="45"/>
      <c r="FZI91" s="45"/>
      <c r="FZJ91" s="45"/>
      <c r="FZK91" s="45"/>
      <c r="FZL91" s="45"/>
      <c r="FZM91" s="45"/>
      <c r="FZN91" s="45"/>
      <c r="FZO91" s="45"/>
      <c r="FZP91" s="45"/>
      <c r="FZQ91" s="45"/>
      <c r="FZR91" s="45"/>
      <c r="FZS91" s="45"/>
      <c r="FZT91" s="45"/>
      <c r="FZU91" s="45"/>
      <c r="FZV91" s="45"/>
      <c r="FZW91" s="45"/>
      <c r="FZX91" s="45"/>
      <c r="FZY91" s="45"/>
      <c r="FZZ91" s="45"/>
      <c r="GAA91" s="45"/>
      <c r="GAB91" s="45"/>
      <c r="GAC91" s="45"/>
      <c r="GAD91" s="45"/>
      <c r="GAE91" s="45"/>
      <c r="GAF91" s="45"/>
      <c r="GAG91" s="45"/>
      <c r="GAH91" s="45"/>
      <c r="GAI91" s="45"/>
      <c r="GAJ91" s="45"/>
      <c r="GAK91" s="45"/>
      <c r="GAL91" s="45"/>
      <c r="GAM91" s="45"/>
      <c r="GAN91" s="45"/>
      <c r="GAO91" s="45"/>
      <c r="GAP91" s="45"/>
      <c r="GAQ91" s="45"/>
      <c r="GAR91" s="45"/>
      <c r="GAS91" s="45"/>
      <c r="GAT91" s="45"/>
      <c r="GAU91" s="45"/>
      <c r="GAV91" s="45"/>
      <c r="GAW91" s="45"/>
      <c r="GAX91" s="45"/>
      <c r="GAY91" s="45"/>
      <c r="GAZ91" s="45"/>
      <c r="GBA91" s="45"/>
      <c r="GBB91" s="45"/>
      <c r="GBC91" s="45"/>
      <c r="GBD91" s="45"/>
      <c r="GBE91" s="45"/>
      <c r="GBF91" s="45"/>
      <c r="GBG91" s="45"/>
      <c r="GBH91" s="45"/>
      <c r="GBI91" s="45"/>
      <c r="GBJ91" s="45"/>
      <c r="GBK91" s="45"/>
      <c r="GBL91" s="45"/>
      <c r="GBM91" s="45"/>
      <c r="GBN91" s="45"/>
      <c r="GBO91" s="45"/>
      <c r="GBP91" s="45"/>
      <c r="GBQ91" s="45"/>
      <c r="GBR91" s="45"/>
      <c r="GBS91" s="45"/>
      <c r="GBT91" s="45"/>
      <c r="GBU91" s="45"/>
      <c r="GBV91" s="45"/>
      <c r="GBW91" s="45"/>
      <c r="GBX91" s="45"/>
      <c r="GBY91" s="45"/>
      <c r="GBZ91" s="45"/>
      <c r="GCA91" s="45"/>
      <c r="GCB91" s="45"/>
      <c r="GCC91" s="45"/>
      <c r="GCD91" s="45"/>
      <c r="GCE91" s="45"/>
      <c r="GCF91" s="45"/>
      <c r="GCG91" s="45"/>
      <c r="GCH91" s="45"/>
      <c r="GCI91" s="45"/>
      <c r="GCJ91" s="45"/>
      <c r="GCK91" s="45"/>
      <c r="GCL91" s="45"/>
      <c r="GCM91" s="45"/>
      <c r="GCN91" s="45"/>
      <c r="GCO91" s="45"/>
      <c r="GCP91" s="45"/>
      <c r="GCQ91" s="45"/>
      <c r="GCR91" s="45"/>
      <c r="GCS91" s="45"/>
      <c r="GCT91" s="45"/>
      <c r="GCU91" s="45"/>
      <c r="GCV91" s="45"/>
      <c r="GCW91" s="45"/>
      <c r="GCX91" s="45"/>
      <c r="GCY91" s="45"/>
      <c r="GCZ91" s="45"/>
      <c r="GDA91" s="45"/>
      <c r="GDB91" s="45"/>
      <c r="GDC91" s="45"/>
      <c r="GDD91" s="45"/>
      <c r="GDE91" s="45"/>
      <c r="GDF91" s="45"/>
      <c r="GDG91" s="45"/>
      <c r="GDH91" s="45"/>
      <c r="GDI91" s="45"/>
      <c r="GDJ91" s="45"/>
      <c r="GDK91" s="45"/>
      <c r="GDL91" s="45"/>
      <c r="GDM91" s="45"/>
      <c r="GDN91" s="45"/>
      <c r="GDO91" s="45"/>
      <c r="GDP91" s="45"/>
      <c r="GDQ91" s="45"/>
      <c r="GDR91" s="45"/>
      <c r="GDS91" s="45"/>
      <c r="GDT91" s="45"/>
      <c r="GDU91" s="45"/>
      <c r="GDV91" s="45"/>
      <c r="GDW91" s="45"/>
      <c r="GDX91" s="45"/>
      <c r="GDY91" s="45"/>
      <c r="GDZ91" s="45"/>
      <c r="GEA91" s="45"/>
      <c r="GEB91" s="45"/>
      <c r="GEC91" s="45"/>
      <c r="GED91" s="45"/>
      <c r="GEE91" s="45"/>
      <c r="GEF91" s="45"/>
      <c r="GEG91" s="45"/>
      <c r="GEH91" s="45"/>
      <c r="GEI91" s="45"/>
      <c r="GEJ91" s="45"/>
      <c r="GEK91" s="45"/>
      <c r="GEL91" s="45"/>
      <c r="GEM91" s="45"/>
      <c r="GEN91" s="45"/>
      <c r="GEO91" s="45"/>
      <c r="GEP91" s="45"/>
      <c r="GEQ91" s="45"/>
      <c r="GER91" s="45"/>
      <c r="GES91" s="45"/>
      <c r="GET91" s="45"/>
      <c r="GEU91" s="45"/>
      <c r="GEV91" s="45"/>
      <c r="GEW91" s="45"/>
      <c r="GEX91" s="45"/>
      <c r="GEY91" s="45"/>
      <c r="GEZ91" s="45"/>
      <c r="GFA91" s="45"/>
      <c r="GFB91" s="45"/>
      <c r="GFC91" s="45"/>
      <c r="GFD91" s="45"/>
      <c r="GFE91" s="45"/>
      <c r="GFF91" s="45"/>
      <c r="GFG91" s="45"/>
      <c r="GFH91" s="45"/>
      <c r="GFI91" s="45"/>
      <c r="GFJ91" s="45"/>
      <c r="GFK91" s="45"/>
      <c r="GFL91" s="45"/>
      <c r="GFM91" s="45"/>
      <c r="GFN91" s="45"/>
      <c r="GFO91" s="45"/>
      <c r="GFP91" s="45"/>
      <c r="GFQ91" s="45"/>
      <c r="GFR91" s="45"/>
      <c r="GFS91" s="45"/>
      <c r="GFT91" s="45"/>
      <c r="GFU91" s="45"/>
      <c r="GFV91" s="45"/>
      <c r="GFW91" s="45"/>
      <c r="GFX91" s="45"/>
      <c r="GFY91" s="45"/>
      <c r="GFZ91" s="45"/>
      <c r="GGA91" s="45"/>
      <c r="GGB91" s="45"/>
      <c r="GGC91" s="45"/>
      <c r="GGD91" s="45"/>
      <c r="GGE91" s="45"/>
      <c r="GGF91" s="45"/>
      <c r="GGG91" s="45"/>
      <c r="GGH91" s="45"/>
      <c r="GGI91" s="45"/>
      <c r="GGJ91" s="45"/>
      <c r="GGK91" s="45"/>
      <c r="GGL91" s="45"/>
      <c r="GGM91" s="45"/>
      <c r="GGN91" s="45"/>
      <c r="GGO91" s="45"/>
      <c r="GGP91" s="45"/>
      <c r="GGQ91" s="45"/>
      <c r="GGR91" s="45"/>
      <c r="GGS91" s="45"/>
      <c r="GGT91" s="45"/>
      <c r="GGU91" s="45"/>
      <c r="GGV91" s="45"/>
      <c r="GGW91" s="45"/>
      <c r="GGX91" s="45"/>
      <c r="GGY91" s="45"/>
      <c r="GGZ91" s="45"/>
      <c r="GHA91" s="45"/>
      <c r="GHB91" s="45"/>
      <c r="GHC91" s="45"/>
      <c r="GHD91" s="45"/>
      <c r="GHE91" s="45"/>
      <c r="GHF91" s="45"/>
      <c r="GHG91" s="45"/>
      <c r="GHH91" s="45"/>
      <c r="GHI91" s="45"/>
      <c r="GHJ91" s="45"/>
      <c r="GHK91" s="45"/>
      <c r="GHL91" s="45"/>
      <c r="GHM91" s="45"/>
      <c r="GHN91" s="45"/>
      <c r="GHO91" s="45"/>
      <c r="GHP91" s="45"/>
      <c r="GHQ91" s="45"/>
      <c r="GHR91" s="45"/>
      <c r="GHS91" s="45"/>
      <c r="GHT91" s="45"/>
      <c r="GHU91" s="45"/>
      <c r="GHV91" s="45"/>
      <c r="GHW91" s="45"/>
      <c r="GHX91" s="45"/>
      <c r="GHY91" s="45"/>
      <c r="GHZ91" s="45"/>
      <c r="GIA91" s="45"/>
      <c r="GIB91" s="45"/>
      <c r="GIC91" s="45"/>
      <c r="GID91" s="45"/>
      <c r="GIE91" s="45"/>
      <c r="GIF91" s="45"/>
      <c r="GIG91" s="45"/>
      <c r="GIH91" s="45"/>
      <c r="GII91" s="45"/>
      <c r="GIJ91" s="45"/>
      <c r="GIK91" s="45"/>
      <c r="GIL91" s="45"/>
      <c r="GIM91" s="45"/>
      <c r="GIN91" s="45"/>
      <c r="GIO91" s="45"/>
      <c r="GIP91" s="45"/>
      <c r="GIQ91" s="45"/>
      <c r="GIR91" s="45"/>
      <c r="GIS91" s="45"/>
      <c r="GIT91" s="45"/>
      <c r="GIU91" s="45"/>
      <c r="GIV91" s="45"/>
      <c r="GIW91" s="45"/>
      <c r="GIX91" s="45"/>
      <c r="GIY91" s="45"/>
      <c r="GIZ91" s="45"/>
      <c r="GJA91" s="45"/>
      <c r="GJB91" s="45"/>
      <c r="GJC91" s="45"/>
      <c r="GJD91" s="45"/>
      <c r="GJE91" s="45"/>
      <c r="GJF91" s="45"/>
      <c r="GJG91" s="45"/>
      <c r="GJH91" s="45"/>
      <c r="GJI91" s="45"/>
      <c r="GJJ91" s="45"/>
      <c r="GJK91" s="45"/>
      <c r="GJL91" s="45"/>
      <c r="GJM91" s="45"/>
      <c r="GJN91" s="45"/>
      <c r="GJO91" s="45"/>
      <c r="GJP91" s="45"/>
      <c r="GJQ91" s="45"/>
      <c r="GJR91" s="45"/>
      <c r="GJS91" s="45"/>
      <c r="GJT91" s="45"/>
      <c r="GJU91" s="45"/>
      <c r="GJV91" s="45"/>
      <c r="GJW91" s="45"/>
      <c r="GJX91" s="45"/>
      <c r="GJY91" s="45"/>
      <c r="GJZ91" s="45"/>
      <c r="GKA91" s="45"/>
      <c r="GKB91" s="45"/>
      <c r="GKC91" s="45"/>
      <c r="GKD91" s="45"/>
      <c r="GKE91" s="45"/>
      <c r="GKF91" s="45"/>
      <c r="GKG91" s="45"/>
      <c r="GKH91" s="45"/>
      <c r="GKI91" s="45"/>
      <c r="GKJ91" s="45"/>
      <c r="GKK91" s="45"/>
      <c r="GKL91" s="45"/>
      <c r="GKM91" s="45"/>
      <c r="GKN91" s="45"/>
      <c r="GKO91" s="45"/>
      <c r="GKP91" s="45"/>
      <c r="GKQ91" s="45"/>
      <c r="GKR91" s="45"/>
      <c r="GKS91" s="45"/>
      <c r="GKT91" s="45"/>
      <c r="GKU91" s="45"/>
      <c r="GKV91" s="45"/>
      <c r="GKW91" s="45"/>
      <c r="GKX91" s="45"/>
      <c r="GKY91" s="45"/>
      <c r="GKZ91" s="45"/>
      <c r="GLA91" s="45"/>
      <c r="GLB91" s="45"/>
      <c r="GLC91" s="45"/>
      <c r="GLD91" s="45"/>
      <c r="GLE91" s="45"/>
      <c r="GLF91" s="45"/>
      <c r="GLG91" s="45"/>
      <c r="GLH91" s="45"/>
      <c r="GLI91" s="45"/>
      <c r="GLJ91" s="45"/>
      <c r="GLK91" s="45"/>
      <c r="GLL91" s="45"/>
      <c r="GLM91" s="45"/>
      <c r="GLN91" s="45"/>
      <c r="GLO91" s="45"/>
      <c r="GLP91" s="45"/>
      <c r="GLQ91" s="45"/>
      <c r="GLR91" s="45"/>
      <c r="GLS91" s="45"/>
      <c r="GLT91" s="45"/>
      <c r="GLU91" s="45"/>
      <c r="GLV91" s="45"/>
      <c r="GLW91" s="45"/>
      <c r="GLX91" s="45"/>
      <c r="GLY91" s="45"/>
      <c r="GLZ91" s="45"/>
      <c r="GMA91" s="45"/>
      <c r="GMB91" s="45"/>
      <c r="GMC91" s="45"/>
      <c r="GMD91" s="45"/>
      <c r="GME91" s="45"/>
      <c r="GMF91" s="45"/>
      <c r="GMG91" s="45"/>
      <c r="GMH91" s="45"/>
      <c r="GMI91" s="45"/>
      <c r="GMJ91" s="45"/>
      <c r="GMK91" s="45"/>
      <c r="GML91" s="45"/>
      <c r="GMM91" s="45"/>
      <c r="GMN91" s="45"/>
      <c r="GMO91" s="45"/>
      <c r="GMP91" s="45"/>
      <c r="GMQ91" s="45"/>
      <c r="GMR91" s="45"/>
      <c r="GMS91" s="45"/>
      <c r="GMT91" s="45"/>
      <c r="GMU91" s="45"/>
      <c r="GMV91" s="45"/>
      <c r="GMW91" s="45"/>
      <c r="GMX91" s="45"/>
      <c r="GMY91" s="45"/>
      <c r="GMZ91" s="45"/>
      <c r="GNA91" s="45"/>
      <c r="GNB91" s="45"/>
      <c r="GNC91" s="45"/>
      <c r="GND91" s="45"/>
      <c r="GNE91" s="45"/>
      <c r="GNF91" s="45"/>
      <c r="GNG91" s="45"/>
      <c r="GNH91" s="45"/>
      <c r="GNI91" s="45"/>
      <c r="GNJ91" s="45"/>
      <c r="GNK91" s="45"/>
      <c r="GNL91" s="45"/>
      <c r="GNM91" s="45"/>
      <c r="GNN91" s="45"/>
      <c r="GNO91" s="45"/>
      <c r="GNP91" s="45"/>
      <c r="GNQ91" s="45"/>
      <c r="GNR91" s="45"/>
      <c r="GNS91" s="45"/>
      <c r="GNT91" s="45"/>
      <c r="GNU91" s="45"/>
      <c r="GNV91" s="45"/>
      <c r="GNW91" s="45"/>
      <c r="GNX91" s="45"/>
      <c r="GNY91" s="45"/>
      <c r="GNZ91" s="45"/>
      <c r="GOA91" s="45"/>
      <c r="GOB91" s="45"/>
      <c r="GOC91" s="45"/>
      <c r="GOD91" s="45"/>
      <c r="GOE91" s="45"/>
      <c r="GOF91" s="45"/>
      <c r="GOG91" s="45"/>
      <c r="GOH91" s="45"/>
      <c r="GOI91" s="45"/>
      <c r="GOJ91" s="45"/>
      <c r="GOK91" s="45"/>
      <c r="GOL91" s="45"/>
      <c r="GOM91" s="45"/>
      <c r="GON91" s="45"/>
      <c r="GOO91" s="45"/>
      <c r="GOP91" s="45"/>
      <c r="GOQ91" s="45"/>
      <c r="GOR91" s="45"/>
      <c r="GOS91" s="45"/>
      <c r="GOT91" s="45"/>
      <c r="GOU91" s="45"/>
      <c r="GOV91" s="45"/>
      <c r="GOW91" s="45"/>
      <c r="GOX91" s="45"/>
      <c r="GOY91" s="45"/>
      <c r="GOZ91" s="45"/>
      <c r="GPA91" s="45"/>
      <c r="GPB91" s="45"/>
      <c r="GPC91" s="45"/>
      <c r="GPD91" s="45"/>
      <c r="GPE91" s="45"/>
      <c r="GPF91" s="45"/>
      <c r="GPG91" s="45"/>
      <c r="GPH91" s="45"/>
      <c r="GPI91" s="45"/>
      <c r="GPJ91" s="45"/>
      <c r="GPK91" s="45"/>
      <c r="GPL91" s="45"/>
      <c r="GPM91" s="45"/>
      <c r="GPN91" s="45"/>
      <c r="GPO91" s="45"/>
      <c r="GPP91" s="45"/>
      <c r="GPQ91" s="45"/>
      <c r="GPR91" s="45"/>
      <c r="GPS91" s="45"/>
      <c r="GPT91" s="45"/>
      <c r="GPU91" s="45"/>
      <c r="GPV91" s="45"/>
      <c r="GPW91" s="45"/>
      <c r="GPX91" s="45"/>
      <c r="GPY91" s="45"/>
      <c r="GPZ91" s="45"/>
      <c r="GQA91" s="45"/>
      <c r="GQB91" s="45"/>
      <c r="GQC91" s="45"/>
      <c r="GQD91" s="45"/>
      <c r="GQE91" s="45"/>
      <c r="GQF91" s="45"/>
      <c r="GQG91" s="45"/>
      <c r="GQH91" s="45"/>
      <c r="GQI91" s="45"/>
      <c r="GQJ91" s="45"/>
      <c r="GQK91" s="45"/>
      <c r="GQL91" s="45"/>
      <c r="GQM91" s="45"/>
      <c r="GQN91" s="45"/>
      <c r="GQO91" s="45"/>
      <c r="GQP91" s="45"/>
      <c r="GQQ91" s="45"/>
      <c r="GQR91" s="45"/>
      <c r="GQS91" s="45"/>
      <c r="GQT91" s="45"/>
      <c r="GQU91" s="45"/>
      <c r="GQV91" s="45"/>
      <c r="GQW91" s="45"/>
      <c r="GQX91" s="45"/>
      <c r="GQY91" s="45"/>
      <c r="GQZ91" s="45"/>
      <c r="GRA91" s="45"/>
      <c r="GRB91" s="45"/>
      <c r="GRC91" s="45"/>
      <c r="GRD91" s="45"/>
      <c r="GRE91" s="45"/>
      <c r="GRF91" s="45"/>
      <c r="GRG91" s="45"/>
      <c r="GRH91" s="45"/>
      <c r="GRI91" s="45"/>
      <c r="GRJ91" s="45"/>
      <c r="GRK91" s="45"/>
      <c r="GRL91" s="45"/>
      <c r="GRM91" s="45"/>
      <c r="GRN91" s="45"/>
      <c r="GRO91" s="45"/>
      <c r="GRP91" s="45"/>
      <c r="GRQ91" s="45"/>
      <c r="GRR91" s="45"/>
      <c r="GRS91" s="45"/>
      <c r="GRT91" s="45"/>
      <c r="GRU91" s="45"/>
      <c r="GRV91" s="45"/>
      <c r="GRW91" s="45"/>
      <c r="GRX91" s="45"/>
      <c r="GRY91" s="45"/>
      <c r="GRZ91" s="45"/>
      <c r="GSA91" s="45"/>
      <c r="GSB91" s="45"/>
      <c r="GSC91" s="45"/>
      <c r="GSD91" s="45"/>
      <c r="GSE91" s="45"/>
      <c r="GSF91" s="45"/>
      <c r="GSG91" s="45"/>
      <c r="GSH91" s="45"/>
      <c r="GSI91" s="45"/>
      <c r="GSJ91" s="45"/>
      <c r="GSK91" s="45"/>
      <c r="GSL91" s="45"/>
      <c r="GSM91" s="45"/>
      <c r="GSN91" s="45"/>
      <c r="GSO91" s="45"/>
      <c r="GSP91" s="45"/>
      <c r="GSQ91" s="45"/>
      <c r="GSR91" s="45"/>
      <c r="GSS91" s="45"/>
      <c r="GST91" s="45"/>
      <c r="GSU91" s="45"/>
      <c r="GSV91" s="45"/>
      <c r="GSW91" s="45"/>
      <c r="GSX91" s="45"/>
      <c r="GSY91" s="45"/>
      <c r="GSZ91" s="45"/>
      <c r="GTA91" s="45"/>
      <c r="GTB91" s="45"/>
      <c r="GTC91" s="45"/>
      <c r="GTD91" s="45"/>
      <c r="GTE91" s="45"/>
      <c r="GTF91" s="45"/>
      <c r="GTG91" s="45"/>
      <c r="GTH91" s="45"/>
      <c r="GTI91" s="45"/>
      <c r="GTJ91" s="45"/>
      <c r="GTK91" s="45"/>
      <c r="GTL91" s="45"/>
      <c r="GTM91" s="45"/>
      <c r="GTN91" s="45"/>
      <c r="GTO91" s="45"/>
      <c r="GTP91" s="45"/>
      <c r="GTQ91" s="45"/>
      <c r="GTR91" s="45"/>
      <c r="GTS91" s="45"/>
      <c r="GTT91" s="45"/>
      <c r="GTU91" s="45"/>
      <c r="GTV91" s="45"/>
      <c r="GTW91" s="45"/>
      <c r="GTX91" s="45"/>
      <c r="GTY91" s="45"/>
      <c r="GTZ91" s="45"/>
      <c r="GUA91" s="45"/>
      <c r="GUB91" s="45"/>
      <c r="GUC91" s="45"/>
      <c r="GUD91" s="45"/>
      <c r="GUE91" s="45"/>
      <c r="GUF91" s="45"/>
      <c r="GUG91" s="45"/>
      <c r="GUH91" s="45"/>
      <c r="GUI91" s="45"/>
      <c r="GUJ91" s="45"/>
      <c r="GUK91" s="45"/>
      <c r="GUL91" s="45"/>
      <c r="GUM91" s="45"/>
      <c r="GUN91" s="45"/>
      <c r="GUO91" s="45"/>
      <c r="GUP91" s="45"/>
      <c r="GUQ91" s="45"/>
      <c r="GUR91" s="45"/>
      <c r="GUS91" s="45"/>
      <c r="GUT91" s="45"/>
      <c r="GUU91" s="45"/>
      <c r="GUV91" s="45"/>
      <c r="GUW91" s="45"/>
      <c r="GUX91" s="45"/>
      <c r="GUY91" s="45"/>
      <c r="GUZ91" s="45"/>
      <c r="GVA91" s="45"/>
      <c r="GVB91" s="45"/>
      <c r="GVC91" s="45"/>
      <c r="GVD91" s="45"/>
      <c r="GVE91" s="45"/>
      <c r="GVF91" s="45"/>
      <c r="GVG91" s="45"/>
      <c r="GVH91" s="45"/>
      <c r="GVI91" s="45"/>
      <c r="GVJ91" s="45"/>
      <c r="GVK91" s="45"/>
      <c r="GVL91" s="45"/>
      <c r="GVM91" s="45"/>
      <c r="GVN91" s="45"/>
      <c r="GVO91" s="45"/>
      <c r="GVP91" s="45"/>
      <c r="GVQ91" s="45"/>
      <c r="GVR91" s="45"/>
      <c r="GVS91" s="45"/>
      <c r="GVT91" s="45"/>
      <c r="GVU91" s="45"/>
      <c r="GVV91" s="45"/>
      <c r="GVW91" s="45"/>
      <c r="GVX91" s="45"/>
      <c r="GVY91" s="45"/>
      <c r="GVZ91" s="45"/>
      <c r="GWA91" s="45"/>
      <c r="GWB91" s="45"/>
      <c r="GWC91" s="45"/>
      <c r="GWD91" s="45"/>
      <c r="GWE91" s="45"/>
      <c r="GWF91" s="45"/>
      <c r="GWG91" s="45"/>
      <c r="GWH91" s="45"/>
      <c r="GWI91" s="45"/>
      <c r="GWJ91" s="45"/>
      <c r="GWK91" s="45"/>
      <c r="GWL91" s="45"/>
      <c r="GWM91" s="45"/>
      <c r="GWN91" s="45"/>
      <c r="GWO91" s="45"/>
      <c r="GWP91" s="45"/>
      <c r="GWQ91" s="45"/>
      <c r="GWR91" s="45"/>
      <c r="GWS91" s="45"/>
      <c r="GWT91" s="45"/>
      <c r="GWU91" s="45"/>
      <c r="GWV91" s="45"/>
      <c r="GWW91" s="45"/>
      <c r="GWX91" s="45"/>
      <c r="GWY91" s="45"/>
      <c r="GWZ91" s="45"/>
      <c r="GXA91" s="45"/>
      <c r="GXB91" s="45"/>
      <c r="GXC91" s="45"/>
      <c r="GXD91" s="45"/>
      <c r="GXE91" s="45"/>
      <c r="GXF91" s="45"/>
      <c r="GXG91" s="45"/>
      <c r="GXH91" s="45"/>
      <c r="GXI91" s="45"/>
      <c r="GXJ91" s="45"/>
      <c r="GXK91" s="45"/>
      <c r="GXL91" s="45"/>
      <c r="GXM91" s="45"/>
      <c r="GXN91" s="45"/>
      <c r="GXO91" s="45"/>
      <c r="GXP91" s="45"/>
      <c r="GXQ91" s="45"/>
      <c r="GXR91" s="45"/>
      <c r="GXS91" s="45"/>
      <c r="GXT91" s="45"/>
      <c r="GXU91" s="45"/>
      <c r="GXV91" s="45"/>
      <c r="GXW91" s="45"/>
      <c r="GXX91" s="45"/>
      <c r="GXY91" s="45"/>
      <c r="GXZ91" s="45"/>
      <c r="GYA91" s="45"/>
      <c r="GYB91" s="45"/>
      <c r="GYC91" s="45"/>
      <c r="GYD91" s="45"/>
      <c r="GYE91" s="45"/>
      <c r="GYF91" s="45"/>
      <c r="GYG91" s="45"/>
      <c r="GYH91" s="45"/>
      <c r="GYI91" s="45"/>
      <c r="GYJ91" s="45"/>
      <c r="GYK91" s="45"/>
      <c r="GYL91" s="45"/>
      <c r="GYM91" s="45"/>
      <c r="GYN91" s="45"/>
      <c r="GYO91" s="45"/>
      <c r="GYP91" s="45"/>
      <c r="GYQ91" s="45"/>
      <c r="GYR91" s="45"/>
      <c r="GYS91" s="45"/>
      <c r="GYT91" s="45"/>
      <c r="GYU91" s="45"/>
      <c r="GYV91" s="45"/>
      <c r="GYW91" s="45"/>
      <c r="GYX91" s="45"/>
      <c r="GYY91" s="45"/>
      <c r="GYZ91" s="45"/>
      <c r="GZA91" s="45"/>
      <c r="GZB91" s="45"/>
      <c r="GZC91" s="45"/>
      <c r="GZD91" s="45"/>
      <c r="GZE91" s="45"/>
      <c r="GZF91" s="45"/>
      <c r="GZG91" s="45"/>
      <c r="GZH91" s="45"/>
      <c r="GZI91" s="45"/>
      <c r="GZJ91" s="45"/>
      <c r="GZK91" s="45"/>
      <c r="GZL91" s="45"/>
      <c r="GZM91" s="45"/>
      <c r="GZN91" s="45"/>
      <c r="GZO91" s="45"/>
      <c r="GZP91" s="45"/>
      <c r="GZQ91" s="45"/>
      <c r="GZR91" s="45"/>
      <c r="GZS91" s="45"/>
      <c r="GZT91" s="45"/>
      <c r="GZU91" s="45"/>
      <c r="GZV91" s="45"/>
      <c r="GZW91" s="45"/>
      <c r="GZX91" s="45"/>
      <c r="GZY91" s="45"/>
      <c r="GZZ91" s="45"/>
      <c r="HAA91" s="45"/>
      <c r="HAB91" s="45"/>
      <c r="HAC91" s="45"/>
      <c r="HAD91" s="45"/>
      <c r="HAE91" s="45"/>
      <c r="HAF91" s="45"/>
      <c r="HAG91" s="45"/>
      <c r="HAH91" s="45"/>
      <c r="HAI91" s="45"/>
      <c r="HAJ91" s="45"/>
      <c r="HAK91" s="45"/>
      <c r="HAL91" s="45"/>
      <c r="HAM91" s="45"/>
      <c r="HAN91" s="45"/>
      <c r="HAO91" s="45"/>
      <c r="HAP91" s="45"/>
      <c r="HAQ91" s="45"/>
      <c r="HAR91" s="45"/>
      <c r="HAS91" s="45"/>
      <c r="HAT91" s="45"/>
      <c r="HAU91" s="45"/>
      <c r="HAV91" s="45"/>
      <c r="HAW91" s="45"/>
      <c r="HAX91" s="45"/>
      <c r="HAY91" s="45"/>
      <c r="HAZ91" s="45"/>
      <c r="HBA91" s="45"/>
      <c r="HBB91" s="45"/>
      <c r="HBC91" s="45"/>
      <c r="HBD91" s="45"/>
      <c r="HBE91" s="45"/>
      <c r="HBF91" s="45"/>
      <c r="HBG91" s="45"/>
      <c r="HBH91" s="45"/>
      <c r="HBI91" s="45"/>
      <c r="HBJ91" s="45"/>
      <c r="HBK91" s="45"/>
      <c r="HBL91" s="45"/>
      <c r="HBM91" s="45"/>
      <c r="HBN91" s="45"/>
      <c r="HBO91" s="45"/>
      <c r="HBP91" s="45"/>
      <c r="HBQ91" s="45"/>
      <c r="HBR91" s="45"/>
      <c r="HBS91" s="45"/>
      <c r="HBT91" s="45"/>
      <c r="HBU91" s="45"/>
      <c r="HBV91" s="45"/>
      <c r="HBW91" s="45"/>
      <c r="HBX91" s="45"/>
      <c r="HBY91" s="45"/>
      <c r="HBZ91" s="45"/>
      <c r="HCA91" s="45"/>
      <c r="HCB91" s="45"/>
      <c r="HCC91" s="45"/>
      <c r="HCD91" s="45"/>
      <c r="HCE91" s="45"/>
      <c r="HCF91" s="45"/>
      <c r="HCG91" s="45"/>
      <c r="HCH91" s="45"/>
      <c r="HCI91" s="45"/>
      <c r="HCJ91" s="45"/>
      <c r="HCK91" s="45"/>
      <c r="HCL91" s="45"/>
      <c r="HCM91" s="45"/>
      <c r="HCN91" s="45"/>
      <c r="HCO91" s="45"/>
      <c r="HCP91" s="45"/>
      <c r="HCQ91" s="45"/>
      <c r="HCR91" s="45"/>
      <c r="HCS91" s="45"/>
      <c r="HCT91" s="45"/>
      <c r="HCU91" s="45"/>
      <c r="HCV91" s="45"/>
      <c r="HCW91" s="45"/>
      <c r="HCX91" s="45"/>
      <c r="HCY91" s="45"/>
      <c r="HCZ91" s="45"/>
      <c r="HDA91" s="45"/>
      <c r="HDB91" s="45"/>
      <c r="HDC91" s="45"/>
      <c r="HDD91" s="45"/>
      <c r="HDE91" s="45"/>
      <c r="HDF91" s="45"/>
      <c r="HDG91" s="45"/>
      <c r="HDH91" s="45"/>
      <c r="HDI91" s="45"/>
      <c r="HDJ91" s="45"/>
      <c r="HDK91" s="45"/>
      <c r="HDL91" s="45"/>
      <c r="HDM91" s="45"/>
      <c r="HDN91" s="45"/>
      <c r="HDO91" s="45"/>
      <c r="HDP91" s="45"/>
      <c r="HDQ91" s="45"/>
      <c r="HDR91" s="45"/>
      <c r="HDS91" s="45"/>
      <c r="HDT91" s="45"/>
      <c r="HDU91" s="45"/>
      <c r="HDV91" s="45"/>
      <c r="HDW91" s="45"/>
      <c r="HDX91" s="45"/>
      <c r="HDY91" s="45"/>
      <c r="HDZ91" s="45"/>
      <c r="HEA91" s="45"/>
      <c r="HEB91" s="45"/>
      <c r="HEC91" s="45"/>
      <c r="HED91" s="45"/>
      <c r="HEE91" s="45"/>
      <c r="HEF91" s="45"/>
      <c r="HEG91" s="45"/>
      <c r="HEH91" s="45"/>
      <c r="HEI91" s="45"/>
      <c r="HEJ91" s="45"/>
      <c r="HEK91" s="45"/>
      <c r="HEL91" s="45"/>
      <c r="HEM91" s="45"/>
      <c r="HEN91" s="45"/>
      <c r="HEO91" s="45"/>
      <c r="HEP91" s="45"/>
      <c r="HEQ91" s="45"/>
      <c r="HER91" s="45"/>
      <c r="HES91" s="45"/>
      <c r="HET91" s="45"/>
      <c r="HEU91" s="45"/>
      <c r="HEV91" s="45"/>
      <c r="HEW91" s="45"/>
      <c r="HEX91" s="45"/>
      <c r="HEY91" s="45"/>
      <c r="HEZ91" s="45"/>
      <c r="HFA91" s="45"/>
      <c r="HFB91" s="45"/>
      <c r="HFC91" s="45"/>
      <c r="HFD91" s="45"/>
      <c r="HFE91" s="45"/>
      <c r="HFF91" s="45"/>
      <c r="HFG91" s="45"/>
      <c r="HFH91" s="45"/>
      <c r="HFI91" s="45"/>
      <c r="HFJ91" s="45"/>
      <c r="HFK91" s="45"/>
      <c r="HFL91" s="45"/>
      <c r="HFM91" s="45"/>
      <c r="HFN91" s="45"/>
      <c r="HFO91" s="45"/>
      <c r="HFP91" s="45"/>
      <c r="HFQ91" s="45"/>
      <c r="HFR91" s="45"/>
      <c r="HFS91" s="45"/>
      <c r="HFT91" s="45"/>
      <c r="HFU91" s="45"/>
      <c r="HFV91" s="45"/>
      <c r="HFW91" s="45"/>
      <c r="HFX91" s="45"/>
      <c r="HFY91" s="45"/>
      <c r="HFZ91" s="45"/>
      <c r="HGA91" s="45"/>
      <c r="HGB91" s="45"/>
      <c r="HGC91" s="45"/>
      <c r="HGD91" s="45"/>
      <c r="HGE91" s="45"/>
      <c r="HGF91" s="45"/>
      <c r="HGG91" s="45"/>
      <c r="HGH91" s="45"/>
      <c r="HGI91" s="45"/>
      <c r="HGJ91" s="45"/>
      <c r="HGK91" s="45"/>
      <c r="HGL91" s="45"/>
      <c r="HGM91" s="45"/>
      <c r="HGN91" s="45"/>
      <c r="HGO91" s="45"/>
      <c r="HGP91" s="45"/>
      <c r="HGQ91" s="45"/>
      <c r="HGR91" s="45"/>
      <c r="HGS91" s="45"/>
      <c r="HGT91" s="45"/>
      <c r="HGU91" s="45"/>
      <c r="HGV91" s="45"/>
      <c r="HGW91" s="45"/>
      <c r="HGX91" s="45"/>
      <c r="HGY91" s="45"/>
      <c r="HGZ91" s="45"/>
      <c r="HHA91" s="45"/>
      <c r="HHB91" s="45"/>
      <c r="HHC91" s="45"/>
      <c r="HHD91" s="45"/>
      <c r="HHE91" s="45"/>
      <c r="HHF91" s="45"/>
      <c r="HHG91" s="45"/>
      <c r="HHH91" s="45"/>
      <c r="HHI91" s="45"/>
      <c r="HHJ91" s="45"/>
      <c r="HHK91" s="45"/>
      <c r="HHL91" s="45"/>
      <c r="HHM91" s="45"/>
      <c r="HHN91" s="45"/>
      <c r="HHO91" s="45"/>
      <c r="HHP91" s="45"/>
      <c r="HHQ91" s="45"/>
      <c r="HHR91" s="45"/>
      <c r="HHS91" s="45"/>
      <c r="HHT91" s="45"/>
      <c r="HHU91" s="45"/>
      <c r="HHV91" s="45"/>
      <c r="HHW91" s="45"/>
      <c r="HHX91" s="45"/>
      <c r="HHY91" s="45"/>
      <c r="HHZ91" s="45"/>
      <c r="HIA91" s="45"/>
      <c r="HIB91" s="45"/>
      <c r="HIC91" s="45"/>
      <c r="HID91" s="45"/>
      <c r="HIE91" s="45"/>
      <c r="HIF91" s="45"/>
      <c r="HIG91" s="45"/>
      <c r="HIH91" s="45"/>
      <c r="HII91" s="45"/>
      <c r="HIJ91" s="45"/>
      <c r="HIK91" s="45"/>
      <c r="HIL91" s="45"/>
      <c r="HIM91" s="45"/>
      <c r="HIN91" s="45"/>
      <c r="HIO91" s="45"/>
      <c r="HIP91" s="45"/>
      <c r="HIQ91" s="45"/>
      <c r="HIR91" s="45"/>
      <c r="HIS91" s="45"/>
      <c r="HIT91" s="45"/>
      <c r="HIU91" s="45"/>
      <c r="HIV91" s="45"/>
      <c r="HIW91" s="45"/>
      <c r="HIX91" s="45"/>
      <c r="HIY91" s="45"/>
      <c r="HIZ91" s="45"/>
      <c r="HJA91" s="45"/>
      <c r="HJB91" s="45"/>
      <c r="HJC91" s="45"/>
      <c r="HJD91" s="45"/>
      <c r="HJE91" s="45"/>
      <c r="HJF91" s="45"/>
      <c r="HJG91" s="45"/>
      <c r="HJH91" s="45"/>
      <c r="HJI91" s="45"/>
      <c r="HJJ91" s="45"/>
      <c r="HJK91" s="45"/>
      <c r="HJL91" s="45"/>
      <c r="HJM91" s="45"/>
      <c r="HJN91" s="45"/>
      <c r="HJO91" s="45"/>
      <c r="HJP91" s="45"/>
      <c r="HJQ91" s="45"/>
      <c r="HJR91" s="45"/>
      <c r="HJS91" s="45"/>
      <c r="HJT91" s="45"/>
      <c r="HJU91" s="45"/>
      <c r="HJV91" s="45"/>
      <c r="HJW91" s="45"/>
      <c r="HJX91" s="45"/>
      <c r="HJY91" s="45"/>
      <c r="HJZ91" s="45"/>
      <c r="HKA91" s="45"/>
      <c r="HKB91" s="45"/>
      <c r="HKC91" s="45"/>
      <c r="HKD91" s="45"/>
      <c r="HKE91" s="45"/>
      <c r="HKF91" s="45"/>
      <c r="HKG91" s="45"/>
      <c r="HKH91" s="45"/>
      <c r="HKI91" s="45"/>
      <c r="HKJ91" s="45"/>
      <c r="HKK91" s="45"/>
      <c r="HKL91" s="45"/>
      <c r="HKM91" s="45"/>
      <c r="HKN91" s="45"/>
      <c r="HKO91" s="45"/>
      <c r="HKP91" s="45"/>
      <c r="HKQ91" s="45"/>
      <c r="HKR91" s="45"/>
      <c r="HKS91" s="45"/>
      <c r="HKT91" s="45"/>
      <c r="HKU91" s="45"/>
      <c r="HKV91" s="45"/>
      <c r="HKW91" s="45"/>
      <c r="HKX91" s="45"/>
      <c r="HKY91" s="45"/>
      <c r="HKZ91" s="45"/>
      <c r="HLA91" s="45"/>
      <c r="HLB91" s="45"/>
      <c r="HLC91" s="45"/>
      <c r="HLD91" s="45"/>
      <c r="HLE91" s="45"/>
      <c r="HLF91" s="45"/>
      <c r="HLG91" s="45"/>
      <c r="HLH91" s="45"/>
      <c r="HLI91" s="45"/>
      <c r="HLJ91" s="45"/>
      <c r="HLK91" s="45"/>
      <c r="HLL91" s="45"/>
      <c r="HLM91" s="45"/>
      <c r="HLN91" s="45"/>
      <c r="HLO91" s="45"/>
      <c r="HLP91" s="45"/>
      <c r="HLQ91" s="45"/>
      <c r="HLR91" s="45"/>
      <c r="HLS91" s="45"/>
      <c r="HLT91" s="45"/>
      <c r="HLU91" s="45"/>
      <c r="HLV91" s="45"/>
      <c r="HLW91" s="45"/>
      <c r="HLX91" s="45"/>
      <c r="HLY91" s="45"/>
      <c r="HLZ91" s="45"/>
      <c r="HMA91" s="45"/>
      <c r="HMB91" s="45"/>
      <c r="HMC91" s="45"/>
      <c r="HMD91" s="45"/>
      <c r="HME91" s="45"/>
      <c r="HMF91" s="45"/>
      <c r="HMG91" s="45"/>
      <c r="HMH91" s="45"/>
      <c r="HMI91" s="45"/>
      <c r="HMJ91" s="45"/>
      <c r="HMK91" s="45"/>
      <c r="HML91" s="45"/>
      <c r="HMM91" s="45"/>
      <c r="HMN91" s="45"/>
      <c r="HMO91" s="45"/>
      <c r="HMP91" s="45"/>
      <c r="HMQ91" s="45"/>
      <c r="HMR91" s="45"/>
      <c r="HMS91" s="45"/>
      <c r="HMT91" s="45"/>
      <c r="HMU91" s="45"/>
      <c r="HMV91" s="45"/>
      <c r="HMW91" s="45"/>
      <c r="HMX91" s="45"/>
      <c r="HMY91" s="45"/>
      <c r="HMZ91" s="45"/>
      <c r="HNA91" s="45"/>
      <c r="HNB91" s="45"/>
      <c r="HNC91" s="45"/>
      <c r="HND91" s="45"/>
      <c r="HNE91" s="45"/>
      <c r="HNF91" s="45"/>
      <c r="HNG91" s="45"/>
      <c r="HNH91" s="45"/>
      <c r="HNI91" s="45"/>
      <c r="HNJ91" s="45"/>
      <c r="HNK91" s="45"/>
      <c r="HNL91" s="45"/>
      <c r="HNM91" s="45"/>
      <c r="HNN91" s="45"/>
      <c r="HNO91" s="45"/>
      <c r="HNP91" s="45"/>
      <c r="HNQ91" s="45"/>
      <c r="HNR91" s="45"/>
      <c r="HNS91" s="45"/>
      <c r="HNT91" s="45"/>
      <c r="HNU91" s="45"/>
      <c r="HNV91" s="45"/>
      <c r="HNW91" s="45"/>
      <c r="HNX91" s="45"/>
      <c r="HNY91" s="45"/>
      <c r="HNZ91" s="45"/>
      <c r="HOA91" s="45"/>
      <c r="HOB91" s="45"/>
      <c r="HOC91" s="45"/>
      <c r="HOD91" s="45"/>
      <c r="HOE91" s="45"/>
      <c r="HOF91" s="45"/>
      <c r="HOG91" s="45"/>
      <c r="HOH91" s="45"/>
      <c r="HOI91" s="45"/>
      <c r="HOJ91" s="45"/>
      <c r="HOK91" s="45"/>
      <c r="HOL91" s="45"/>
      <c r="HOM91" s="45"/>
      <c r="HON91" s="45"/>
      <c r="HOO91" s="45"/>
      <c r="HOP91" s="45"/>
      <c r="HOQ91" s="45"/>
      <c r="HOR91" s="45"/>
      <c r="HOS91" s="45"/>
      <c r="HOT91" s="45"/>
      <c r="HOU91" s="45"/>
      <c r="HOV91" s="45"/>
      <c r="HOW91" s="45"/>
      <c r="HOX91" s="45"/>
      <c r="HOY91" s="45"/>
      <c r="HOZ91" s="45"/>
      <c r="HPA91" s="45"/>
      <c r="HPB91" s="45"/>
      <c r="HPC91" s="45"/>
      <c r="HPD91" s="45"/>
      <c r="HPE91" s="45"/>
      <c r="HPF91" s="45"/>
      <c r="HPG91" s="45"/>
      <c r="HPH91" s="45"/>
      <c r="HPI91" s="45"/>
      <c r="HPJ91" s="45"/>
      <c r="HPK91" s="45"/>
      <c r="HPL91" s="45"/>
      <c r="HPM91" s="45"/>
      <c r="HPN91" s="45"/>
      <c r="HPO91" s="45"/>
      <c r="HPP91" s="45"/>
      <c r="HPQ91" s="45"/>
      <c r="HPR91" s="45"/>
      <c r="HPS91" s="45"/>
      <c r="HPT91" s="45"/>
      <c r="HPU91" s="45"/>
      <c r="HPV91" s="45"/>
      <c r="HPW91" s="45"/>
      <c r="HPX91" s="45"/>
      <c r="HPY91" s="45"/>
      <c r="HPZ91" s="45"/>
      <c r="HQA91" s="45"/>
      <c r="HQB91" s="45"/>
      <c r="HQC91" s="45"/>
      <c r="HQD91" s="45"/>
      <c r="HQE91" s="45"/>
      <c r="HQF91" s="45"/>
      <c r="HQG91" s="45"/>
      <c r="HQH91" s="45"/>
      <c r="HQI91" s="45"/>
      <c r="HQJ91" s="45"/>
      <c r="HQK91" s="45"/>
      <c r="HQL91" s="45"/>
      <c r="HQM91" s="45"/>
      <c r="HQN91" s="45"/>
      <c r="HQO91" s="45"/>
      <c r="HQP91" s="45"/>
      <c r="HQQ91" s="45"/>
      <c r="HQR91" s="45"/>
      <c r="HQS91" s="45"/>
      <c r="HQT91" s="45"/>
      <c r="HQU91" s="45"/>
      <c r="HQV91" s="45"/>
      <c r="HQW91" s="45"/>
      <c r="HQX91" s="45"/>
      <c r="HQY91" s="45"/>
      <c r="HQZ91" s="45"/>
      <c r="HRA91" s="45"/>
      <c r="HRB91" s="45"/>
      <c r="HRC91" s="45"/>
      <c r="HRD91" s="45"/>
      <c r="HRE91" s="45"/>
      <c r="HRF91" s="45"/>
      <c r="HRG91" s="45"/>
      <c r="HRH91" s="45"/>
      <c r="HRI91" s="45"/>
      <c r="HRJ91" s="45"/>
      <c r="HRK91" s="45"/>
      <c r="HRL91" s="45"/>
      <c r="HRM91" s="45"/>
      <c r="HRN91" s="45"/>
      <c r="HRO91" s="45"/>
      <c r="HRP91" s="45"/>
      <c r="HRQ91" s="45"/>
      <c r="HRR91" s="45"/>
      <c r="HRS91" s="45"/>
      <c r="HRT91" s="45"/>
      <c r="HRU91" s="45"/>
      <c r="HRV91" s="45"/>
      <c r="HRW91" s="45"/>
      <c r="HRX91" s="45"/>
      <c r="HRY91" s="45"/>
      <c r="HRZ91" s="45"/>
      <c r="HSA91" s="45"/>
      <c r="HSB91" s="45"/>
      <c r="HSC91" s="45"/>
      <c r="HSD91" s="45"/>
      <c r="HSE91" s="45"/>
      <c r="HSF91" s="45"/>
      <c r="HSG91" s="45"/>
      <c r="HSH91" s="45"/>
      <c r="HSI91" s="45"/>
      <c r="HSJ91" s="45"/>
      <c r="HSK91" s="45"/>
      <c r="HSL91" s="45"/>
      <c r="HSM91" s="45"/>
      <c r="HSN91" s="45"/>
      <c r="HSO91" s="45"/>
      <c r="HSP91" s="45"/>
      <c r="HSQ91" s="45"/>
      <c r="HSR91" s="45"/>
      <c r="HSS91" s="45"/>
      <c r="HST91" s="45"/>
      <c r="HSU91" s="45"/>
      <c r="HSV91" s="45"/>
      <c r="HSW91" s="45"/>
      <c r="HSX91" s="45"/>
      <c r="HSY91" s="45"/>
      <c r="HSZ91" s="45"/>
      <c r="HTA91" s="45"/>
      <c r="HTB91" s="45"/>
      <c r="HTC91" s="45"/>
      <c r="HTD91" s="45"/>
      <c r="HTE91" s="45"/>
      <c r="HTF91" s="45"/>
      <c r="HTG91" s="45"/>
      <c r="HTH91" s="45"/>
      <c r="HTI91" s="45"/>
      <c r="HTJ91" s="45"/>
      <c r="HTK91" s="45"/>
      <c r="HTL91" s="45"/>
      <c r="HTM91" s="45"/>
      <c r="HTN91" s="45"/>
      <c r="HTO91" s="45"/>
      <c r="HTP91" s="45"/>
      <c r="HTQ91" s="45"/>
      <c r="HTR91" s="45"/>
      <c r="HTS91" s="45"/>
      <c r="HTT91" s="45"/>
      <c r="HTU91" s="45"/>
      <c r="HTV91" s="45"/>
      <c r="HTW91" s="45"/>
      <c r="HTX91" s="45"/>
      <c r="HTY91" s="45"/>
      <c r="HTZ91" s="45"/>
      <c r="HUA91" s="45"/>
      <c r="HUB91" s="45"/>
      <c r="HUC91" s="45"/>
      <c r="HUD91" s="45"/>
      <c r="HUE91" s="45"/>
      <c r="HUF91" s="45"/>
      <c r="HUG91" s="45"/>
      <c r="HUH91" s="45"/>
      <c r="HUI91" s="45"/>
      <c r="HUJ91" s="45"/>
      <c r="HUK91" s="45"/>
      <c r="HUL91" s="45"/>
      <c r="HUM91" s="45"/>
      <c r="HUN91" s="45"/>
      <c r="HUO91" s="45"/>
      <c r="HUP91" s="45"/>
      <c r="HUQ91" s="45"/>
      <c r="HUR91" s="45"/>
      <c r="HUS91" s="45"/>
      <c r="HUT91" s="45"/>
      <c r="HUU91" s="45"/>
      <c r="HUV91" s="45"/>
      <c r="HUW91" s="45"/>
      <c r="HUX91" s="45"/>
      <c r="HUY91" s="45"/>
      <c r="HUZ91" s="45"/>
      <c r="HVA91" s="45"/>
      <c r="HVB91" s="45"/>
      <c r="HVC91" s="45"/>
      <c r="HVD91" s="45"/>
      <c r="HVE91" s="45"/>
      <c r="HVF91" s="45"/>
      <c r="HVG91" s="45"/>
      <c r="HVH91" s="45"/>
      <c r="HVI91" s="45"/>
      <c r="HVJ91" s="45"/>
      <c r="HVK91" s="45"/>
      <c r="HVL91" s="45"/>
      <c r="HVM91" s="45"/>
      <c r="HVN91" s="45"/>
      <c r="HVO91" s="45"/>
      <c r="HVP91" s="45"/>
      <c r="HVQ91" s="45"/>
      <c r="HVR91" s="45"/>
      <c r="HVS91" s="45"/>
      <c r="HVT91" s="45"/>
      <c r="HVU91" s="45"/>
      <c r="HVV91" s="45"/>
      <c r="HVW91" s="45"/>
      <c r="HVX91" s="45"/>
      <c r="HVY91" s="45"/>
      <c r="HVZ91" s="45"/>
      <c r="HWA91" s="45"/>
      <c r="HWB91" s="45"/>
      <c r="HWC91" s="45"/>
      <c r="HWD91" s="45"/>
      <c r="HWE91" s="45"/>
      <c r="HWF91" s="45"/>
      <c r="HWG91" s="45"/>
      <c r="HWH91" s="45"/>
      <c r="HWI91" s="45"/>
      <c r="HWJ91" s="45"/>
      <c r="HWK91" s="45"/>
      <c r="HWL91" s="45"/>
      <c r="HWM91" s="45"/>
      <c r="HWN91" s="45"/>
      <c r="HWO91" s="45"/>
      <c r="HWP91" s="45"/>
      <c r="HWQ91" s="45"/>
      <c r="HWR91" s="45"/>
      <c r="HWS91" s="45"/>
      <c r="HWT91" s="45"/>
      <c r="HWU91" s="45"/>
      <c r="HWV91" s="45"/>
      <c r="HWW91" s="45"/>
      <c r="HWX91" s="45"/>
      <c r="HWY91" s="45"/>
      <c r="HWZ91" s="45"/>
      <c r="HXA91" s="45"/>
      <c r="HXB91" s="45"/>
      <c r="HXC91" s="45"/>
      <c r="HXD91" s="45"/>
      <c r="HXE91" s="45"/>
      <c r="HXF91" s="45"/>
      <c r="HXG91" s="45"/>
      <c r="HXH91" s="45"/>
      <c r="HXI91" s="45"/>
      <c r="HXJ91" s="45"/>
      <c r="HXK91" s="45"/>
      <c r="HXL91" s="45"/>
      <c r="HXM91" s="45"/>
      <c r="HXN91" s="45"/>
      <c r="HXO91" s="45"/>
      <c r="HXP91" s="45"/>
      <c r="HXQ91" s="45"/>
      <c r="HXR91" s="45"/>
      <c r="HXS91" s="45"/>
      <c r="HXT91" s="45"/>
      <c r="HXU91" s="45"/>
      <c r="HXV91" s="45"/>
      <c r="HXW91" s="45"/>
      <c r="HXX91" s="45"/>
      <c r="HXY91" s="45"/>
      <c r="HXZ91" s="45"/>
      <c r="HYA91" s="45"/>
      <c r="HYB91" s="45"/>
      <c r="HYC91" s="45"/>
      <c r="HYD91" s="45"/>
      <c r="HYE91" s="45"/>
      <c r="HYF91" s="45"/>
      <c r="HYG91" s="45"/>
      <c r="HYH91" s="45"/>
      <c r="HYI91" s="45"/>
      <c r="HYJ91" s="45"/>
      <c r="HYK91" s="45"/>
      <c r="HYL91" s="45"/>
      <c r="HYM91" s="45"/>
      <c r="HYN91" s="45"/>
      <c r="HYO91" s="45"/>
      <c r="HYP91" s="45"/>
      <c r="HYQ91" s="45"/>
      <c r="HYR91" s="45"/>
      <c r="HYS91" s="45"/>
      <c r="HYT91" s="45"/>
      <c r="HYU91" s="45"/>
      <c r="HYV91" s="45"/>
      <c r="HYW91" s="45"/>
      <c r="HYX91" s="45"/>
      <c r="HYY91" s="45"/>
      <c r="HYZ91" s="45"/>
      <c r="HZA91" s="45"/>
      <c r="HZB91" s="45"/>
      <c r="HZC91" s="45"/>
      <c r="HZD91" s="45"/>
      <c r="HZE91" s="45"/>
      <c r="HZF91" s="45"/>
      <c r="HZG91" s="45"/>
      <c r="HZH91" s="45"/>
      <c r="HZI91" s="45"/>
      <c r="HZJ91" s="45"/>
      <c r="HZK91" s="45"/>
      <c r="HZL91" s="45"/>
      <c r="HZM91" s="45"/>
      <c r="HZN91" s="45"/>
      <c r="HZO91" s="45"/>
      <c r="HZP91" s="45"/>
      <c r="HZQ91" s="45"/>
      <c r="HZR91" s="45"/>
      <c r="HZS91" s="45"/>
      <c r="HZT91" s="45"/>
      <c r="HZU91" s="45"/>
      <c r="HZV91" s="45"/>
      <c r="HZW91" s="45"/>
      <c r="HZX91" s="45"/>
      <c r="HZY91" s="45"/>
      <c r="HZZ91" s="45"/>
      <c r="IAA91" s="45"/>
      <c r="IAB91" s="45"/>
      <c r="IAC91" s="45"/>
      <c r="IAD91" s="45"/>
      <c r="IAE91" s="45"/>
      <c r="IAF91" s="45"/>
      <c r="IAG91" s="45"/>
      <c r="IAH91" s="45"/>
      <c r="IAI91" s="45"/>
      <c r="IAJ91" s="45"/>
      <c r="IAK91" s="45"/>
      <c r="IAL91" s="45"/>
      <c r="IAM91" s="45"/>
      <c r="IAN91" s="45"/>
      <c r="IAO91" s="45"/>
      <c r="IAP91" s="45"/>
      <c r="IAQ91" s="45"/>
      <c r="IAR91" s="45"/>
      <c r="IAS91" s="45"/>
      <c r="IAT91" s="45"/>
      <c r="IAU91" s="45"/>
      <c r="IAV91" s="45"/>
      <c r="IAW91" s="45"/>
      <c r="IAX91" s="45"/>
      <c r="IAY91" s="45"/>
      <c r="IAZ91" s="45"/>
      <c r="IBA91" s="45"/>
      <c r="IBB91" s="45"/>
      <c r="IBC91" s="45"/>
      <c r="IBD91" s="45"/>
      <c r="IBE91" s="45"/>
      <c r="IBF91" s="45"/>
      <c r="IBG91" s="45"/>
      <c r="IBH91" s="45"/>
      <c r="IBI91" s="45"/>
      <c r="IBJ91" s="45"/>
      <c r="IBK91" s="45"/>
      <c r="IBL91" s="45"/>
      <c r="IBM91" s="45"/>
      <c r="IBN91" s="45"/>
      <c r="IBO91" s="45"/>
      <c r="IBP91" s="45"/>
      <c r="IBQ91" s="45"/>
      <c r="IBR91" s="45"/>
      <c r="IBS91" s="45"/>
      <c r="IBT91" s="45"/>
      <c r="IBU91" s="45"/>
      <c r="IBV91" s="45"/>
      <c r="IBW91" s="45"/>
      <c r="IBX91" s="45"/>
      <c r="IBY91" s="45"/>
      <c r="IBZ91" s="45"/>
      <c r="ICA91" s="45"/>
      <c r="ICB91" s="45"/>
      <c r="ICC91" s="45"/>
      <c r="ICD91" s="45"/>
      <c r="ICE91" s="45"/>
      <c r="ICF91" s="45"/>
      <c r="ICG91" s="45"/>
      <c r="ICH91" s="45"/>
      <c r="ICI91" s="45"/>
      <c r="ICJ91" s="45"/>
      <c r="ICK91" s="45"/>
      <c r="ICL91" s="45"/>
      <c r="ICM91" s="45"/>
      <c r="ICN91" s="45"/>
      <c r="ICO91" s="45"/>
      <c r="ICP91" s="45"/>
      <c r="ICQ91" s="45"/>
      <c r="ICR91" s="45"/>
      <c r="ICS91" s="45"/>
      <c r="ICT91" s="45"/>
      <c r="ICU91" s="45"/>
      <c r="ICV91" s="45"/>
      <c r="ICW91" s="45"/>
      <c r="ICX91" s="45"/>
      <c r="ICY91" s="45"/>
      <c r="ICZ91" s="45"/>
      <c r="IDA91" s="45"/>
      <c r="IDB91" s="45"/>
      <c r="IDC91" s="45"/>
      <c r="IDD91" s="45"/>
      <c r="IDE91" s="45"/>
      <c r="IDF91" s="45"/>
      <c r="IDG91" s="45"/>
      <c r="IDH91" s="45"/>
      <c r="IDI91" s="45"/>
      <c r="IDJ91" s="45"/>
      <c r="IDK91" s="45"/>
      <c r="IDL91" s="45"/>
      <c r="IDM91" s="45"/>
      <c r="IDN91" s="45"/>
      <c r="IDO91" s="45"/>
      <c r="IDP91" s="45"/>
      <c r="IDQ91" s="45"/>
      <c r="IDR91" s="45"/>
      <c r="IDS91" s="45"/>
      <c r="IDT91" s="45"/>
      <c r="IDU91" s="45"/>
      <c r="IDV91" s="45"/>
      <c r="IDW91" s="45"/>
      <c r="IDX91" s="45"/>
      <c r="IDY91" s="45"/>
      <c r="IDZ91" s="45"/>
      <c r="IEA91" s="45"/>
      <c r="IEB91" s="45"/>
      <c r="IEC91" s="45"/>
      <c r="IED91" s="45"/>
      <c r="IEE91" s="45"/>
      <c r="IEF91" s="45"/>
      <c r="IEG91" s="45"/>
      <c r="IEH91" s="45"/>
      <c r="IEI91" s="45"/>
      <c r="IEJ91" s="45"/>
      <c r="IEK91" s="45"/>
      <c r="IEL91" s="45"/>
      <c r="IEM91" s="45"/>
      <c r="IEN91" s="45"/>
      <c r="IEO91" s="45"/>
      <c r="IEP91" s="45"/>
      <c r="IEQ91" s="45"/>
      <c r="IER91" s="45"/>
      <c r="IES91" s="45"/>
      <c r="IET91" s="45"/>
      <c r="IEU91" s="45"/>
      <c r="IEV91" s="45"/>
      <c r="IEW91" s="45"/>
      <c r="IEX91" s="45"/>
      <c r="IEY91" s="45"/>
      <c r="IEZ91" s="45"/>
      <c r="IFA91" s="45"/>
      <c r="IFB91" s="45"/>
      <c r="IFC91" s="45"/>
      <c r="IFD91" s="45"/>
      <c r="IFE91" s="45"/>
      <c r="IFF91" s="45"/>
      <c r="IFG91" s="45"/>
      <c r="IFH91" s="45"/>
      <c r="IFI91" s="45"/>
      <c r="IFJ91" s="45"/>
      <c r="IFK91" s="45"/>
      <c r="IFL91" s="45"/>
      <c r="IFM91" s="45"/>
      <c r="IFN91" s="45"/>
      <c r="IFO91" s="45"/>
      <c r="IFP91" s="45"/>
      <c r="IFQ91" s="45"/>
      <c r="IFR91" s="45"/>
      <c r="IFS91" s="45"/>
      <c r="IFT91" s="45"/>
      <c r="IFU91" s="45"/>
      <c r="IFV91" s="45"/>
      <c r="IFW91" s="45"/>
      <c r="IFX91" s="45"/>
      <c r="IFY91" s="45"/>
      <c r="IFZ91" s="45"/>
      <c r="IGA91" s="45"/>
      <c r="IGB91" s="45"/>
      <c r="IGC91" s="45"/>
      <c r="IGD91" s="45"/>
      <c r="IGE91" s="45"/>
      <c r="IGF91" s="45"/>
      <c r="IGG91" s="45"/>
      <c r="IGH91" s="45"/>
      <c r="IGI91" s="45"/>
      <c r="IGJ91" s="45"/>
      <c r="IGK91" s="45"/>
      <c r="IGL91" s="45"/>
      <c r="IGM91" s="45"/>
      <c r="IGN91" s="45"/>
      <c r="IGO91" s="45"/>
      <c r="IGP91" s="45"/>
      <c r="IGQ91" s="45"/>
      <c r="IGR91" s="45"/>
      <c r="IGS91" s="45"/>
      <c r="IGT91" s="45"/>
      <c r="IGU91" s="45"/>
      <c r="IGV91" s="45"/>
      <c r="IGW91" s="45"/>
      <c r="IGX91" s="45"/>
      <c r="IGY91" s="45"/>
      <c r="IGZ91" s="45"/>
      <c r="IHA91" s="45"/>
      <c r="IHB91" s="45"/>
      <c r="IHC91" s="45"/>
      <c r="IHD91" s="45"/>
      <c r="IHE91" s="45"/>
      <c r="IHF91" s="45"/>
      <c r="IHG91" s="45"/>
      <c r="IHH91" s="45"/>
      <c r="IHI91" s="45"/>
      <c r="IHJ91" s="45"/>
      <c r="IHK91" s="45"/>
      <c r="IHL91" s="45"/>
      <c r="IHM91" s="45"/>
      <c r="IHN91" s="45"/>
      <c r="IHO91" s="45"/>
      <c r="IHP91" s="45"/>
      <c r="IHQ91" s="45"/>
      <c r="IHR91" s="45"/>
      <c r="IHS91" s="45"/>
      <c r="IHT91" s="45"/>
      <c r="IHU91" s="45"/>
      <c r="IHV91" s="45"/>
      <c r="IHW91" s="45"/>
      <c r="IHX91" s="45"/>
      <c r="IHY91" s="45"/>
      <c r="IHZ91" s="45"/>
      <c r="IIA91" s="45"/>
      <c r="IIB91" s="45"/>
      <c r="IIC91" s="45"/>
      <c r="IID91" s="45"/>
      <c r="IIE91" s="45"/>
      <c r="IIF91" s="45"/>
      <c r="IIG91" s="45"/>
      <c r="IIH91" s="45"/>
      <c r="III91" s="45"/>
      <c r="IIJ91" s="45"/>
      <c r="IIK91" s="45"/>
      <c r="IIL91" s="45"/>
      <c r="IIM91" s="45"/>
      <c r="IIN91" s="45"/>
      <c r="IIO91" s="45"/>
      <c r="IIP91" s="45"/>
      <c r="IIQ91" s="45"/>
      <c r="IIR91" s="45"/>
      <c r="IIS91" s="45"/>
      <c r="IIT91" s="45"/>
      <c r="IIU91" s="45"/>
      <c r="IIV91" s="45"/>
      <c r="IIW91" s="45"/>
      <c r="IIX91" s="45"/>
      <c r="IIY91" s="45"/>
      <c r="IIZ91" s="45"/>
      <c r="IJA91" s="45"/>
      <c r="IJB91" s="45"/>
      <c r="IJC91" s="45"/>
      <c r="IJD91" s="45"/>
      <c r="IJE91" s="45"/>
      <c r="IJF91" s="45"/>
      <c r="IJG91" s="45"/>
      <c r="IJH91" s="45"/>
      <c r="IJI91" s="45"/>
      <c r="IJJ91" s="45"/>
      <c r="IJK91" s="45"/>
      <c r="IJL91" s="45"/>
      <c r="IJM91" s="45"/>
      <c r="IJN91" s="45"/>
      <c r="IJO91" s="45"/>
      <c r="IJP91" s="45"/>
      <c r="IJQ91" s="45"/>
      <c r="IJR91" s="45"/>
      <c r="IJS91" s="45"/>
      <c r="IJT91" s="45"/>
      <c r="IJU91" s="45"/>
      <c r="IJV91" s="45"/>
      <c r="IJW91" s="45"/>
      <c r="IJX91" s="45"/>
      <c r="IJY91" s="45"/>
      <c r="IJZ91" s="45"/>
      <c r="IKA91" s="45"/>
      <c r="IKB91" s="45"/>
      <c r="IKC91" s="45"/>
      <c r="IKD91" s="45"/>
      <c r="IKE91" s="45"/>
      <c r="IKF91" s="45"/>
      <c r="IKG91" s="45"/>
      <c r="IKH91" s="45"/>
      <c r="IKI91" s="45"/>
      <c r="IKJ91" s="45"/>
      <c r="IKK91" s="45"/>
      <c r="IKL91" s="45"/>
      <c r="IKM91" s="45"/>
      <c r="IKN91" s="45"/>
      <c r="IKO91" s="45"/>
      <c r="IKP91" s="45"/>
      <c r="IKQ91" s="45"/>
      <c r="IKR91" s="45"/>
      <c r="IKS91" s="45"/>
      <c r="IKT91" s="45"/>
      <c r="IKU91" s="45"/>
      <c r="IKV91" s="45"/>
      <c r="IKW91" s="45"/>
      <c r="IKX91" s="45"/>
      <c r="IKY91" s="45"/>
      <c r="IKZ91" s="45"/>
      <c r="ILA91" s="45"/>
      <c r="ILB91" s="45"/>
      <c r="ILC91" s="45"/>
      <c r="ILD91" s="45"/>
      <c r="ILE91" s="45"/>
      <c r="ILF91" s="45"/>
      <c r="ILG91" s="45"/>
      <c r="ILH91" s="45"/>
      <c r="ILI91" s="45"/>
      <c r="ILJ91" s="45"/>
      <c r="ILK91" s="45"/>
      <c r="ILL91" s="45"/>
      <c r="ILM91" s="45"/>
      <c r="ILN91" s="45"/>
      <c r="ILO91" s="45"/>
      <c r="ILP91" s="45"/>
      <c r="ILQ91" s="45"/>
      <c r="ILR91" s="45"/>
      <c r="ILS91" s="45"/>
      <c r="ILT91" s="45"/>
      <c r="ILU91" s="45"/>
      <c r="ILV91" s="45"/>
      <c r="ILW91" s="45"/>
      <c r="ILX91" s="45"/>
      <c r="ILY91" s="45"/>
      <c r="ILZ91" s="45"/>
      <c r="IMA91" s="45"/>
      <c r="IMB91" s="45"/>
      <c r="IMC91" s="45"/>
      <c r="IMD91" s="45"/>
      <c r="IME91" s="45"/>
      <c r="IMF91" s="45"/>
      <c r="IMG91" s="45"/>
      <c r="IMH91" s="45"/>
      <c r="IMI91" s="45"/>
      <c r="IMJ91" s="45"/>
      <c r="IMK91" s="45"/>
      <c r="IML91" s="45"/>
      <c r="IMM91" s="45"/>
      <c r="IMN91" s="45"/>
      <c r="IMO91" s="45"/>
      <c r="IMP91" s="45"/>
      <c r="IMQ91" s="45"/>
      <c r="IMR91" s="45"/>
      <c r="IMS91" s="45"/>
      <c r="IMT91" s="45"/>
      <c r="IMU91" s="45"/>
      <c r="IMV91" s="45"/>
      <c r="IMW91" s="45"/>
      <c r="IMX91" s="45"/>
      <c r="IMY91" s="45"/>
      <c r="IMZ91" s="45"/>
      <c r="INA91" s="45"/>
      <c r="INB91" s="45"/>
      <c r="INC91" s="45"/>
      <c r="IND91" s="45"/>
      <c r="INE91" s="45"/>
      <c r="INF91" s="45"/>
      <c r="ING91" s="45"/>
      <c r="INH91" s="45"/>
      <c r="INI91" s="45"/>
      <c r="INJ91" s="45"/>
      <c r="INK91" s="45"/>
      <c r="INL91" s="45"/>
      <c r="INM91" s="45"/>
      <c r="INN91" s="45"/>
      <c r="INO91" s="45"/>
      <c r="INP91" s="45"/>
      <c r="INQ91" s="45"/>
      <c r="INR91" s="45"/>
      <c r="INS91" s="45"/>
      <c r="INT91" s="45"/>
      <c r="INU91" s="45"/>
      <c r="INV91" s="45"/>
      <c r="INW91" s="45"/>
      <c r="INX91" s="45"/>
      <c r="INY91" s="45"/>
      <c r="INZ91" s="45"/>
      <c r="IOA91" s="45"/>
      <c r="IOB91" s="45"/>
      <c r="IOC91" s="45"/>
      <c r="IOD91" s="45"/>
      <c r="IOE91" s="45"/>
      <c r="IOF91" s="45"/>
      <c r="IOG91" s="45"/>
      <c r="IOH91" s="45"/>
      <c r="IOI91" s="45"/>
      <c r="IOJ91" s="45"/>
      <c r="IOK91" s="45"/>
      <c r="IOL91" s="45"/>
      <c r="IOM91" s="45"/>
      <c r="ION91" s="45"/>
      <c r="IOO91" s="45"/>
      <c r="IOP91" s="45"/>
      <c r="IOQ91" s="45"/>
      <c r="IOR91" s="45"/>
      <c r="IOS91" s="45"/>
      <c r="IOT91" s="45"/>
      <c r="IOU91" s="45"/>
      <c r="IOV91" s="45"/>
      <c r="IOW91" s="45"/>
      <c r="IOX91" s="45"/>
      <c r="IOY91" s="45"/>
      <c r="IOZ91" s="45"/>
      <c r="IPA91" s="45"/>
      <c r="IPB91" s="45"/>
      <c r="IPC91" s="45"/>
      <c r="IPD91" s="45"/>
      <c r="IPE91" s="45"/>
      <c r="IPF91" s="45"/>
      <c r="IPG91" s="45"/>
      <c r="IPH91" s="45"/>
      <c r="IPI91" s="45"/>
      <c r="IPJ91" s="45"/>
      <c r="IPK91" s="45"/>
      <c r="IPL91" s="45"/>
      <c r="IPM91" s="45"/>
      <c r="IPN91" s="45"/>
      <c r="IPO91" s="45"/>
      <c r="IPP91" s="45"/>
      <c r="IPQ91" s="45"/>
      <c r="IPR91" s="45"/>
      <c r="IPS91" s="45"/>
      <c r="IPT91" s="45"/>
      <c r="IPU91" s="45"/>
      <c r="IPV91" s="45"/>
      <c r="IPW91" s="45"/>
      <c r="IPX91" s="45"/>
      <c r="IPY91" s="45"/>
      <c r="IPZ91" s="45"/>
      <c r="IQA91" s="45"/>
      <c r="IQB91" s="45"/>
      <c r="IQC91" s="45"/>
      <c r="IQD91" s="45"/>
      <c r="IQE91" s="45"/>
      <c r="IQF91" s="45"/>
      <c r="IQG91" s="45"/>
      <c r="IQH91" s="45"/>
      <c r="IQI91" s="45"/>
      <c r="IQJ91" s="45"/>
      <c r="IQK91" s="45"/>
      <c r="IQL91" s="45"/>
      <c r="IQM91" s="45"/>
      <c r="IQN91" s="45"/>
      <c r="IQO91" s="45"/>
      <c r="IQP91" s="45"/>
      <c r="IQQ91" s="45"/>
      <c r="IQR91" s="45"/>
      <c r="IQS91" s="45"/>
      <c r="IQT91" s="45"/>
      <c r="IQU91" s="45"/>
      <c r="IQV91" s="45"/>
      <c r="IQW91" s="45"/>
      <c r="IQX91" s="45"/>
      <c r="IQY91" s="45"/>
      <c r="IQZ91" s="45"/>
      <c r="IRA91" s="45"/>
      <c r="IRB91" s="45"/>
      <c r="IRC91" s="45"/>
      <c r="IRD91" s="45"/>
      <c r="IRE91" s="45"/>
      <c r="IRF91" s="45"/>
      <c r="IRG91" s="45"/>
      <c r="IRH91" s="45"/>
      <c r="IRI91" s="45"/>
      <c r="IRJ91" s="45"/>
      <c r="IRK91" s="45"/>
      <c r="IRL91" s="45"/>
      <c r="IRM91" s="45"/>
      <c r="IRN91" s="45"/>
      <c r="IRO91" s="45"/>
      <c r="IRP91" s="45"/>
      <c r="IRQ91" s="45"/>
      <c r="IRR91" s="45"/>
      <c r="IRS91" s="45"/>
      <c r="IRT91" s="45"/>
      <c r="IRU91" s="45"/>
      <c r="IRV91" s="45"/>
      <c r="IRW91" s="45"/>
      <c r="IRX91" s="45"/>
      <c r="IRY91" s="45"/>
      <c r="IRZ91" s="45"/>
      <c r="ISA91" s="45"/>
      <c r="ISB91" s="45"/>
      <c r="ISC91" s="45"/>
      <c r="ISD91" s="45"/>
      <c r="ISE91" s="45"/>
      <c r="ISF91" s="45"/>
      <c r="ISG91" s="45"/>
      <c r="ISH91" s="45"/>
      <c r="ISI91" s="45"/>
      <c r="ISJ91" s="45"/>
      <c r="ISK91" s="45"/>
      <c r="ISL91" s="45"/>
      <c r="ISM91" s="45"/>
      <c r="ISN91" s="45"/>
      <c r="ISO91" s="45"/>
      <c r="ISP91" s="45"/>
      <c r="ISQ91" s="45"/>
      <c r="ISR91" s="45"/>
      <c r="ISS91" s="45"/>
      <c r="IST91" s="45"/>
      <c r="ISU91" s="45"/>
      <c r="ISV91" s="45"/>
      <c r="ISW91" s="45"/>
      <c r="ISX91" s="45"/>
      <c r="ISY91" s="45"/>
      <c r="ISZ91" s="45"/>
      <c r="ITA91" s="45"/>
      <c r="ITB91" s="45"/>
      <c r="ITC91" s="45"/>
      <c r="ITD91" s="45"/>
      <c r="ITE91" s="45"/>
      <c r="ITF91" s="45"/>
      <c r="ITG91" s="45"/>
      <c r="ITH91" s="45"/>
      <c r="ITI91" s="45"/>
      <c r="ITJ91" s="45"/>
      <c r="ITK91" s="45"/>
      <c r="ITL91" s="45"/>
      <c r="ITM91" s="45"/>
      <c r="ITN91" s="45"/>
      <c r="ITO91" s="45"/>
      <c r="ITP91" s="45"/>
      <c r="ITQ91" s="45"/>
      <c r="ITR91" s="45"/>
      <c r="ITS91" s="45"/>
      <c r="ITT91" s="45"/>
      <c r="ITU91" s="45"/>
      <c r="ITV91" s="45"/>
      <c r="ITW91" s="45"/>
      <c r="ITX91" s="45"/>
      <c r="ITY91" s="45"/>
      <c r="ITZ91" s="45"/>
      <c r="IUA91" s="45"/>
      <c r="IUB91" s="45"/>
      <c r="IUC91" s="45"/>
      <c r="IUD91" s="45"/>
      <c r="IUE91" s="45"/>
      <c r="IUF91" s="45"/>
      <c r="IUG91" s="45"/>
      <c r="IUH91" s="45"/>
      <c r="IUI91" s="45"/>
      <c r="IUJ91" s="45"/>
      <c r="IUK91" s="45"/>
      <c r="IUL91" s="45"/>
      <c r="IUM91" s="45"/>
      <c r="IUN91" s="45"/>
      <c r="IUO91" s="45"/>
      <c r="IUP91" s="45"/>
      <c r="IUQ91" s="45"/>
      <c r="IUR91" s="45"/>
      <c r="IUS91" s="45"/>
      <c r="IUT91" s="45"/>
      <c r="IUU91" s="45"/>
      <c r="IUV91" s="45"/>
      <c r="IUW91" s="45"/>
      <c r="IUX91" s="45"/>
      <c r="IUY91" s="45"/>
      <c r="IUZ91" s="45"/>
      <c r="IVA91" s="45"/>
      <c r="IVB91" s="45"/>
      <c r="IVC91" s="45"/>
      <c r="IVD91" s="45"/>
      <c r="IVE91" s="45"/>
      <c r="IVF91" s="45"/>
      <c r="IVG91" s="45"/>
      <c r="IVH91" s="45"/>
      <c r="IVI91" s="45"/>
      <c r="IVJ91" s="45"/>
      <c r="IVK91" s="45"/>
      <c r="IVL91" s="45"/>
      <c r="IVM91" s="45"/>
      <c r="IVN91" s="45"/>
      <c r="IVO91" s="45"/>
      <c r="IVP91" s="45"/>
      <c r="IVQ91" s="45"/>
      <c r="IVR91" s="45"/>
      <c r="IVS91" s="45"/>
      <c r="IVT91" s="45"/>
      <c r="IVU91" s="45"/>
      <c r="IVV91" s="45"/>
      <c r="IVW91" s="45"/>
      <c r="IVX91" s="45"/>
      <c r="IVY91" s="45"/>
      <c r="IVZ91" s="45"/>
      <c r="IWA91" s="45"/>
      <c r="IWB91" s="45"/>
      <c r="IWC91" s="45"/>
      <c r="IWD91" s="45"/>
      <c r="IWE91" s="45"/>
      <c r="IWF91" s="45"/>
      <c r="IWG91" s="45"/>
      <c r="IWH91" s="45"/>
      <c r="IWI91" s="45"/>
      <c r="IWJ91" s="45"/>
      <c r="IWK91" s="45"/>
      <c r="IWL91" s="45"/>
      <c r="IWM91" s="45"/>
      <c r="IWN91" s="45"/>
      <c r="IWO91" s="45"/>
      <c r="IWP91" s="45"/>
      <c r="IWQ91" s="45"/>
      <c r="IWR91" s="45"/>
      <c r="IWS91" s="45"/>
      <c r="IWT91" s="45"/>
      <c r="IWU91" s="45"/>
      <c r="IWV91" s="45"/>
      <c r="IWW91" s="45"/>
      <c r="IWX91" s="45"/>
      <c r="IWY91" s="45"/>
      <c r="IWZ91" s="45"/>
      <c r="IXA91" s="45"/>
      <c r="IXB91" s="45"/>
      <c r="IXC91" s="45"/>
      <c r="IXD91" s="45"/>
      <c r="IXE91" s="45"/>
      <c r="IXF91" s="45"/>
      <c r="IXG91" s="45"/>
      <c r="IXH91" s="45"/>
      <c r="IXI91" s="45"/>
      <c r="IXJ91" s="45"/>
      <c r="IXK91" s="45"/>
      <c r="IXL91" s="45"/>
      <c r="IXM91" s="45"/>
      <c r="IXN91" s="45"/>
      <c r="IXO91" s="45"/>
      <c r="IXP91" s="45"/>
      <c r="IXQ91" s="45"/>
      <c r="IXR91" s="45"/>
      <c r="IXS91" s="45"/>
      <c r="IXT91" s="45"/>
      <c r="IXU91" s="45"/>
      <c r="IXV91" s="45"/>
      <c r="IXW91" s="45"/>
      <c r="IXX91" s="45"/>
      <c r="IXY91" s="45"/>
      <c r="IXZ91" s="45"/>
      <c r="IYA91" s="45"/>
      <c r="IYB91" s="45"/>
      <c r="IYC91" s="45"/>
      <c r="IYD91" s="45"/>
      <c r="IYE91" s="45"/>
      <c r="IYF91" s="45"/>
      <c r="IYG91" s="45"/>
      <c r="IYH91" s="45"/>
      <c r="IYI91" s="45"/>
      <c r="IYJ91" s="45"/>
      <c r="IYK91" s="45"/>
      <c r="IYL91" s="45"/>
      <c r="IYM91" s="45"/>
      <c r="IYN91" s="45"/>
      <c r="IYO91" s="45"/>
      <c r="IYP91" s="45"/>
      <c r="IYQ91" s="45"/>
      <c r="IYR91" s="45"/>
      <c r="IYS91" s="45"/>
      <c r="IYT91" s="45"/>
      <c r="IYU91" s="45"/>
      <c r="IYV91" s="45"/>
      <c r="IYW91" s="45"/>
      <c r="IYX91" s="45"/>
      <c r="IYY91" s="45"/>
      <c r="IYZ91" s="45"/>
      <c r="IZA91" s="45"/>
      <c r="IZB91" s="45"/>
      <c r="IZC91" s="45"/>
      <c r="IZD91" s="45"/>
      <c r="IZE91" s="45"/>
      <c r="IZF91" s="45"/>
      <c r="IZG91" s="45"/>
      <c r="IZH91" s="45"/>
      <c r="IZI91" s="45"/>
      <c r="IZJ91" s="45"/>
      <c r="IZK91" s="45"/>
      <c r="IZL91" s="45"/>
      <c r="IZM91" s="45"/>
      <c r="IZN91" s="45"/>
      <c r="IZO91" s="45"/>
      <c r="IZP91" s="45"/>
      <c r="IZQ91" s="45"/>
      <c r="IZR91" s="45"/>
      <c r="IZS91" s="45"/>
      <c r="IZT91" s="45"/>
      <c r="IZU91" s="45"/>
      <c r="IZV91" s="45"/>
      <c r="IZW91" s="45"/>
      <c r="IZX91" s="45"/>
      <c r="IZY91" s="45"/>
      <c r="IZZ91" s="45"/>
      <c r="JAA91" s="45"/>
      <c r="JAB91" s="45"/>
      <c r="JAC91" s="45"/>
      <c r="JAD91" s="45"/>
      <c r="JAE91" s="45"/>
      <c r="JAF91" s="45"/>
      <c r="JAG91" s="45"/>
      <c r="JAH91" s="45"/>
      <c r="JAI91" s="45"/>
      <c r="JAJ91" s="45"/>
      <c r="JAK91" s="45"/>
      <c r="JAL91" s="45"/>
      <c r="JAM91" s="45"/>
      <c r="JAN91" s="45"/>
      <c r="JAO91" s="45"/>
      <c r="JAP91" s="45"/>
      <c r="JAQ91" s="45"/>
      <c r="JAR91" s="45"/>
      <c r="JAS91" s="45"/>
      <c r="JAT91" s="45"/>
      <c r="JAU91" s="45"/>
      <c r="JAV91" s="45"/>
      <c r="JAW91" s="45"/>
      <c r="JAX91" s="45"/>
      <c r="JAY91" s="45"/>
      <c r="JAZ91" s="45"/>
      <c r="JBA91" s="45"/>
      <c r="JBB91" s="45"/>
      <c r="JBC91" s="45"/>
      <c r="JBD91" s="45"/>
      <c r="JBE91" s="45"/>
      <c r="JBF91" s="45"/>
      <c r="JBG91" s="45"/>
      <c r="JBH91" s="45"/>
      <c r="JBI91" s="45"/>
      <c r="JBJ91" s="45"/>
      <c r="JBK91" s="45"/>
      <c r="JBL91" s="45"/>
      <c r="JBM91" s="45"/>
      <c r="JBN91" s="45"/>
      <c r="JBO91" s="45"/>
      <c r="JBP91" s="45"/>
      <c r="JBQ91" s="45"/>
      <c r="JBR91" s="45"/>
      <c r="JBS91" s="45"/>
      <c r="JBT91" s="45"/>
      <c r="JBU91" s="45"/>
      <c r="JBV91" s="45"/>
      <c r="JBW91" s="45"/>
      <c r="JBX91" s="45"/>
      <c r="JBY91" s="45"/>
      <c r="JBZ91" s="45"/>
      <c r="JCA91" s="45"/>
      <c r="JCB91" s="45"/>
      <c r="JCC91" s="45"/>
      <c r="JCD91" s="45"/>
      <c r="JCE91" s="45"/>
      <c r="JCF91" s="45"/>
      <c r="JCG91" s="45"/>
      <c r="JCH91" s="45"/>
      <c r="JCI91" s="45"/>
      <c r="JCJ91" s="45"/>
      <c r="JCK91" s="45"/>
      <c r="JCL91" s="45"/>
      <c r="JCM91" s="45"/>
      <c r="JCN91" s="45"/>
      <c r="JCO91" s="45"/>
      <c r="JCP91" s="45"/>
      <c r="JCQ91" s="45"/>
      <c r="JCR91" s="45"/>
      <c r="JCS91" s="45"/>
      <c r="JCT91" s="45"/>
      <c r="JCU91" s="45"/>
      <c r="JCV91" s="45"/>
      <c r="JCW91" s="45"/>
      <c r="JCX91" s="45"/>
      <c r="JCY91" s="45"/>
      <c r="JCZ91" s="45"/>
      <c r="JDA91" s="45"/>
      <c r="JDB91" s="45"/>
      <c r="JDC91" s="45"/>
      <c r="JDD91" s="45"/>
      <c r="JDE91" s="45"/>
      <c r="JDF91" s="45"/>
      <c r="JDG91" s="45"/>
      <c r="JDH91" s="45"/>
      <c r="JDI91" s="45"/>
      <c r="JDJ91" s="45"/>
      <c r="JDK91" s="45"/>
      <c r="JDL91" s="45"/>
      <c r="JDM91" s="45"/>
      <c r="JDN91" s="45"/>
      <c r="JDO91" s="45"/>
      <c r="JDP91" s="45"/>
      <c r="JDQ91" s="45"/>
      <c r="JDR91" s="45"/>
      <c r="JDS91" s="45"/>
      <c r="JDT91" s="45"/>
      <c r="JDU91" s="45"/>
      <c r="JDV91" s="45"/>
      <c r="JDW91" s="45"/>
      <c r="JDX91" s="45"/>
      <c r="JDY91" s="45"/>
      <c r="JDZ91" s="45"/>
      <c r="JEA91" s="45"/>
      <c r="JEB91" s="45"/>
      <c r="JEC91" s="45"/>
      <c r="JED91" s="45"/>
      <c r="JEE91" s="45"/>
      <c r="JEF91" s="45"/>
      <c r="JEG91" s="45"/>
      <c r="JEH91" s="45"/>
      <c r="JEI91" s="45"/>
      <c r="JEJ91" s="45"/>
      <c r="JEK91" s="45"/>
      <c r="JEL91" s="45"/>
      <c r="JEM91" s="45"/>
      <c r="JEN91" s="45"/>
      <c r="JEO91" s="45"/>
      <c r="JEP91" s="45"/>
      <c r="JEQ91" s="45"/>
      <c r="JER91" s="45"/>
      <c r="JES91" s="45"/>
      <c r="JET91" s="45"/>
      <c r="JEU91" s="45"/>
      <c r="JEV91" s="45"/>
      <c r="JEW91" s="45"/>
      <c r="JEX91" s="45"/>
      <c r="JEY91" s="45"/>
      <c r="JEZ91" s="45"/>
      <c r="JFA91" s="45"/>
      <c r="JFB91" s="45"/>
      <c r="JFC91" s="45"/>
      <c r="JFD91" s="45"/>
      <c r="JFE91" s="45"/>
      <c r="JFF91" s="45"/>
      <c r="JFG91" s="45"/>
      <c r="JFH91" s="45"/>
      <c r="JFI91" s="45"/>
      <c r="JFJ91" s="45"/>
      <c r="JFK91" s="45"/>
      <c r="JFL91" s="45"/>
      <c r="JFM91" s="45"/>
      <c r="JFN91" s="45"/>
      <c r="JFO91" s="45"/>
      <c r="JFP91" s="45"/>
      <c r="JFQ91" s="45"/>
      <c r="JFR91" s="45"/>
      <c r="JFS91" s="45"/>
      <c r="JFT91" s="45"/>
      <c r="JFU91" s="45"/>
      <c r="JFV91" s="45"/>
      <c r="JFW91" s="45"/>
      <c r="JFX91" s="45"/>
      <c r="JFY91" s="45"/>
      <c r="JFZ91" s="45"/>
      <c r="JGA91" s="45"/>
      <c r="JGB91" s="45"/>
      <c r="JGC91" s="45"/>
      <c r="JGD91" s="45"/>
      <c r="JGE91" s="45"/>
      <c r="JGF91" s="45"/>
      <c r="JGG91" s="45"/>
      <c r="JGH91" s="45"/>
      <c r="JGI91" s="45"/>
      <c r="JGJ91" s="45"/>
      <c r="JGK91" s="45"/>
      <c r="JGL91" s="45"/>
      <c r="JGM91" s="45"/>
      <c r="JGN91" s="45"/>
      <c r="JGO91" s="45"/>
      <c r="JGP91" s="45"/>
      <c r="JGQ91" s="45"/>
      <c r="JGR91" s="45"/>
      <c r="JGS91" s="45"/>
      <c r="JGT91" s="45"/>
      <c r="JGU91" s="45"/>
      <c r="JGV91" s="45"/>
      <c r="JGW91" s="45"/>
      <c r="JGX91" s="45"/>
      <c r="JGY91" s="45"/>
      <c r="JGZ91" s="45"/>
      <c r="JHA91" s="45"/>
      <c r="JHB91" s="45"/>
      <c r="JHC91" s="45"/>
      <c r="JHD91" s="45"/>
      <c r="JHE91" s="45"/>
      <c r="JHF91" s="45"/>
      <c r="JHG91" s="45"/>
      <c r="JHH91" s="45"/>
      <c r="JHI91" s="45"/>
      <c r="JHJ91" s="45"/>
      <c r="JHK91" s="45"/>
      <c r="JHL91" s="45"/>
      <c r="JHM91" s="45"/>
      <c r="JHN91" s="45"/>
      <c r="JHO91" s="45"/>
      <c r="JHP91" s="45"/>
      <c r="JHQ91" s="45"/>
      <c r="JHR91" s="45"/>
      <c r="JHS91" s="45"/>
      <c r="JHT91" s="45"/>
      <c r="JHU91" s="45"/>
      <c r="JHV91" s="45"/>
      <c r="JHW91" s="45"/>
      <c r="JHX91" s="45"/>
      <c r="JHY91" s="45"/>
      <c r="JHZ91" s="45"/>
      <c r="JIA91" s="45"/>
      <c r="JIB91" s="45"/>
      <c r="JIC91" s="45"/>
      <c r="JID91" s="45"/>
      <c r="JIE91" s="45"/>
      <c r="JIF91" s="45"/>
      <c r="JIG91" s="45"/>
      <c r="JIH91" s="45"/>
      <c r="JII91" s="45"/>
      <c r="JIJ91" s="45"/>
      <c r="JIK91" s="45"/>
      <c r="JIL91" s="45"/>
      <c r="JIM91" s="45"/>
      <c r="JIN91" s="45"/>
      <c r="JIO91" s="45"/>
      <c r="JIP91" s="45"/>
      <c r="JIQ91" s="45"/>
      <c r="JIR91" s="45"/>
      <c r="JIS91" s="45"/>
      <c r="JIT91" s="45"/>
      <c r="JIU91" s="45"/>
      <c r="JIV91" s="45"/>
      <c r="JIW91" s="45"/>
      <c r="JIX91" s="45"/>
      <c r="JIY91" s="45"/>
      <c r="JIZ91" s="45"/>
      <c r="JJA91" s="45"/>
      <c r="JJB91" s="45"/>
      <c r="JJC91" s="45"/>
      <c r="JJD91" s="45"/>
      <c r="JJE91" s="45"/>
      <c r="JJF91" s="45"/>
      <c r="JJG91" s="45"/>
      <c r="JJH91" s="45"/>
      <c r="JJI91" s="45"/>
      <c r="JJJ91" s="45"/>
      <c r="JJK91" s="45"/>
      <c r="JJL91" s="45"/>
      <c r="JJM91" s="45"/>
      <c r="JJN91" s="45"/>
      <c r="JJO91" s="45"/>
      <c r="JJP91" s="45"/>
      <c r="JJQ91" s="45"/>
      <c r="JJR91" s="45"/>
      <c r="JJS91" s="45"/>
      <c r="JJT91" s="45"/>
      <c r="JJU91" s="45"/>
      <c r="JJV91" s="45"/>
      <c r="JJW91" s="45"/>
      <c r="JJX91" s="45"/>
      <c r="JJY91" s="45"/>
      <c r="JJZ91" s="45"/>
      <c r="JKA91" s="45"/>
      <c r="JKB91" s="45"/>
      <c r="JKC91" s="45"/>
      <c r="JKD91" s="45"/>
      <c r="JKE91" s="45"/>
      <c r="JKF91" s="45"/>
      <c r="JKG91" s="45"/>
      <c r="JKH91" s="45"/>
      <c r="JKI91" s="45"/>
      <c r="JKJ91" s="45"/>
      <c r="JKK91" s="45"/>
      <c r="JKL91" s="45"/>
      <c r="JKM91" s="45"/>
      <c r="JKN91" s="45"/>
      <c r="JKO91" s="45"/>
      <c r="JKP91" s="45"/>
      <c r="JKQ91" s="45"/>
      <c r="JKR91" s="45"/>
      <c r="JKS91" s="45"/>
      <c r="JKT91" s="45"/>
      <c r="JKU91" s="45"/>
      <c r="JKV91" s="45"/>
      <c r="JKW91" s="45"/>
      <c r="JKX91" s="45"/>
      <c r="JKY91" s="45"/>
      <c r="JKZ91" s="45"/>
      <c r="JLA91" s="45"/>
      <c r="JLB91" s="45"/>
      <c r="JLC91" s="45"/>
      <c r="JLD91" s="45"/>
      <c r="JLE91" s="45"/>
      <c r="JLF91" s="45"/>
      <c r="JLG91" s="45"/>
      <c r="JLH91" s="45"/>
      <c r="JLI91" s="45"/>
      <c r="JLJ91" s="45"/>
      <c r="JLK91" s="45"/>
      <c r="JLL91" s="45"/>
      <c r="JLM91" s="45"/>
      <c r="JLN91" s="45"/>
      <c r="JLO91" s="45"/>
      <c r="JLP91" s="45"/>
      <c r="JLQ91" s="45"/>
      <c r="JLR91" s="45"/>
      <c r="JLS91" s="45"/>
      <c r="JLT91" s="45"/>
      <c r="JLU91" s="45"/>
      <c r="JLV91" s="45"/>
      <c r="JLW91" s="45"/>
      <c r="JLX91" s="45"/>
      <c r="JLY91" s="45"/>
      <c r="JLZ91" s="45"/>
      <c r="JMA91" s="45"/>
      <c r="JMB91" s="45"/>
      <c r="JMC91" s="45"/>
      <c r="JMD91" s="45"/>
      <c r="JME91" s="45"/>
      <c r="JMF91" s="45"/>
      <c r="JMG91" s="45"/>
      <c r="JMH91" s="45"/>
      <c r="JMI91" s="45"/>
      <c r="JMJ91" s="45"/>
      <c r="JMK91" s="45"/>
      <c r="JML91" s="45"/>
      <c r="JMM91" s="45"/>
      <c r="JMN91" s="45"/>
      <c r="JMO91" s="45"/>
      <c r="JMP91" s="45"/>
      <c r="JMQ91" s="45"/>
      <c r="JMR91" s="45"/>
      <c r="JMS91" s="45"/>
      <c r="JMT91" s="45"/>
      <c r="JMU91" s="45"/>
      <c r="JMV91" s="45"/>
      <c r="JMW91" s="45"/>
      <c r="JMX91" s="45"/>
      <c r="JMY91" s="45"/>
      <c r="JMZ91" s="45"/>
      <c r="JNA91" s="45"/>
      <c r="JNB91" s="45"/>
      <c r="JNC91" s="45"/>
      <c r="JND91" s="45"/>
      <c r="JNE91" s="45"/>
      <c r="JNF91" s="45"/>
      <c r="JNG91" s="45"/>
      <c r="JNH91" s="45"/>
      <c r="JNI91" s="45"/>
      <c r="JNJ91" s="45"/>
      <c r="JNK91" s="45"/>
      <c r="JNL91" s="45"/>
      <c r="JNM91" s="45"/>
      <c r="JNN91" s="45"/>
      <c r="JNO91" s="45"/>
      <c r="JNP91" s="45"/>
      <c r="JNQ91" s="45"/>
      <c r="JNR91" s="45"/>
      <c r="JNS91" s="45"/>
      <c r="JNT91" s="45"/>
      <c r="JNU91" s="45"/>
      <c r="JNV91" s="45"/>
      <c r="JNW91" s="45"/>
      <c r="JNX91" s="45"/>
      <c r="JNY91" s="45"/>
      <c r="JNZ91" s="45"/>
      <c r="JOA91" s="45"/>
      <c r="JOB91" s="45"/>
      <c r="JOC91" s="45"/>
      <c r="JOD91" s="45"/>
      <c r="JOE91" s="45"/>
      <c r="JOF91" s="45"/>
      <c r="JOG91" s="45"/>
      <c r="JOH91" s="45"/>
      <c r="JOI91" s="45"/>
      <c r="JOJ91" s="45"/>
      <c r="JOK91" s="45"/>
      <c r="JOL91" s="45"/>
      <c r="JOM91" s="45"/>
      <c r="JON91" s="45"/>
      <c r="JOO91" s="45"/>
      <c r="JOP91" s="45"/>
      <c r="JOQ91" s="45"/>
      <c r="JOR91" s="45"/>
      <c r="JOS91" s="45"/>
      <c r="JOT91" s="45"/>
      <c r="JOU91" s="45"/>
      <c r="JOV91" s="45"/>
      <c r="JOW91" s="45"/>
      <c r="JOX91" s="45"/>
      <c r="JOY91" s="45"/>
      <c r="JOZ91" s="45"/>
      <c r="JPA91" s="45"/>
      <c r="JPB91" s="45"/>
      <c r="JPC91" s="45"/>
      <c r="JPD91" s="45"/>
      <c r="JPE91" s="45"/>
      <c r="JPF91" s="45"/>
      <c r="JPG91" s="45"/>
      <c r="JPH91" s="45"/>
      <c r="JPI91" s="45"/>
      <c r="JPJ91" s="45"/>
      <c r="JPK91" s="45"/>
      <c r="JPL91" s="45"/>
      <c r="JPM91" s="45"/>
      <c r="JPN91" s="45"/>
      <c r="JPO91" s="45"/>
      <c r="JPP91" s="45"/>
      <c r="JPQ91" s="45"/>
      <c r="JPR91" s="45"/>
      <c r="JPS91" s="45"/>
      <c r="JPT91" s="45"/>
      <c r="JPU91" s="45"/>
      <c r="JPV91" s="45"/>
      <c r="JPW91" s="45"/>
      <c r="JPX91" s="45"/>
      <c r="JPY91" s="45"/>
      <c r="JPZ91" s="45"/>
      <c r="JQA91" s="45"/>
      <c r="JQB91" s="45"/>
      <c r="JQC91" s="45"/>
      <c r="JQD91" s="45"/>
      <c r="JQE91" s="45"/>
      <c r="JQF91" s="45"/>
      <c r="JQG91" s="45"/>
      <c r="JQH91" s="45"/>
      <c r="JQI91" s="45"/>
      <c r="JQJ91" s="45"/>
      <c r="JQK91" s="45"/>
      <c r="JQL91" s="45"/>
      <c r="JQM91" s="45"/>
      <c r="JQN91" s="45"/>
      <c r="JQO91" s="45"/>
      <c r="JQP91" s="45"/>
      <c r="JQQ91" s="45"/>
      <c r="JQR91" s="45"/>
      <c r="JQS91" s="45"/>
      <c r="JQT91" s="45"/>
      <c r="JQU91" s="45"/>
      <c r="JQV91" s="45"/>
      <c r="JQW91" s="45"/>
      <c r="JQX91" s="45"/>
      <c r="JQY91" s="45"/>
      <c r="JQZ91" s="45"/>
      <c r="JRA91" s="45"/>
      <c r="JRB91" s="45"/>
      <c r="JRC91" s="45"/>
      <c r="JRD91" s="45"/>
      <c r="JRE91" s="45"/>
      <c r="JRF91" s="45"/>
      <c r="JRG91" s="45"/>
      <c r="JRH91" s="45"/>
      <c r="JRI91" s="45"/>
      <c r="JRJ91" s="45"/>
      <c r="JRK91" s="45"/>
      <c r="JRL91" s="45"/>
      <c r="JRM91" s="45"/>
      <c r="JRN91" s="45"/>
      <c r="JRO91" s="45"/>
      <c r="JRP91" s="45"/>
      <c r="JRQ91" s="45"/>
      <c r="JRR91" s="45"/>
      <c r="JRS91" s="45"/>
      <c r="JRT91" s="45"/>
      <c r="JRU91" s="45"/>
      <c r="JRV91" s="45"/>
      <c r="JRW91" s="45"/>
      <c r="JRX91" s="45"/>
      <c r="JRY91" s="45"/>
      <c r="JRZ91" s="45"/>
      <c r="JSA91" s="45"/>
      <c r="JSB91" s="45"/>
      <c r="JSC91" s="45"/>
      <c r="JSD91" s="45"/>
      <c r="JSE91" s="45"/>
      <c r="JSF91" s="45"/>
      <c r="JSG91" s="45"/>
      <c r="JSH91" s="45"/>
      <c r="JSI91" s="45"/>
      <c r="JSJ91" s="45"/>
      <c r="JSK91" s="45"/>
      <c r="JSL91" s="45"/>
      <c r="JSM91" s="45"/>
      <c r="JSN91" s="45"/>
      <c r="JSO91" s="45"/>
      <c r="JSP91" s="45"/>
      <c r="JSQ91" s="45"/>
      <c r="JSR91" s="45"/>
      <c r="JSS91" s="45"/>
      <c r="JST91" s="45"/>
      <c r="JSU91" s="45"/>
      <c r="JSV91" s="45"/>
      <c r="JSW91" s="45"/>
      <c r="JSX91" s="45"/>
      <c r="JSY91" s="45"/>
      <c r="JSZ91" s="45"/>
      <c r="JTA91" s="45"/>
      <c r="JTB91" s="45"/>
      <c r="JTC91" s="45"/>
      <c r="JTD91" s="45"/>
      <c r="JTE91" s="45"/>
      <c r="JTF91" s="45"/>
      <c r="JTG91" s="45"/>
      <c r="JTH91" s="45"/>
      <c r="JTI91" s="45"/>
      <c r="JTJ91" s="45"/>
      <c r="JTK91" s="45"/>
      <c r="JTL91" s="45"/>
      <c r="JTM91" s="45"/>
      <c r="JTN91" s="45"/>
      <c r="JTO91" s="45"/>
      <c r="JTP91" s="45"/>
      <c r="JTQ91" s="45"/>
      <c r="JTR91" s="45"/>
      <c r="JTS91" s="45"/>
      <c r="JTT91" s="45"/>
      <c r="JTU91" s="45"/>
      <c r="JTV91" s="45"/>
      <c r="JTW91" s="45"/>
      <c r="JTX91" s="45"/>
      <c r="JTY91" s="45"/>
      <c r="JTZ91" s="45"/>
      <c r="JUA91" s="45"/>
      <c r="JUB91" s="45"/>
      <c r="JUC91" s="45"/>
      <c r="JUD91" s="45"/>
      <c r="JUE91" s="45"/>
      <c r="JUF91" s="45"/>
      <c r="JUG91" s="45"/>
      <c r="JUH91" s="45"/>
      <c r="JUI91" s="45"/>
      <c r="JUJ91" s="45"/>
      <c r="JUK91" s="45"/>
      <c r="JUL91" s="45"/>
      <c r="JUM91" s="45"/>
      <c r="JUN91" s="45"/>
      <c r="JUO91" s="45"/>
      <c r="JUP91" s="45"/>
      <c r="JUQ91" s="45"/>
      <c r="JUR91" s="45"/>
      <c r="JUS91" s="45"/>
      <c r="JUT91" s="45"/>
      <c r="JUU91" s="45"/>
      <c r="JUV91" s="45"/>
      <c r="JUW91" s="45"/>
      <c r="JUX91" s="45"/>
      <c r="JUY91" s="45"/>
      <c r="JUZ91" s="45"/>
      <c r="JVA91" s="45"/>
      <c r="JVB91" s="45"/>
      <c r="JVC91" s="45"/>
      <c r="JVD91" s="45"/>
      <c r="JVE91" s="45"/>
      <c r="JVF91" s="45"/>
      <c r="JVG91" s="45"/>
      <c r="JVH91" s="45"/>
      <c r="JVI91" s="45"/>
      <c r="JVJ91" s="45"/>
      <c r="JVK91" s="45"/>
      <c r="JVL91" s="45"/>
      <c r="JVM91" s="45"/>
      <c r="JVN91" s="45"/>
      <c r="JVO91" s="45"/>
      <c r="JVP91" s="45"/>
      <c r="JVQ91" s="45"/>
      <c r="JVR91" s="45"/>
      <c r="JVS91" s="45"/>
      <c r="JVT91" s="45"/>
      <c r="JVU91" s="45"/>
      <c r="JVV91" s="45"/>
      <c r="JVW91" s="45"/>
      <c r="JVX91" s="45"/>
      <c r="JVY91" s="45"/>
      <c r="JVZ91" s="45"/>
      <c r="JWA91" s="45"/>
      <c r="JWB91" s="45"/>
      <c r="JWC91" s="45"/>
      <c r="JWD91" s="45"/>
      <c r="JWE91" s="45"/>
      <c r="JWF91" s="45"/>
      <c r="JWG91" s="45"/>
      <c r="JWH91" s="45"/>
      <c r="JWI91" s="45"/>
      <c r="JWJ91" s="45"/>
      <c r="JWK91" s="45"/>
      <c r="JWL91" s="45"/>
      <c r="JWM91" s="45"/>
      <c r="JWN91" s="45"/>
      <c r="JWO91" s="45"/>
      <c r="JWP91" s="45"/>
      <c r="JWQ91" s="45"/>
      <c r="JWR91" s="45"/>
      <c r="JWS91" s="45"/>
      <c r="JWT91" s="45"/>
      <c r="JWU91" s="45"/>
      <c r="JWV91" s="45"/>
      <c r="JWW91" s="45"/>
      <c r="JWX91" s="45"/>
      <c r="JWY91" s="45"/>
      <c r="JWZ91" s="45"/>
      <c r="JXA91" s="45"/>
      <c r="JXB91" s="45"/>
      <c r="JXC91" s="45"/>
      <c r="JXD91" s="45"/>
      <c r="JXE91" s="45"/>
      <c r="JXF91" s="45"/>
      <c r="JXG91" s="45"/>
      <c r="JXH91" s="45"/>
      <c r="JXI91" s="45"/>
      <c r="JXJ91" s="45"/>
      <c r="JXK91" s="45"/>
      <c r="JXL91" s="45"/>
      <c r="JXM91" s="45"/>
      <c r="JXN91" s="45"/>
      <c r="JXO91" s="45"/>
      <c r="JXP91" s="45"/>
      <c r="JXQ91" s="45"/>
      <c r="JXR91" s="45"/>
      <c r="JXS91" s="45"/>
      <c r="JXT91" s="45"/>
      <c r="JXU91" s="45"/>
      <c r="JXV91" s="45"/>
      <c r="JXW91" s="45"/>
      <c r="JXX91" s="45"/>
      <c r="JXY91" s="45"/>
      <c r="JXZ91" s="45"/>
      <c r="JYA91" s="45"/>
      <c r="JYB91" s="45"/>
      <c r="JYC91" s="45"/>
      <c r="JYD91" s="45"/>
      <c r="JYE91" s="45"/>
      <c r="JYF91" s="45"/>
      <c r="JYG91" s="45"/>
      <c r="JYH91" s="45"/>
      <c r="JYI91" s="45"/>
      <c r="JYJ91" s="45"/>
      <c r="JYK91" s="45"/>
      <c r="JYL91" s="45"/>
      <c r="JYM91" s="45"/>
      <c r="JYN91" s="45"/>
      <c r="JYO91" s="45"/>
      <c r="JYP91" s="45"/>
      <c r="JYQ91" s="45"/>
      <c r="JYR91" s="45"/>
      <c r="JYS91" s="45"/>
      <c r="JYT91" s="45"/>
      <c r="JYU91" s="45"/>
      <c r="JYV91" s="45"/>
      <c r="JYW91" s="45"/>
      <c r="JYX91" s="45"/>
      <c r="JYY91" s="45"/>
      <c r="JYZ91" s="45"/>
      <c r="JZA91" s="45"/>
      <c r="JZB91" s="45"/>
      <c r="JZC91" s="45"/>
      <c r="JZD91" s="45"/>
      <c r="JZE91" s="45"/>
      <c r="JZF91" s="45"/>
      <c r="JZG91" s="45"/>
      <c r="JZH91" s="45"/>
      <c r="JZI91" s="45"/>
      <c r="JZJ91" s="45"/>
      <c r="JZK91" s="45"/>
      <c r="JZL91" s="45"/>
      <c r="JZM91" s="45"/>
      <c r="JZN91" s="45"/>
      <c r="JZO91" s="45"/>
      <c r="JZP91" s="45"/>
      <c r="JZQ91" s="45"/>
      <c r="JZR91" s="45"/>
      <c r="JZS91" s="45"/>
      <c r="JZT91" s="45"/>
      <c r="JZU91" s="45"/>
      <c r="JZV91" s="45"/>
      <c r="JZW91" s="45"/>
      <c r="JZX91" s="45"/>
      <c r="JZY91" s="45"/>
      <c r="JZZ91" s="45"/>
      <c r="KAA91" s="45"/>
      <c r="KAB91" s="45"/>
      <c r="KAC91" s="45"/>
      <c r="KAD91" s="45"/>
      <c r="KAE91" s="45"/>
      <c r="KAF91" s="45"/>
      <c r="KAG91" s="45"/>
      <c r="KAH91" s="45"/>
      <c r="KAI91" s="45"/>
      <c r="KAJ91" s="45"/>
      <c r="KAK91" s="45"/>
      <c r="KAL91" s="45"/>
      <c r="KAM91" s="45"/>
      <c r="KAN91" s="45"/>
      <c r="KAO91" s="45"/>
      <c r="KAP91" s="45"/>
      <c r="KAQ91" s="45"/>
      <c r="KAR91" s="45"/>
      <c r="KAS91" s="45"/>
      <c r="KAT91" s="45"/>
      <c r="KAU91" s="45"/>
      <c r="KAV91" s="45"/>
      <c r="KAW91" s="45"/>
      <c r="KAX91" s="45"/>
      <c r="KAY91" s="45"/>
      <c r="KAZ91" s="45"/>
      <c r="KBA91" s="45"/>
      <c r="KBB91" s="45"/>
      <c r="KBC91" s="45"/>
      <c r="KBD91" s="45"/>
      <c r="KBE91" s="45"/>
      <c r="KBF91" s="45"/>
      <c r="KBG91" s="45"/>
      <c r="KBH91" s="45"/>
      <c r="KBI91" s="45"/>
      <c r="KBJ91" s="45"/>
      <c r="KBK91" s="45"/>
      <c r="KBL91" s="45"/>
      <c r="KBM91" s="45"/>
      <c r="KBN91" s="45"/>
      <c r="KBO91" s="45"/>
      <c r="KBP91" s="45"/>
      <c r="KBQ91" s="45"/>
      <c r="KBR91" s="45"/>
      <c r="KBS91" s="45"/>
      <c r="KBT91" s="45"/>
      <c r="KBU91" s="45"/>
      <c r="KBV91" s="45"/>
      <c r="KBW91" s="45"/>
      <c r="KBX91" s="45"/>
      <c r="KBY91" s="45"/>
      <c r="KBZ91" s="45"/>
      <c r="KCA91" s="45"/>
      <c r="KCB91" s="45"/>
      <c r="KCC91" s="45"/>
      <c r="KCD91" s="45"/>
      <c r="KCE91" s="45"/>
      <c r="KCF91" s="45"/>
      <c r="KCG91" s="45"/>
      <c r="KCH91" s="45"/>
      <c r="KCI91" s="45"/>
      <c r="KCJ91" s="45"/>
      <c r="KCK91" s="45"/>
      <c r="KCL91" s="45"/>
      <c r="KCM91" s="45"/>
      <c r="KCN91" s="45"/>
      <c r="KCO91" s="45"/>
      <c r="KCP91" s="45"/>
      <c r="KCQ91" s="45"/>
      <c r="KCR91" s="45"/>
      <c r="KCS91" s="45"/>
      <c r="KCT91" s="45"/>
      <c r="KCU91" s="45"/>
      <c r="KCV91" s="45"/>
      <c r="KCW91" s="45"/>
      <c r="KCX91" s="45"/>
      <c r="KCY91" s="45"/>
      <c r="KCZ91" s="45"/>
      <c r="KDA91" s="45"/>
      <c r="KDB91" s="45"/>
      <c r="KDC91" s="45"/>
      <c r="KDD91" s="45"/>
      <c r="KDE91" s="45"/>
      <c r="KDF91" s="45"/>
      <c r="KDG91" s="45"/>
      <c r="KDH91" s="45"/>
      <c r="KDI91" s="45"/>
      <c r="KDJ91" s="45"/>
      <c r="KDK91" s="45"/>
      <c r="KDL91" s="45"/>
      <c r="KDM91" s="45"/>
      <c r="KDN91" s="45"/>
      <c r="KDO91" s="45"/>
      <c r="KDP91" s="45"/>
      <c r="KDQ91" s="45"/>
      <c r="KDR91" s="45"/>
      <c r="KDS91" s="45"/>
      <c r="KDT91" s="45"/>
      <c r="KDU91" s="45"/>
      <c r="KDV91" s="45"/>
      <c r="KDW91" s="45"/>
      <c r="KDX91" s="45"/>
      <c r="KDY91" s="45"/>
      <c r="KDZ91" s="45"/>
      <c r="KEA91" s="45"/>
      <c r="KEB91" s="45"/>
      <c r="KEC91" s="45"/>
      <c r="KED91" s="45"/>
      <c r="KEE91" s="45"/>
      <c r="KEF91" s="45"/>
      <c r="KEG91" s="45"/>
      <c r="KEH91" s="45"/>
      <c r="KEI91" s="45"/>
      <c r="KEJ91" s="45"/>
      <c r="KEK91" s="45"/>
      <c r="KEL91" s="45"/>
      <c r="KEM91" s="45"/>
      <c r="KEN91" s="45"/>
      <c r="KEO91" s="45"/>
      <c r="KEP91" s="45"/>
      <c r="KEQ91" s="45"/>
      <c r="KER91" s="45"/>
      <c r="KES91" s="45"/>
      <c r="KET91" s="45"/>
      <c r="KEU91" s="45"/>
      <c r="KEV91" s="45"/>
      <c r="KEW91" s="45"/>
      <c r="KEX91" s="45"/>
      <c r="KEY91" s="45"/>
      <c r="KEZ91" s="45"/>
      <c r="KFA91" s="45"/>
      <c r="KFB91" s="45"/>
      <c r="KFC91" s="45"/>
      <c r="KFD91" s="45"/>
      <c r="KFE91" s="45"/>
      <c r="KFF91" s="45"/>
      <c r="KFG91" s="45"/>
      <c r="KFH91" s="45"/>
      <c r="KFI91" s="45"/>
      <c r="KFJ91" s="45"/>
      <c r="KFK91" s="45"/>
      <c r="KFL91" s="45"/>
      <c r="KFM91" s="45"/>
      <c r="KFN91" s="45"/>
      <c r="KFO91" s="45"/>
      <c r="KFP91" s="45"/>
      <c r="KFQ91" s="45"/>
      <c r="KFR91" s="45"/>
      <c r="KFS91" s="45"/>
      <c r="KFT91" s="45"/>
      <c r="KFU91" s="45"/>
      <c r="KFV91" s="45"/>
      <c r="KFW91" s="45"/>
      <c r="KFX91" s="45"/>
      <c r="KFY91" s="45"/>
      <c r="KFZ91" s="45"/>
      <c r="KGA91" s="45"/>
      <c r="KGB91" s="45"/>
      <c r="KGC91" s="45"/>
      <c r="KGD91" s="45"/>
      <c r="KGE91" s="45"/>
      <c r="KGF91" s="45"/>
      <c r="KGG91" s="45"/>
      <c r="KGH91" s="45"/>
      <c r="KGI91" s="45"/>
      <c r="KGJ91" s="45"/>
      <c r="KGK91" s="45"/>
      <c r="KGL91" s="45"/>
      <c r="KGM91" s="45"/>
      <c r="KGN91" s="45"/>
      <c r="KGO91" s="45"/>
      <c r="KGP91" s="45"/>
      <c r="KGQ91" s="45"/>
      <c r="KGR91" s="45"/>
      <c r="KGS91" s="45"/>
      <c r="KGT91" s="45"/>
      <c r="KGU91" s="45"/>
      <c r="KGV91" s="45"/>
      <c r="KGW91" s="45"/>
      <c r="KGX91" s="45"/>
      <c r="KGY91" s="45"/>
      <c r="KGZ91" s="45"/>
      <c r="KHA91" s="45"/>
      <c r="KHB91" s="45"/>
      <c r="KHC91" s="45"/>
      <c r="KHD91" s="45"/>
      <c r="KHE91" s="45"/>
      <c r="KHF91" s="45"/>
      <c r="KHG91" s="45"/>
      <c r="KHH91" s="45"/>
      <c r="KHI91" s="45"/>
      <c r="KHJ91" s="45"/>
      <c r="KHK91" s="45"/>
      <c r="KHL91" s="45"/>
      <c r="KHM91" s="45"/>
      <c r="KHN91" s="45"/>
      <c r="KHO91" s="45"/>
      <c r="KHP91" s="45"/>
      <c r="KHQ91" s="45"/>
      <c r="KHR91" s="45"/>
      <c r="KHS91" s="45"/>
      <c r="KHT91" s="45"/>
      <c r="KHU91" s="45"/>
      <c r="KHV91" s="45"/>
      <c r="KHW91" s="45"/>
      <c r="KHX91" s="45"/>
      <c r="KHY91" s="45"/>
      <c r="KHZ91" s="45"/>
      <c r="KIA91" s="45"/>
      <c r="KIB91" s="45"/>
      <c r="KIC91" s="45"/>
      <c r="KID91" s="45"/>
      <c r="KIE91" s="45"/>
      <c r="KIF91" s="45"/>
      <c r="KIG91" s="45"/>
      <c r="KIH91" s="45"/>
      <c r="KII91" s="45"/>
      <c r="KIJ91" s="45"/>
      <c r="KIK91" s="45"/>
      <c r="KIL91" s="45"/>
      <c r="KIM91" s="45"/>
      <c r="KIN91" s="45"/>
      <c r="KIO91" s="45"/>
      <c r="KIP91" s="45"/>
      <c r="KIQ91" s="45"/>
      <c r="KIR91" s="45"/>
      <c r="KIS91" s="45"/>
      <c r="KIT91" s="45"/>
      <c r="KIU91" s="45"/>
      <c r="KIV91" s="45"/>
      <c r="KIW91" s="45"/>
      <c r="KIX91" s="45"/>
      <c r="KIY91" s="45"/>
      <c r="KIZ91" s="45"/>
      <c r="KJA91" s="45"/>
      <c r="KJB91" s="45"/>
      <c r="KJC91" s="45"/>
      <c r="KJD91" s="45"/>
      <c r="KJE91" s="45"/>
      <c r="KJF91" s="45"/>
      <c r="KJG91" s="45"/>
      <c r="KJH91" s="45"/>
      <c r="KJI91" s="45"/>
      <c r="KJJ91" s="45"/>
      <c r="KJK91" s="45"/>
      <c r="KJL91" s="45"/>
      <c r="KJM91" s="45"/>
      <c r="KJN91" s="45"/>
      <c r="KJO91" s="45"/>
      <c r="KJP91" s="45"/>
      <c r="KJQ91" s="45"/>
      <c r="KJR91" s="45"/>
      <c r="KJS91" s="45"/>
      <c r="KJT91" s="45"/>
      <c r="KJU91" s="45"/>
      <c r="KJV91" s="45"/>
      <c r="KJW91" s="45"/>
      <c r="KJX91" s="45"/>
      <c r="KJY91" s="45"/>
      <c r="KJZ91" s="45"/>
      <c r="KKA91" s="45"/>
      <c r="KKB91" s="45"/>
      <c r="KKC91" s="45"/>
      <c r="KKD91" s="45"/>
      <c r="KKE91" s="45"/>
      <c r="KKF91" s="45"/>
      <c r="KKG91" s="45"/>
      <c r="KKH91" s="45"/>
      <c r="KKI91" s="45"/>
      <c r="KKJ91" s="45"/>
      <c r="KKK91" s="45"/>
      <c r="KKL91" s="45"/>
      <c r="KKM91" s="45"/>
      <c r="KKN91" s="45"/>
      <c r="KKO91" s="45"/>
      <c r="KKP91" s="45"/>
      <c r="KKQ91" s="45"/>
      <c r="KKR91" s="45"/>
      <c r="KKS91" s="45"/>
      <c r="KKT91" s="45"/>
      <c r="KKU91" s="45"/>
      <c r="KKV91" s="45"/>
      <c r="KKW91" s="45"/>
      <c r="KKX91" s="45"/>
      <c r="KKY91" s="45"/>
      <c r="KKZ91" s="45"/>
      <c r="KLA91" s="45"/>
      <c r="KLB91" s="45"/>
      <c r="KLC91" s="45"/>
      <c r="KLD91" s="45"/>
      <c r="KLE91" s="45"/>
      <c r="KLF91" s="45"/>
      <c r="KLG91" s="45"/>
      <c r="KLH91" s="45"/>
      <c r="KLI91" s="45"/>
      <c r="KLJ91" s="45"/>
      <c r="KLK91" s="45"/>
      <c r="KLL91" s="45"/>
      <c r="KLM91" s="45"/>
      <c r="KLN91" s="45"/>
      <c r="KLO91" s="45"/>
      <c r="KLP91" s="45"/>
      <c r="KLQ91" s="45"/>
      <c r="KLR91" s="45"/>
      <c r="KLS91" s="45"/>
      <c r="KLT91" s="45"/>
      <c r="KLU91" s="45"/>
      <c r="KLV91" s="45"/>
      <c r="KLW91" s="45"/>
      <c r="KLX91" s="45"/>
      <c r="KLY91" s="45"/>
      <c r="KLZ91" s="45"/>
      <c r="KMA91" s="45"/>
      <c r="KMB91" s="45"/>
      <c r="KMC91" s="45"/>
      <c r="KMD91" s="45"/>
      <c r="KME91" s="45"/>
      <c r="KMF91" s="45"/>
      <c r="KMG91" s="45"/>
      <c r="KMH91" s="45"/>
      <c r="KMI91" s="45"/>
      <c r="KMJ91" s="45"/>
      <c r="KMK91" s="45"/>
      <c r="KML91" s="45"/>
      <c r="KMM91" s="45"/>
      <c r="KMN91" s="45"/>
      <c r="KMO91" s="45"/>
      <c r="KMP91" s="45"/>
      <c r="KMQ91" s="45"/>
      <c r="KMR91" s="45"/>
      <c r="KMS91" s="45"/>
      <c r="KMT91" s="45"/>
      <c r="KMU91" s="45"/>
      <c r="KMV91" s="45"/>
      <c r="KMW91" s="45"/>
      <c r="KMX91" s="45"/>
      <c r="KMY91" s="45"/>
      <c r="KMZ91" s="45"/>
      <c r="KNA91" s="45"/>
      <c r="KNB91" s="45"/>
      <c r="KNC91" s="45"/>
      <c r="KND91" s="45"/>
      <c r="KNE91" s="45"/>
      <c r="KNF91" s="45"/>
      <c r="KNG91" s="45"/>
      <c r="KNH91" s="45"/>
      <c r="KNI91" s="45"/>
      <c r="KNJ91" s="45"/>
      <c r="KNK91" s="45"/>
      <c r="KNL91" s="45"/>
      <c r="KNM91" s="45"/>
      <c r="KNN91" s="45"/>
      <c r="KNO91" s="45"/>
      <c r="KNP91" s="45"/>
      <c r="KNQ91" s="45"/>
      <c r="KNR91" s="45"/>
      <c r="KNS91" s="45"/>
      <c r="KNT91" s="45"/>
      <c r="KNU91" s="45"/>
      <c r="KNV91" s="45"/>
      <c r="KNW91" s="45"/>
      <c r="KNX91" s="45"/>
      <c r="KNY91" s="45"/>
      <c r="KNZ91" s="45"/>
      <c r="KOA91" s="45"/>
      <c r="KOB91" s="45"/>
      <c r="KOC91" s="45"/>
      <c r="KOD91" s="45"/>
      <c r="KOE91" s="45"/>
      <c r="KOF91" s="45"/>
      <c r="KOG91" s="45"/>
      <c r="KOH91" s="45"/>
      <c r="KOI91" s="45"/>
      <c r="KOJ91" s="45"/>
      <c r="KOK91" s="45"/>
      <c r="KOL91" s="45"/>
      <c r="KOM91" s="45"/>
      <c r="KON91" s="45"/>
      <c r="KOO91" s="45"/>
      <c r="KOP91" s="45"/>
      <c r="KOQ91" s="45"/>
      <c r="KOR91" s="45"/>
      <c r="KOS91" s="45"/>
      <c r="KOT91" s="45"/>
      <c r="KOU91" s="45"/>
      <c r="KOV91" s="45"/>
      <c r="KOW91" s="45"/>
      <c r="KOX91" s="45"/>
      <c r="KOY91" s="45"/>
      <c r="KOZ91" s="45"/>
      <c r="KPA91" s="45"/>
      <c r="KPB91" s="45"/>
      <c r="KPC91" s="45"/>
      <c r="KPD91" s="45"/>
      <c r="KPE91" s="45"/>
      <c r="KPF91" s="45"/>
      <c r="KPG91" s="45"/>
      <c r="KPH91" s="45"/>
      <c r="KPI91" s="45"/>
      <c r="KPJ91" s="45"/>
      <c r="KPK91" s="45"/>
      <c r="KPL91" s="45"/>
      <c r="KPM91" s="45"/>
      <c r="KPN91" s="45"/>
      <c r="KPO91" s="45"/>
      <c r="KPP91" s="45"/>
      <c r="KPQ91" s="45"/>
      <c r="KPR91" s="45"/>
      <c r="KPS91" s="45"/>
      <c r="KPT91" s="45"/>
      <c r="KPU91" s="45"/>
      <c r="KPV91" s="45"/>
      <c r="KPW91" s="45"/>
      <c r="KPX91" s="45"/>
      <c r="KPY91" s="45"/>
      <c r="KPZ91" s="45"/>
      <c r="KQA91" s="45"/>
      <c r="KQB91" s="45"/>
      <c r="KQC91" s="45"/>
      <c r="KQD91" s="45"/>
      <c r="KQE91" s="45"/>
      <c r="KQF91" s="45"/>
      <c r="KQG91" s="45"/>
      <c r="KQH91" s="45"/>
      <c r="KQI91" s="45"/>
      <c r="KQJ91" s="45"/>
      <c r="KQK91" s="45"/>
      <c r="KQL91" s="45"/>
      <c r="KQM91" s="45"/>
      <c r="KQN91" s="45"/>
      <c r="KQO91" s="45"/>
      <c r="KQP91" s="45"/>
      <c r="KQQ91" s="45"/>
      <c r="KQR91" s="45"/>
      <c r="KQS91" s="45"/>
      <c r="KQT91" s="45"/>
      <c r="KQU91" s="45"/>
      <c r="KQV91" s="45"/>
      <c r="KQW91" s="45"/>
      <c r="KQX91" s="45"/>
      <c r="KQY91" s="45"/>
      <c r="KQZ91" s="45"/>
      <c r="KRA91" s="45"/>
      <c r="KRB91" s="45"/>
      <c r="KRC91" s="45"/>
      <c r="KRD91" s="45"/>
      <c r="KRE91" s="45"/>
      <c r="KRF91" s="45"/>
      <c r="KRG91" s="45"/>
      <c r="KRH91" s="45"/>
      <c r="KRI91" s="45"/>
      <c r="KRJ91" s="45"/>
      <c r="KRK91" s="45"/>
      <c r="KRL91" s="45"/>
      <c r="KRM91" s="45"/>
      <c r="KRN91" s="45"/>
      <c r="KRO91" s="45"/>
      <c r="KRP91" s="45"/>
      <c r="KRQ91" s="45"/>
      <c r="KRR91" s="45"/>
      <c r="KRS91" s="45"/>
      <c r="KRT91" s="45"/>
      <c r="KRU91" s="45"/>
      <c r="KRV91" s="45"/>
      <c r="KRW91" s="45"/>
      <c r="KRX91" s="45"/>
      <c r="KRY91" s="45"/>
      <c r="KRZ91" s="45"/>
      <c r="KSA91" s="45"/>
      <c r="KSB91" s="45"/>
      <c r="KSC91" s="45"/>
      <c r="KSD91" s="45"/>
      <c r="KSE91" s="45"/>
      <c r="KSF91" s="45"/>
      <c r="KSG91" s="45"/>
      <c r="KSH91" s="45"/>
      <c r="KSI91" s="45"/>
      <c r="KSJ91" s="45"/>
      <c r="KSK91" s="45"/>
      <c r="KSL91" s="45"/>
      <c r="KSM91" s="45"/>
      <c r="KSN91" s="45"/>
      <c r="KSO91" s="45"/>
      <c r="KSP91" s="45"/>
      <c r="KSQ91" s="45"/>
      <c r="KSR91" s="45"/>
      <c r="KSS91" s="45"/>
      <c r="KST91" s="45"/>
      <c r="KSU91" s="45"/>
      <c r="KSV91" s="45"/>
      <c r="KSW91" s="45"/>
      <c r="KSX91" s="45"/>
      <c r="KSY91" s="45"/>
      <c r="KSZ91" s="45"/>
      <c r="KTA91" s="45"/>
      <c r="KTB91" s="45"/>
      <c r="KTC91" s="45"/>
      <c r="KTD91" s="45"/>
      <c r="KTE91" s="45"/>
      <c r="KTF91" s="45"/>
      <c r="KTG91" s="45"/>
      <c r="KTH91" s="45"/>
      <c r="KTI91" s="45"/>
      <c r="KTJ91" s="45"/>
      <c r="KTK91" s="45"/>
      <c r="KTL91" s="45"/>
      <c r="KTM91" s="45"/>
      <c r="KTN91" s="45"/>
      <c r="KTO91" s="45"/>
      <c r="KTP91" s="45"/>
      <c r="KTQ91" s="45"/>
      <c r="KTR91" s="45"/>
      <c r="KTS91" s="45"/>
      <c r="KTT91" s="45"/>
      <c r="KTU91" s="45"/>
      <c r="KTV91" s="45"/>
      <c r="KTW91" s="45"/>
      <c r="KTX91" s="45"/>
      <c r="KTY91" s="45"/>
      <c r="KTZ91" s="45"/>
      <c r="KUA91" s="45"/>
      <c r="KUB91" s="45"/>
      <c r="KUC91" s="45"/>
      <c r="KUD91" s="45"/>
      <c r="KUE91" s="45"/>
      <c r="KUF91" s="45"/>
      <c r="KUG91" s="45"/>
      <c r="KUH91" s="45"/>
      <c r="KUI91" s="45"/>
      <c r="KUJ91" s="45"/>
      <c r="KUK91" s="45"/>
      <c r="KUL91" s="45"/>
      <c r="KUM91" s="45"/>
      <c r="KUN91" s="45"/>
      <c r="KUO91" s="45"/>
      <c r="KUP91" s="45"/>
      <c r="KUQ91" s="45"/>
      <c r="KUR91" s="45"/>
      <c r="KUS91" s="45"/>
      <c r="KUT91" s="45"/>
      <c r="KUU91" s="45"/>
      <c r="KUV91" s="45"/>
      <c r="KUW91" s="45"/>
      <c r="KUX91" s="45"/>
      <c r="KUY91" s="45"/>
      <c r="KUZ91" s="45"/>
      <c r="KVA91" s="45"/>
      <c r="KVB91" s="45"/>
      <c r="KVC91" s="45"/>
      <c r="KVD91" s="45"/>
      <c r="KVE91" s="45"/>
      <c r="KVF91" s="45"/>
      <c r="KVG91" s="45"/>
      <c r="KVH91" s="45"/>
      <c r="KVI91" s="45"/>
      <c r="KVJ91" s="45"/>
      <c r="KVK91" s="45"/>
      <c r="KVL91" s="45"/>
      <c r="KVM91" s="45"/>
      <c r="KVN91" s="45"/>
      <c r="KVO91" s="45"/>
      <c r="KVP91" s="45"/>
      <c r="KVQ91" s="45"/>
      <c r="KVR91" s="45"/>
      <c r="KVS91" s="45"/>
      <c r="KVT91" s="45"/>
      <c r="KVU91" s="45"/>
      <c r="KVV91" s="45"/>
      <c r="KVW91" s="45"/>
      <c r="KVX91" s="45"/>
      <c r="KVY91" s="45"/>
      <c r="KVZ91" s="45"/>
      <c r="KWA91" s="45"/>
      <c r="KWB91" s="45"/>
      <c r="KWC91" s="45"/>
      <c r="KWD91" s="45"/>
      <c r="KWE91" s="45"/>
      <c r="KWF91" s="45"/>
      <c r="KWG91" s="45"/>
      <c r="KWH91" s="45"/>
      <c r="KWI91" s="45"/>
      <c r="KWJ91" s="45"/>
      <c r="KWK91" s="45"/>
      <c r="KWL91" s="45"/>
      <c r="KWM91" s="45"/>
      <c r="KWN91" s="45"/>
      <c r="KWO91" s="45"/>
      <c r="KWP91" s="45"/>
      <c r="KWQ91" s="45"/>
      <c r="KWR91" s="45"/>
      <c r="KWS91" s="45"/>
      <c r="KWT91" s="45"/>
      <c r="KWU91" s="45"/>
      <c r="KWV91" s="45"/>
      <c r="KWW91" s="45"/>
      <c r="KWX91" s="45"/>
      <c r="KWY91" s="45"/>
      <c r="KWZ91" s="45"/>
      <c r="KXA91" s="45"/>
      <c r="KXB91" s="45"/>
      <c r="KXC91" s="45"/>
      <c r="KXD91" s="45"/>
      <c r="KXE91" s="45"/>
      <c r="KXF91" s="45"/>
      <c r="KXG91" s="45"/>
      <c r="KXH91" s="45"/>
      <c r="KXI91" s="45"/>
      <c r="KXJ91" s="45"/>
      <c r="KXK91" s="45"/>
      <c r="KXL91" s="45"/>
      <c r="KXM91" s="45"/>
      <c r="KXN91" s="45"/>
      <c r="KXO91" s="45"/>
      <c r="KXP91" s="45"/>
      <c r="KXQ91" s="45"/>
      <c r="KXR91" s="45"/>
      <c r="KXS91" s="45"/>
      <c r="KXT91" s="45"/>
      <c r="KXU91" s="45"/>
      <c r="KXV91" s="45"/>
      <c r="KXW91" s="45"/>
      <c r="KXX91" s="45"/>
      <c r="KXY91" s="45"/>
      <c r="KXZ91" s="45"/>
      <c r="KYA91" s="45"/>
      <c r="KYB91" s="45"/>
      <c r="KYC91" s="45"/>
      <c r="KYD91" s="45"/>
      <c r="KYE91" s="45"/>
      <c r="KYF91" s="45"/>
      <c r="KYG91" s="45"/>
      <c r="KYH91" s="45"/>
      <c r="KYI91" s="45"/>
      <c r="KYJ91" s="45"/>
      <c r="KYK91" s="45"/>
      <c r="KYL91" s="45"/>
      <c r="KYM91" s="45"/>
      <c r="KYN91" s="45"/>
      <c r="KYO91" s="45"/>
      <c r="KYP91" s="45"/>
      <c r="KYQ91" s="45"/>
      <c r="KYR91" s="45"/>
      <c r="KYS91" s="45"/>
      <c r="KYT91" s="45"/>
      <c r="KYU91" s="45"/>
      <c r="KYV91" s="45"/>
      <c r="KYW91" s="45"/>
      <c r="KYX91" s="45"/>
      <c r="KYY91" s="45"/>
      <c r="KYZ91" s="45"/>
      <c r="KZA91" s="45"/>
      <c r="KZB91" s="45"/>
      <c r="KZC91" s="45"/>
      <c r="KZD91" s="45"/>
      <c r="KZE91" s="45"/>
      <c r="KZF91" s="45"/>
      <c r="KZG91" s="45"/>
      <c r="KZH91" s="45"/>
      <c r="KZI91" s="45"/>
      <c r="KZJ91" s="45"/>
      <c r="KZK91" s="45"/>
      <c r="KZL91" s="45"/>
      <c r="KZM91" s="45"/>
      <c r="KZN91" s="45"/>
      <c r="KZO91" s="45"/>
      <c r="KZP91" s="45"/>
      <c r="KZQ91" s="45"/>
      <c r="KZR91" s="45"/>
      <c r="KZS91" s="45"/>
      <c r="KZT91" s="45"/>
      <c r="KZU91" s="45"/>
      <c r="KZV91" s="45"/>
      <c r="KZW91" s="45"/>
      <c r="KZX91" s="45"/>
      <c r="KZY91" s="45"/>
      <c r="KZZ91" s="45"/>
      <c r="LAA91" s="45"/>
      <c r="LAB91" s="45"/>
      <c r="LAC91" s="45"/>
      <c r="LAD91" s="45"/>
      <c r="LAE91" s="45"/>
      <c r="LAF91" s="45"/>
      <c r="LAG91" s="45"/>
      <c r="LAH91" s="45"/>
      <c r="LAI91" s="45"/>
      <c r="LAJ91" s="45"/>
      <c r="LAK91" s="45"/>
      <c r="LAL91" s="45"/>
      <c r="LAM91" s="45"/>
      <c r="LAN91" s="45"/>
      <c r="LAO91" s="45"/>
      <c r="LAP91" s="45"/>
      <c r="LAQ91" s="45"/>
      <c r="LAR91" s="45"/>
      <c r="LAS91" s="45"/>
      <c r="LAT91" s="45"/>
      <c r="LAU91" s="45"/>
      <c r="LAV91" s="45"/>
      <c r="LAW91" s="45"/>
      <c r="LAX91" s="45"/>
      <c r="LAY91" s="45"/>
      <c r="LAZ91" s="45"/>
      <c r="LBA91" s="45"/>
      <c r="LBB91" s="45"/>
      <c r="LBC91" s="45"/>
      <c r="LBD91" s="45"/>
      <c r="LBE91" s="45"/>
      <c r="LBF91" s="45"/>
      <c r="LBG91" s="45"/>
      <c r="LBH91" s="45"/>
      <c r="LBI91" s="45"/>
      <c r="LBJ91" s="45"/>
      <c r="LBK91" s="45"/>
      <c r="LBL91" s="45"/>
      <c r="LBM91" s="45"/>
      <c r="LBN91" s="45"/>
      <c r="LBO91" s="45"/>
      <c r="LBP91" s="45"/>
      <c r="LBQ91" s="45"/>
      <c r="LBR91" s="45"/>
      <c r="LBS91" s="45"/>
      <c r="LBT91" s="45"/>
      <c r="LBU91" s="45"/>
      <c r="LBV91" s="45"/>
      <c r="LBW91" s="45"/>
      <c r="LBX91" s="45"/>
      <c r="LBY91" s="45"/>
      <c r="LBZ91" s="45"/>
      <c r="LCA91" s="45"/>
      <c r="LCB91" s="45"/>
      <c r="LCC91" s="45"/>
      <c r="LCD91" s="45"/>
      <c r="LCE91" s="45"/>
      <c r="LCF91" s="45"/>
      <c r="LCG91" s="45"/>
      <c r="LCH91" s="45"/>
      <c r="LCI91" s="45"/>
      <c r="LCJ91" s="45"/>
      <c r="LCK91" s="45"/>
      <c r="LCL91" s="45"/>
      <c r="LCM91" s="45"/>
      <c r="LCN91" s="45"/>
      <c r="LCO91" s="45"/>
      <c r="LCP91" s="45"/>
      <c r="LCQ91" s="45"/>
      <c r="LCR91" s="45"/>
      <c r="LCS91" s="45"/>
      <c r="LCT91" s="45"/>
      <c r="LCU91" s="45"/>
      <c r="LCV91" s="45"/>
      <c r="LCW91" s="45"/>
      <c r="LCX91" s="45"/>
      <c r="LCY91" s="45"/>
      <c r="LCZ91" s="45"/>
      <c r="LDA91" s="45"/>
      <c r="LDB91" s="45"/>
      <c r="LDC91" s="45"/>
      <c r="LDD91" s="45"/>
      <c r="LDE91" s="45"/>
      <c r="LDF91" s="45"/>
      <c r="LDG91" s="45"/>
      <c r="LDH91" s="45"/>
      <c r="LDI91" s="45"/>
      <c r="LDJ91" s="45"/>
      <c r="LDK91" s="45"/>
      <c r="LDL91" s="45"/>
      <c r="LDM91" s="45"/>
      <c r="LDN91" s="45"/>
      <c r="LDO91" s="45"/>
      <c r="LDP91" s="45"/>
      <c r="LDQ91" s="45"/>
      <c r="LDR91" s="45"/>
      <c r="LDS91" s="45"/>
      <c r="LDT91" s="45"/>
      <c r="LDU91" s="45"/>
      <c r="LDV91" s="45"/>
      <c r="LDW91" s="45"/>
      <c r="LDX91" s="45"/>
      <c r="LDY91" s="45"/>
      <c r="LDZ91" s="45"/>
      <c r="LEA91" s="45"/>
      <c r="LEB91" s="45"/>
      <c r="LEC91" s="45"/>
      <c r="LED91" s="45"/>
      <c r="LEE91" s="45"/>
      <c r="LEF91" s="45"/>
      <c r="LEG91" s="45"/>
      <c r="LEH91" s="45"/>
      <c r="LEI91" s="45"/>
      <c r="LEJ91" s="45"/>
      <c r="LEK91" s="45"/>
      <c r="LEL91" s="45"/>
      <c r="LEM91" s="45"/>
      <c r="LEN91" s="45"/>
      <c r="LEO91" s="45"/>
      <c r="LEP91" s="45"/>
      <c r="LEQ91" s="45"/>
      <c r="LER91" s="45"/>
      <c r="LES91" s="45"/>
      <c r="LET91" s="45"/>
      <c r="LEU91" s="45"/>
      <c r="LEV91" s="45"/>
      <c r="LEW91" s="45"/>
      <c r="LEX91" s="45"/>
      <c r="LEY91" s="45"/>
      <c r="LEZ91" s="45"/>
      <c r="LFA91" s="45"/>
      <c r="LFB91" s="45"/>
      <c r="LFC91" s="45"/>
      <c r="LFD91" s="45"/>
      <c r="LFE91" s="45"/>
      <c r="LFF91" s="45"/>
      <c r="LFG91" s="45"/>
      <c r="LFH91" s="45"/>
      <c r="LFI91" s="45"/>
      <c r="LFJ91" s="45"/>
      <c r="LFK91" s="45"/>
      <c r="LFL91" s="45"/>
      <c r="LFM91" s="45"/>
      <c r="LFN91" s="45"/>
      <c r="LFO91" s="45"/>
      <c r="LFP91" s="45"/>
      <c r="LFQ91" s="45"/>
      <c r="LFR91" s="45"/>
      <c r="LFS91" s="45"/>
      <c r="LFT91" s="45"/>
      <c r="LFU91" s="45"/>
      <c r="LFV91" s="45"/>
      <c r="LFW91" s="45"/>
      <c r="LFX91" s="45"/>
      <c r="LFY91" s="45"/>
      <c r="LFZ91" s="45"/>
      <c r="LGA91" s="45"/>
      <c r="LGB91" s="45"/>
      <c r="LGC91" s="45"/>
      <c r="LGD91" s="45"/>
      <c r="LGE91" s="45"/>
      <c r="LGF91" s="45"/>
      <c r="LGG91" s="45"/>
      <c r="LGH91" s="45"/>
      <c r="LGI91" s="45"/>
      <c r="LGJ91" s="45"/>
      <c r="LGK91" s="45"/>
      <c r="LGL91" s="45"/>
      <c r="LGM91" s="45"/>
      <c r="LGN91" s="45"/>
      <c r="LGO91" s="45"/>
      <c r="LGP91" s="45"/>
      <c r="LGQ91" s="45"/>
      <c r="LGR91" s="45"/>
      <c r="LGS91" s="45"/>
      <c r="LGT91" s="45"/>
      <c r="LGU91" s="45"/>
      <c r="LGV91" s="45"/>
      <c r="LGW91" s="45"/>
      <c r="LGX91" s="45"/>
      <c r="LGY91" s="45"/>
      <c r="LGZ91" s="45"/>
      <c r="LHA91" s="45"/>
      <c r="LHB91" s="45"/>
      <c r="LHC91" s="45"/>
      <c r="LHD91" s="45"/>
      <c r="LHE91" s="45"/>
      <c r="LHF91" s="45"/>
      <c r="LHG91" s="45"/>
      <c r="LHH91" s="45"/>
      <c r="LHI91" s="45"/>
      <c r="LHJ91" s="45"/>
      <c r="LHK91" s="45"/>
      <c r="LHL91" s="45"/>
      <c r="LHM91" s="45"/>
      <c r="LHN91" s="45"/>
      <c r="LHO91" s="45"/>
      <c r="LHP91" s="45"/>
      <c r="LHQ91" s="45"/>
      <c r="LHR91" s="45"/>
      <c r="LHS91" s="45"/>
      <c r="LHT91" s="45"/>
      <c r="LHU91" s="45"/>
      <c r="LHV91" s="45"/>
      <c r="LHW91" s="45"/>
      <c r="LHX91" s="45"/>
      <c r="LHY91" s="45"/>
      <c r="LHZ91" s="45"/>
      <c r="LIA91" s="45"/>
      <c r="LIB91" s="45"/>
      <c r="LIC91" s="45"/>
      <c r="LID91" s="45"/>
      <c r="LIE91" s="45"/>
      <c r="LIF91" s="45"/>
      <c r="LIG91" s="45"/>
      <c r="LIH91" s="45"/>
      <c r="LII91" s="45"/>
      <c r="LIJ91" s="45"/>
      <c r="LIK91" s="45"/>
      <c r="LIL91" s="45"/>
      <c r="LIM91" s="45"/>
      <c r="LIN91" s="45"/>
      <c r="LIO91" s="45"/>
      <c r="LIP91" s="45"/>
      <c r="LIQ91" s="45"/>
      <c r="LIR91" s="45"/>
      <c r="LIS91" s="45"/>
      <c r="LIT91" s="45"/>
      <c r="LIU91" s="45"/>
      <c r="LIV91" s="45"/>
      <c r="LIW91" s="45"/>
      <c r="LIX91" s="45"/>
      <c r="LIY91" s="45"/>
      <c r="LIZ91" s="45"/>
      <c r="LJA91" s="45"/>
      <c r="LJB91" s="45"/>
      <c r="LJC91" s="45"/>
      <c r="LJD91" s="45"/>
      <c r="LJE91" s="45"/>
      <c r="LJF91" s="45"/>
      <c r="LJG91" s="45"/>
      <c r="LJH91" s="45"/>
      <c r="LJI91" s="45"/>
      <c r="LJJ91" s="45"/>
      <c r="LJK91" s="45"/>
      <c r="LJL91" s="45"/>
      <c r="LJM91" s="45"/>
      <c r="LJN91" s="45"/>
      <c r="LJO91" s="45"/>
      <c r="LJP91" s="45"/>
      <c r="LJQ91" s="45"/>
      <c r="LJR91" s="45"/>
      <c r="LJS91" s="45"/>
      <c r="LJT91" s="45"/>
      <c r="LJU91" s="45"/>
      <c r="LJV91" s="45"/>
      <c r="LJW91" s="45"/>
      <c r="LJX91" s="45"/>
      <c r="LJY91" s="45"/>
      <c r="LJZ91" s="45"/>
      <c r="LKA91" s="45"/>
      <c r="LKB91" s="45"/>
      <c r="LKC91" s="45"/>
      <c r="LKD91" s="45"/>
      <c r="LKE91" s="45"/>
      <c r="LKF91" s="45"/>
      <c r="LKG91" s="45"/>
      <c r="LKH91" s="45"/>
      <c r="LKI91" s="45"/>
      <c r="LKJ91" s="45"/>
      <c r="LKK91" s="45"/>
      <c r="LKL91" s="45"/>
      <c r="LKM91" s="45"/>
      <c r="LKN91" s="45"/>
      <c r="LKO91" s="45"/>
      <c r="LKP91" s="45"/>
      <c r="LKQ91" s="45"/>
      <c r="LKR91" s="45"/>
      <c r="LKS91" s="45"/>
      <c r="LKT91" s="45"/>
      <c r="LKU91" s="45"/>
      <c r="LKV91" s="45"/>
      <c r="LKW91" s="45"/>
      <c r="LKX91" s="45"/>
      <c r="LKY91" s="45"/>
      <c r="LKZ91" s="45"/>
      <c r="LLA91" s="45"/>
      <c r="LLB91" s="45"/>
      <c r="LLC91" s="45"/>
      <c r="LLD91" s="45"/>
      <c r="LLE91" s="45"/>
      <c r="LLF91" s="45"/>
      <c r="LLG91" s="45"/>
      <c r="LLH91" s="45"/>
      <c r="LLI91" s="45"/>
      <c r="LLJ91" s="45"/>
      <c r="LLK91" s="45"/>
      <c r="LLL91" s="45"/>
      <c r="LLM91" s="45"/>
      <c r="LLN91" s="45"/>
      <c r="LLO91" s="45"/>
      <c r="LLP91" s="45"/>
      <c r="LLQ91" s="45"/>
      <c r="LLR91" s="45"/>
      <c r="LLS91" s="45"/>
      <c r="LLT91" s="45"/>
      <c r="LLU91" s="45"/>
      <c r="LLV91" s="45"/>
      <c r="LLW91" s="45"/>
      <c r="LLX91" s="45"/>
      <c r="LLY91" s="45"/>
      <c r="LLZ91" s="45"/>
      <c r="LMA91" s="45"/>
      <c r="LMB91" s="45"/>
      <c r="LMC91" s="45"/>
      <c r="LMD91" s="45"/>
      <c r="LME91" s="45"/>
      <c r="LMF91" s="45"/>
      <c r="LMG91" s="45"/>
      <c r="LMH91" s="45"/>
      <c r="LMI91" s="45"/>
      <c r="LMJ91" s="45"/>
      <c r="LMK91" s="45"/>
      <c r="LML91" s="45"/>
      <c r="LMM91" s="45"/>
      <c r="LMN91" s="45"/>
      <c r="LMO91" s="45"/>
      <c r="LMP91" s="45"/>
      <c r="LMQ91" s="45"/>
      <c r="LMR91" s="45"/>
      <c r="LMS91" s="45"/>
      <c r="LMT91" s="45"/>
      <c r="LMU91" s="45"/>
      <c r="LMV91" s="45"/>
      <c r="LMW91" s="45"/>
      <c r="LMX91" s="45"/>
      <c r="LMY91" s="45"/>
      <c r="LMZ91" s="45"/>
      <c r="LNA91" s="45"/>
      <c r="LNB91" s="45"/>
      <c r="LNC91" s="45"/>
      <c r="LND91" s="45"/>
      <c r="LNE91" s="45"/>
      <c r="LNF91" s="45"/>
      <c r="LNG91" s="45"/>
      <c r="LNH91" s="45"/>
      <c r="LNI91" s="45"/>
      <c r="LNJ91" s="45"/>
      <c r="LNK91" s="45"/>
      <c r="LNL91" s="45"/>
      <c r="LNM91" s="45"/>
      <c r="LNN91" s="45"/>
      <c r="LNO91" s="45"/>
      <c r="LNP91" s="45"/>
      <c r="LNQ91" s="45"/>
      <c r="LNR91" s="45"/>
      <c r="LNS91" s="45"/>
      <c r="LNT91" s="45"/>
      <c r="LNU91" s="45"/>
      <c r="LNV91" s="45"/>
      <c r="LNW91" s="45"/>
      <c r="LNX91" s="45"/>
      <c r="LNY91" s="45"/>
      <c r="LNZ91" s="45"/>
      <c r="LOA91" s="45"/>
      <c r="LOB91" s="45"/>
      <c r="LOC91" s="45"/>
      <c r="LOD91" s="45"/>
      <c r="LOE91" s="45"/>
      <c r="LOF91" s="45"/>
      <c r="LOG91" s="45"/>
      <c r="LOH91" s="45"/>
      <c r="LOI91" s="45"/>
      <c r="LOJ91" s="45"/>
      <c r="LOK91" s="45"/>
      <c r="LOL91" s="45"/>
      <c r="LOM91" s="45"/>
      <c r="LON91" s="45"/>
      <c r="LOO91" s="45"/>
      <c r="LOP91" s="45"/>
      <c r="LOQ91" s="45"/>
      <c r="LOR91" s="45"/>
      <c r="LOS91" s="45"/>
      <c r="LOT91" s="45"/>
      <c r="LOU91" s="45"/>
      <c r="LOV91" s="45"/>
      <c r="LOW91" s="45"/>
      <c r="LOX91" s="45"/>
      <c r="LOY91" s="45"/>
      <c r="LOZ91" s="45"/>
      <c r="LPA91" s="45"/>
      <c r="LPB91" s="45"/>
      <c r="LPC91" s="45"/>
      <c r="LPD91" s="45"/>
      <c r="LPE91" s="45"/>
      <c r="LPF91" s="45"/>
      <c r="LPG91" s="45"/>
      <c r="LPH91" s="45"/>
      <c r="LPI91" s="45"/>
      <c r="LPJ91" s="45"/>
      <c r="LPK91" s="45"/>
      <c r="LPL91" s="45"/>
      <c r="LPM91" s="45"/>
      <c r="LPN91" s="45"/>
      <c r="LPO91" s="45"/>
      <c r="LPP91" s="45"/>
      <c r="LPQ91" s="45"/>
      <c r="LPR91" s="45"/>
      <c r="LPS91" s="45"/>
      <c r="LPT91" s="45"/>
      <c r="LPU91" s="45"/>
      <c r="LPV91" s="45"/>
      <c r="LPW91" s="45"/>
      <c r="LPX91" s="45"/>
      <c r="LPY91" s="45"/>
      <c r="LPZ91" s="45"/>
      <c r="LQA91" s="45"/>
      <c r="LQB91" s="45"/>
      <c r="LQC91" s="45"/>
      <c r="LQD91" s="45"/>
      <c r="LQE91" s="45"/>
      <c r="LQF91" s="45"/>
      <c r="LQG91" s="45"/>
      <c r="LQH91" s="45"/>
      <c r="LQI91" s="45"/>
      <c r="LQJ91" s="45"/>
      <c r="LQK91" s="45"/>
      <c r="LQL91" s="45"/>
      <c r="LQM91" s="45"/>
      <c r="LQN91" s="45"/>
      <c r="LQO91" s="45"/>
      <c r="LQP91" s="45"/>
      <c r="LQQ91" s="45"/>
      <c r="LQR91" s="45"/>
      <c r="LQS91" s="45"/>
      <c r="LQT91" s="45"/>
      <c r="LQU91" s="45"/>
      <c r="LQV91" s="45"/>
      <c r="LQW91" s="45"/>
      <c r="LQX91" s="45"/>
      <c r="LQY91" s="45"/>
      <c r="LQZ91" s="45"/>
      <c r="LRA91" s="45"/>
      <c r="LRB91" s="45"/>
      <c r="LRC91" s="45"/>
      <c r="LRD91" s="45"/>
      <c r="LRE91" s="45"/>
      <c r="LRF91" s="45"/>
      <c r="LRG91" s="45"/>
      <c r="LRH91" s="45"/>
      <c r="LRI91" s="45"/>
      <c r="LRJ91" s="45"/>
      <c r="LRK91" s="45"/>
      <c r="LRL91" s="45"/>
      <c r="LRM91" s="45"/>
      <c r="LRN91" s="45"/>
      <c r="LRO91" s="45"/>
      <c r="LRP91" s="45"/>
      <c r="LRQ91" s="45"/>
      <c r="LRR91" s="45"/>
      <c r="LRS91" s="45"/>
      <c r="LRT91" s="45"/>
      <c r="LRU91" s="45"/>
      <c r="LRV91" s="45"/>
      <c r="LRW91" s="45"/>
      <c r="LRX91" s="45"/>
      <c r="LRY91" s="45"/>
      <c r="LRZ91" s="45"/>
      <c r="LSA91" s="45"/>
      <c r="LSB91" s="45"/>
      <c r="LSC91" s="45"/>
      <c r="LSD91" s="45"/>
      <c r="LSE91" s="45"/>
      <c r="LSF91" s="45"/>
      <c r="LSG91" s="45"/>
      <c r="LSH91" s="45"/>
      <c r="LSI91" s="45"/>
      <c r="LSJ91" s="45"/>
      <c r="LSK91" s="45"/>
      <c r="LSL91" s="45"/>
      <c r="LSM91" s="45"/>
      <c r="LSN91" s="45"/>
      <c r="LSO91" s="45"/>
      <c r="LSP91" s="45"/>
      <c r="LSQ91" s="45"/>
      <c r="LSR91" s="45"/>
      <c r="LSS91" s="45"/>
      <c r="LST91" s="45"/>
      <c r="LSU91" s="45"/>
      <c r="LSV91" s="45"/>
      <c r="LSW91" s="45"/>
      <c r="LSX91" s="45"/>
      <c r="LSY91" s="45"/>
      <c r="LSZ91" s="45"/>
      <c r="LTA91" s="45"/>
      <c r="LTB91" s="45"/>
      <c r="LTC91" s="45"/>
      <c r="LTD91" s="45"/>
      <c r="LTE91" s="45"/>
      <c r="LTF91" s="45"/>
      <c r="LTG91" s="45"/>
      <c r="LTH91" s="45"/>
      <c r="LTI91" s="45"/>
      <c r="LTJ91" s="45"/>
      <c r="LTK91" s="45"/>
      <c r="LTL91" s="45"/>
      <c r="LTM91" s="45"/>
      <c r="LTN91" s="45"/>
      <c r="LTO91" s="45"/>
      <c r="LTP91" s="45"/>
      <c r="LTQ91" s="45"/>
      <c r="LTR91" s="45"/>
      <c r="LTS91" s="45"/>
      <c r="LTT91" s="45"/>
      <c r="LTU91" s="45"/>
      <c r="LTV91" s="45"/>
      <c r="LTW91" s="45"/>
      <c r="LTX91" s="45"/>
      <c r="LTY91" s="45"/>
      <c r="LTZ91" s="45"/>
      <c r="LUA91" s="45"/>
      <c r="LUB91" s="45"/>
      <c r="LUC91" s="45"/>
      <c r="LUD91" s="45"/>
      <c r="LUE91" s="45"/>
      <c r="LUF91" s="45"/>
      <c r="LUG91" s="45"/>
      <c r="LUH91" s="45"/>
      <c r="LUI91" s="45"/>
      <c r="LUJ91" s="45"/>
      <c r="LUK91" s="45"/>
      <c r="LUL91" s="45"/>
      <c r="LUM91" s="45"/>
      <c r="LUN91" s="45"/>
      <c r="LUO91" s="45"/>
      <c r="LUP91" s="45"/>
      <c r="LUQ91" s="45"/>
      <c r="LUR91" s="45"/>
      <c r="LUS91" s="45"/>
      <c r="LUT91" s="45"/>
      <c r="LUU91" s="45"/>
      <c r="LUV91" s="45"/>
      <c r="LUW91" s="45"/>
      <c r="LUX91" s="45"/>
      <c r="LUY91" s="45"/>
      <c r="LUZ91" s="45"/>
      <c r="LVA91" s="45"/>
      <c r="LVB91" s="45"/>
      <c r="LVC91" s="45"/>
      <c r="LVD91" s="45"/>
      <c r="LVE91" s="45"/>
      <c r="LVF91" s="45"/>
      <c r="LVG91" s="45"/>
      <c r="LVH91" s="45"/>
      <c r="LVI91" s="45"/>
      <c r="LVJ91" s="45"/>
      <c r="LVK91" s="45"/>
      <c r="LVL91" s="45"/>
      <c r="LVM91" s="45"/>
      <c r="LVN91" s="45"/>
      <c r="LVO91" s="45"/>
      <c r="LVP91" s="45"/>
      <c r="LVQ91" s="45"/>
      <c r="LVR91" s="45"/>
      <c r="LVS91" s="45"/>
      <c r="LVT91" s="45"/>
      <c r="LVU91" s="45"/>
      <c r="LVV91" s="45"/>
      <c r="LVW91" s="45"/>
      <c r="LVX91" s="45"/>
      <c r="LVY91" s="45"/>
      <c r="LVZ91" s="45"/>
      <c r="LWA91" s="45"/>
      <c r="LWB91" s="45"/>
      <c r="LWC91" s="45"/>
      <c r="LWD91" s="45"/>
      <c r="LWE91" s="45"/>
      <c r="LWF91" s="45"/>
      <c r="LWG91" s="45"/>
      <c r="LWH91" s="45"/>
      <c r="LWI91" s="45"/>
      <c r="LWJ91" s="45"/>
      <c r="LWK91" s="45"/>
      <c r="LWL91" s="45"/>
      <c r="LWM91" s="45"/>
      <c r="LWN91" s="45"/>
      <c r="LWO91" s="45"/>
      <c r="LWP91" s="45"/>
      <c r="LWQ91" s="45"/>
      <c r="LWR91" s="45"/>
      <c r="LWS91" s="45"/>
      <c r="LWT91" s="45"/>
      <c r="LWU91" s="45"/>
      <c r="LWV91" s="45"/>
      <c r="LWW91" s="45"/>
      <c r="LWX91" s="45"/>
      <c r="LWY91" s="45"/>
      <c r="LWZ91" s="45"/>
      <c r="LXA91" s="45"/>
      <c r="LXB91" s="45"/>
      <c r="LXC91" s="45"/>
      <c r="LXD91" s="45"/>
      <c r="LXE91" s="45"/>
      <c r="LXF91" s="45"/>
      <c r="LXG91" s="45"/>
      <c r="LXH91" s="45"/>
      <c r="LXI91" s="45"/>
      <c r="LXJ91" s="45"/>
      <c r="LXK91" s="45"/>
      <c r="LXL91" s="45"/>
      <c r="LXM91" s="45"/>
      <c r="LXN91" s="45"/>
      <c r="LXO91" s="45"/>
      <c r="LXP91" s="45"/>
      <c r="LXQ91" s="45"/>
      <c r="LXR91" s="45"/>
      <c r="LXS91" s="45"/>
      <c r="LXT91" s="45"/>
      <c r="LXU91" s="45"/>
      <c r="LXV91" s="45"/>
      <c r="LXW91" s="45"/>
      <c r="LXX91" s="45"/>
      <c r="LXY91" s="45"/>
      <c r="LXZ91" s="45"/>
      <c r="LYA91" s="45"/>
      <c r="LYB91" s="45"/>
      <c r="LYC91" s="45"/>
      <c r="LYD91" s="45"/>
      <c r="LYE91" s="45"/>
      <c r="LYF91" s="45"/>
      <c r="LYG91" s="45"/>
      <c r="LYH91" s="45"/>
      <c r="LYI91" s="45"/>
      <c r="LYJ91" s="45"/>
      <c r="LYK91" s="45"/>
      <c r="LYL91" s="45"/>
      <c r="LYM91" s="45"/>
      <c r="LYN91" s="45"/>
      <c r="LYO91" s="45"/>
      <c r="LYP91" s="45"/>
      <c r="LYQ91" s="45"/>
      <c r="LYR91" s="45"/>
      <c r="LYS91" s="45"/>
      <c r="LYT91" s="45"/>
      <c r="LYU91" s="45"/>
      <c r="LYV91" s="45"/>
      <c r="LYW91" s="45"/>
      <c r="LYX91" s="45"/>
      <c r="LYY91" s="45"/>
      <c r="LYZ91" s="45"/>
      <c r="LZA91" s="45"/>
      <c r="LZB91" s="45"/>
      <c r="LZC91" s="45"/>
      <c r="LZD91" s="45"/>
      <c r="LZE91" s="45"/>
      <c r="LZF91" s="45"/>
      <c r="LZG91" s="45"/>
      <c r="LZH91" s="45"/>
      <c r="LZI91" s="45"/>
      <c r="LZJ91" s="45"/>
      <c r="LZK91" s="45"/>
      <c r="LZL91" s="45"/>
      <c r="LZM91" s="45"/>
      <c r="LZN91" s="45"/>
      <c r="LZO91" s="45"/>
      <c r="LZP91" s="45"/>
      <c r="LZQ91" s="45"/>
      <c r="LZR91" s="45"/>
      <c r="LZS91" s="45"/>
      <c r="LZT91" s="45"/>
      <c r="LZU91" s="45"/>
      <c r="LZV91" s="45"/>
      <c r="LZW91" s="45"/>
      <c r="LZX91" s="45"/>
      <c r="LZY91" s="45"/>
      <c r="LZZ91" s="45"/>
      <c r="MAA91" s="45"/>
      <c r="MAB91" s="45"/>
      <c r="MAC91" s="45"/>
      <c r="MAD91" s="45"/>
      <c r="MAE91" s="45"/>
      <c r="MAF91" s="45"/>
      <c r="MAG91" s="45"/>
      <c r="MAH91" s="45"/>
      <c r="MAI91" s="45"/>
      <c r="MAJ91" s="45"/>
      <c r="MAK91" s="45"/>
      <c r="MAL91" s="45"/>
      <c r="MAM91" s="45"/>
      <c r="MAN91" s="45"/>
      <c r="MAO91" s="45"/>
      <c r="MAP91" s="45"/>
      <c r="MAQ91" s="45"/>
      <c r="MAR91" s="45"/>
      <c r="MAS91" s="45"/>
      <c r="MAT91" s="45"/>
      <c r="MAU91" s="45"/>
      <c r="MAV91" s="45"/>
      <c r="MAW91" s="45"/>
      <c r="MAX91" s="45"/>
      <c r="MAY91" s="45"/>
      <c r="MAZ91" s="45"/>
      <c r="MBA91" s="45"/>
      <c r="MBB91" s="45"/>
      <c r="MBC91" s="45"/>
      <c r="MBD91" s="45"/>
      <c r="MBE91" s="45"/>
      <c r="MBF91" s="45"/>
      <c r="MBG91" s="45"/>
      <c r="MBH91" s="45"/>
      <c r="MBI91" s="45"/>
      <c r="MBJ91" s="45"/>
      <c r="MBK91" s="45"/>
      <c r="MBL91" s="45"/>
      <c r="MBM91" s="45"/>
      <c r="MBN91" s="45"/>
      <c r="MBO91" s="45"/>
      <c r="MBP91" s="45"/>
      <c r="MBQ91" s="45"/>
      <c r="MBR91" s="45"/>
      <c r="MBS91" s="45"/>
      <c r="MBT91" s="45"/>
      <c r="MBU91" s="45"/>
      <c r="MBV91" s="45"/>
      <c r="MBW91" s="45"/>
      <c r="MBX91" s="45"/>
      <c r="MBY91" s="45"/>
      <c r="MBZ91" s="45"/>
      <c r="MCA91" s="45"/>
      <c r="MCB91" s="45"/>
      <c r="MCC91" s="45"/>
      <c r="MCD91" s="45"/>
      <c r="MCE91" s="45"/>
      <c r="MCF91" s="45"/>
      <c r="MCG91" s="45"/>
      <c r="MCH91" s="45"/>
      <c r="MCI91" s="45"/>
      <c r="MCJ91" s="45"/>
      <c r="MCK91" s="45"/>
      <c r="MCL91" s="45"/>
      <c r="MCM91" s="45"/>
      <c r="MCN91" s="45"/>
      <c r="MCO91" s="45"/>
      <c r="MCP91" s="45"/>
      <c r="MCQ91" s="45"/>
      <c r="MCR91" s="45"/>
      <c r="MCS91" s="45"/>
      <c r="MCT91" s="45"/>
      <c r="MCU91" s="45"/>
      <c r="MCV91" s="45"/>
      <c r="MCW91" s="45"/>
      <c r="MCX91" s="45"/>
      <c r="MCY91" s="45"/>
      <c r="MCZ91" s="45"/>
      <c r="MDA91" s="45"/>
      <c r="MDB91" s="45"/>
      <c r="MDC91" s="45"/>
      <c r="MDD91" s="45"/>
      <c r="MDE91" s="45"/>
      <c r="MDF91" s="45"/>
      <c r="MDG91" s="45"/>
      <c r="MDH91" s="45"/>
      <c r="MDI91" s="45"/>
      <c r="MDJ91" s="45"/>
      <c r="MDK91" s="45"/>
      <c r="MDL91" s="45"/>
      <c r="MDM91" s="45"/>
      <c r="MDN91" s="45"/>
      <c r="MDO91" s="45"/>
      <c r="MDP91" s="45"/>
      <c r="MDQ91" s="45"/>
      <c r="MDR91" s="45"/>
      <c r="MDS91" s="45"/>
      <c r="MDT91" s="45"/>
      <c r="MDU91" s="45"/>
      <c r="MDV91" s="45"/>
      <c r="MDW91" s="45"/>
      <c r="MDX91" s="45"/>
      <c r="MDY91" s="45"/>
      <c r="MDZ91" s="45"/>
      <c r="MEA91" s="45"/>
      <c r="MEB91" s="45"/>
      <c r="MEC91" s="45"/>
      <c r="MED91" s="45"/>
      <c r="MEE91" s="45"/>
      <c r="MEF91" s="45"/>
      <c r="MEG91" s="45"/>
      <c r="MEH91" s="45"/>
      <c r="MEI91" s="45"/>
      <c r="MEJ91" s="45"/>
      <c r="MEK91" s="45"/>
      <c r="MEL91" s="45"/>
      <c r="MEM91" s="45"/>
      <c r="MEN91" s="45"/>
      <c r="MEO91" s="45"/>
      <c r="MEP91" s="45"/>
      <c r="MEQ91" s="45"/>
      <c r="MER91" s="45"/>
      <c r="MES91" s="45"/>
      <c r="MET91" s="45"/>
      <c r="MEU91" s="45"/>
      <c r="MEV91" s="45"/>
      <c r="MEW91" s="45"/>
      <c r="MEX91" s="45"/>
      <c r="MEY91" s="45"/>
      <c r="MEZ91" s="45"/>
      <c r="MFA91" s="45"/>
      <c r="MFB91" s="45"/>
      <c r="MFC91" s="45"/>
      <c r="MFD91" s="45"/>
      <c r="MFE91" s="45"/>
      <c r="MFF91" s="45"/>
      <c r="MFG91" s="45"/>
      <c r="MFH91" s="45"/>
      <c r="MFI91" s="45"/>
      <c r="MFJ91" s="45"/>
      <c r="MFK91" s="45"/>
      <c r="MFL91" s="45"/>
      <c r="MFM91" s="45"/>
      <c r="MFN91" s="45"/>
      <c r="MFO91" s="45"/>
      <c r="MFP91" s="45"/>
      <c r="MFQ91" s="45"/>
      <c r="MFR91" s="45"/>
      <c r="MFS91" s="45"/>
      <c r="MFT91" s="45"/>
      <c r="MFU91" s="45"/>
      <c r="MFV91" s="45"/>
      <c r="MFW91" s="45"/>
      <c r="MFX91" s="45"/>
      <c r="MFY91" s="45"/>
      <c r="MFZ91" s="45"/>
      <c r="MGA91" s="45"/>
      <c r="MGB91" s="45"/>
      <c r="MGC91" s="45"/>
      <c r="MGD91" s="45"/>
      <c r="MGE91" s="45"/>
      <c r="MGF91" s="45"/>
      <c r="MGG91" s="45"/>
      <c r="MGH91" s="45"/>
      <c r="MGI91" s="45"/>
      <c r="MGJ91" s="45"/>
      <c r="MGK91" s="45"/>
      <c r="MGL91" s="45"/>
      <c r="MGM91" s="45"/>
      <c r="MGN91" s="45"/>
      <c r="MGO91" s="45"/>
      <c r="MGP91" s="45"/>
      <c r="MGQ91" s="45"/>
      <c r="MGR91" s="45"/>
      <c r="MGS91" s="45"/>
      <c r="MGT91" s="45"/>
      <c r="MGU91" s="45"/>
      <c r="MGV91" s="45"/>
      <c r="MGW91" s="45"/>
      <c r="MGX91" s="45"/>
      <c r="MGY91" s="45"/>
      <c r="MGZ91" s="45"/>
      <c r="MHA91" s="45"/>
      <c r="MHB91" s="45"/>
      <c r="MHC91" s="45"/>
      <c r="MHD91" s="45"/>
      <c r="MHE91" s="45"/>
      <c r="MHF91" s="45"/>
      <c r="MHG91" s="45"/>
      <c r="MHH91" s="45"/>
      <c r="MHI91" s="45"/>
      <c r="MHJ91" s="45"/>
      <c r="MHK91" s="45"/>
      <c r="MHL91" s="45"/>
      <c r="MHM91" s="45"/>
      <c r="MHN91" s="45"/>
      <c r="MHO91" s="45"/>
      <c r="MHP91" s="45"/>
      <c r="MHQ91" s="45"/>
      <c r="MHR91" s="45"/>
      <c r="MHS91" s="45"/>
      <c r="MHT91" s="45"/>
      <c r="MHU91" s="45"/>
      <c r="MHV91" s="45"/>
      <c r="MHW91" s="45"/>
      <c r="MHX91" s="45"/>
      <c r="MHY91" s="45"/>
      <c r="MHZ91" s="45"/>
      <c r="MIA91" s="45"/>
      <c r="MIB91" s="45"/>
      <c r="MIC91" s="45"/>
      <c r="MID91" s="45"/>
      <c r="MIE91" s="45"/>
      <c r="MIF91" s="45"/>
      <c r="MIG91" s="45"/>
      <c r="MIH91" s="45"/>
      <c r="MII91" s="45"/>
      <c r="MIJ91" s="45"/>
      <c r="MIK91" s="45"/>
      <c r="MIL91" s="45"/>
      <c r="MIM91" s="45"/>
      <c r="MIN91" s="45"/>
      <c r="MIO91" s="45"/>
      <c r="MIP91" s="45"/>
      <c r="MIQ91" s="45"/>
      <c r="MIR91" s="45"/>
      <c r="MIS91" s="45"/>
      <c r="MIT91" s="45"/>
      <c r="MIU91" s="45"/>
      <c r="MIV91" s="45"/>
      <c r="MIW91" s="45"/>
      <c r="MIX91" s="45"/>
      <c r="MIY91" s="45"/>
      <c r="MIZ91" s="45"/>
      <c r="MJA91" s="45"/>
      <c r="MJB91" s="45"/>
      <c r="MJC91" s="45"/>
      <c r="MJD91" s="45"/>
      <c r="MJE91" s="45"/>
      <c r="MJF91" s="45"/>
      <c r="MJG91" s="45"/>
      <c r="MJH91" s="45"/>
      <c r="MJI91" s="45"/>
      <c r="MJJ91" s="45"/>
      <c r="MJK91" s="45"/>
      <c r="MJL91" s="45"/>
      <c r="MJM91" s="45"/>
      <c r="MJN91" s="45"/>
      <c r="MJO91" s="45"/>
      <c r="MJP91" s="45"/>
      <c r="MJQ91" s="45"/>
      <c r="MJR91" s="45"/>
      <c r="MJS91" s="45"/>
      <c r="MJT91" s="45"/>
      <c r="MJU91" s="45"/>
      <c r="MJV91" s="45"/>
      <c r="MJW91" s="45"/>
      <c r="MJX91" s="45"/>
      <c r="MJY91" s="45"/>
      <c r="MJZ91" s="45"/>
      <c r="MKA91" s="45"/>
      <c r="MKB91" s="45"/>
      <c r="MKC91" s="45"/>
      <c r="MKD91" s="45"/>
      <c r="MKE91" s="45"/>
      <c r="MKF91" s="45"/>
      <c r="MKG91" s="45"/>
      <c r="MKH91" s="45"/>
      <c r="MKI91" s="45"/>
      <c r="MKJ91" s="45"/>
      <c r="MKK91" s="45"/>
      <c r="MKL91" s="45"/>
      <c r="MKM91" s="45"/>
      <c r="MKN91" s="45"/>
      <c r="MKO91" s="45"/>
      <c r="MKP91" s="45"/>
      <c r="MKQ91" s="45"/>
      <c r="MKR91" s="45"/>
      <c r="MKS91" s="45"/>
      <c r="MKT91" s="45"/>
      <c r="MKU91" s="45"/>
      <c r="MKV91" s="45"/>
      <c r="MKW91" s="45"/>
      <c r="MKX91" s="45"/>
      <c r="MKY91" s="45"/>
      <c r="MKZ91" s="45"/>
      <c r="MLA91" s="45"/>
      <c r="MLB91" s="45"/>
      <c r="MLC91" s="45"/>
      <c r="MLD91" s="45"/>
      <c r="MLE91" s="45"/>
      <c r="MLF91" s="45"/>
      <c r="MLG91" s="45"/>
      <c r="MLH91" s="45"/>
      <c r="MLI91" s="45"/>
      <c r="MLJ91" s="45"/>
      <c r="MLK91" s="45"/>
      <c r="MLL91" s="45"/>
      <c r="MLM91" s="45"/>
      <c r="MLN91" s="45"/>
      <c r="MLO91" s="45"/>
      <c r="MLP91" s="45"/>
      <c r="MLQ91" s="45"/>
      <c r="MLR91" s="45"/>
      <c r="MLS91" s="45"/>
      <c r="MLT91" s="45"/>
      <c r="MLU91" s="45"/>
      <c r="MLV91" s="45"/>
      <c r="MLW91" s="45"/>
      <c r="MLX91" s="45"/>
      <c r="MLY91" s="45"/>
      <c r="MLZ91" s="45"/>
      <c r="MMA91" s="45"/>
      <c r="MMB91" s="45"/>
      <c r="MMC91" s="45"/>
      <c r="MMD91" s="45"/>
      <c r="MME91" s="45"/>
      <c r="MMF91" s="45"/>
      <c r="MMG91" s="45"/>
      <c r="MMH91" s="45"/>
      <c r="MMI91" s="45"/>
      <c r="MMJ91" s="45"/>
      <c r="MMK91" s="45"/>
      <c r="MML91" s="45"/>
      <c r="MMM91" s="45"/>
      <c r="MMN91" s="45"/>
      <c r="MMO91" s="45"/>
      <c r="MMP91" s="45"/>
      <c r="MMQ91" s="45"/>
      <c r="MMR91" s="45"/>
      <c r="MMS91" s="45"/>
      <c r="MMT91" s="45"/>
      <c r="MMU91" s="45"/>
      <c r="MMV91" s="45"/>
      <c r="MMW91" s="45"/>
      <c r="MMX91" s="45"/>
      <c r="MMY91" s="45"/>
      <c r="MMZ91" s="45"/>
      <c r="MNA91" s="45"/>
      <c r="MNB91" s="45"/>
      <c r="MNC91" s="45"/>
      <c r="MND91" s="45"/>
      <c r="MNE91" s="45"/>
      <c r="MNF91" s="45"/>
      <c r="MNG91" s="45"/>
      <c r="MNH91" s="45"/>
      <c r="MNI91" s="45"/>
      <c r="MNJ91" s="45"/>
      <c r="MNK91" s="45"/>
      <c r="MNL91" s="45"/>
      <c r="MNM91" s="45"/>
      <c r="MNN91" s="45"/>
      <c r="MNO91" s="45"/>
      <c r="MNP91" s="45"/>
      <c r="MNQ91" s="45"/>
      <c r="MNR91" s="45"/>
      <c r="MNS91" s="45"/>
      <c r="MNT91" s="45"/>
      <c r="MNU91" s="45"/>
      <c r="MNV91" s="45"/>
      <c r="MNW91" s="45"/>
      <c r="MNX91" s="45"/>
      <c r="MNY91" s="45"/>
      <c r="MNZ91" s="45"/>
      <c r="MOA91" s="45"/>
      <c r="MOB91" s="45"/>
      <c r="MOC91" s="45"/>
      <c r="MOD91" s="45"/>
      <c r="MOE91" s="45"/>
      <c r="MOF91" s="45"/>
      <c r="MOG91" s="45"/>
      <c r="MOH91" s="45"/>
      <c r="MOI91" s="45"/>
      <c r="MOJ91" s="45"/>
      <c r="MOK91" s="45"/>
      <c r="MOL91" s="45"/>
      <c r="MOM91" s="45"/>
      <c r="MON91" s="45"/>
      <c r="MOO91" s="45"/>
      <c r="MOP91" s="45"/>
      <c r="MOQ91" s="45"/>
      <c r="MOR91" s="45"/>
      <c r="MOS91" s="45"/>
      <c r="MOT91" s="45"/>
      <c r="MOU91" s="45"/>
      <c r="MOV91" s="45"/>
      <c r="MOW91" s="45"/>
      <c r="MOX91" s="45"/>
      <c r="MOY91" s="45"/>
      <c r="MOZ91" s="45"/>
      <c r="MPA91" s="45"/>
      <c r="MPB91" s="45"/>
      <c r="MPC91" s="45"/>
      <c r="MPD91" s="45"/>
      <c r="MPE91" s="45"/>
      <c r="MPF91" s="45"/>
      <c r="MPG91" s="45"/>
      <c r="MPH91" s="45"/>
      <c r="MPI91" s="45"/>
      <c r="MPJ91" s="45"/>
      <c r="MPK91" s="45"/>
      <c r="MPL91" s="45"/>
      <c r="MPM91" s="45"/>
      <c r="MPN91" s="45"/>
      <c r="MPO91" s="45"/>
      <c r="MPP91" s="45"/>
      <c r="MPQ91" s="45"/>
      <c r="MPR91" s="45"/>
      <c r="MPS91" s="45"/>
      <c r="MPT91" s="45"/>
      <c r="MPU91" s="45"/>
      <c r="MPV91" s="45"/>
      <c r="MPW91" s="45"/>
      <c r="MPX91" s="45"/>
      <c r="MPY91" s="45"/>
      <c r="MPZ91" s="45"/>
      <c r="MQA91" s="45"/>
      <c r="MQB91" s="45"/>
      <c r="MQC91" s="45"/>
      <c r="MQD91" s="45"/>
      <c r="MQE91" s="45"/>
      <c r="MQF91" s="45"/>
      <c r="MQG91" s="45"/>
      <c r="MQH91" s="45"/>
      <c r="MQI91" s="45"/>
      <c r="MQJ91" s="45"/>
      <c r="MQK91" s="45"/>
      <c r="MQL91" s="45"/>
      <c r="MQM91" s="45"/>
      <c r="MQN91" s="45"/>
      <c r="MQO91" s="45"/>
      <c r="MQP91" s="45"/>
      <c r="MQQ91" s="45"/>
      <c r="MQR91" s="45"/>
      <c r="MQS91" s="45"/>
      <c r="MQT91" s="45"/>
      <c r="MQU91" s="45"/>
      <c r="MQV91" s="45"/>
      <c r="MQW91" s="45"/>
      <c r="MQX91" s="45"/>
      <c r="MQY91" s="45"/>
      <c r="MQZ91" s="45"/>
      <c r="MRA91" s="45"/>
      <c r="MRB91" s="45"/>
      <c r="MRC91" s="45"/>
      <c r="MRD91" s="45"/>
      <c r="MRE91" s="45"/>
      <c r="MRF91" s="45"/>
      <c r="MRG91" s="45"/>
      <c r="MRH91" s="45"/>
      <c r="MRI91" s="45"/>
      <c r="MRJ91" s="45"/>
      <c r="MRK91" s="45"/>
      <c r="MRL91" s="45"/>
      <c r="MRM91" s="45"/>
      <c r="MRN91" s="45"/>
      <c r="MRO91" s="45"/>
      <c r="MRP91" s="45"/>
      <c r="MRQ91" s="45"/>
      <c r="MRR91" s="45"/>
      <c r="MRS91" s="45"/>
      <c r="MRT91" s="45"/>
      <c r="MRU91" s="45"/>
      <c r="MRV91" s="45"/>
      <c r="MRW91" s="45"/>
      <c r="MRX91" s="45"/>
      <c r="MRY91" s="45"/>
      <c r="MRZ91" s="45"/>
      <c r="MSA91" s="45"/>
      <c r="MSB91" s="45"/>
      <c r="MSC91" s="45"/>
      <c r="MSD91" s="45"/>
      <c r="MSE91" s="45"/>
      <c r="MSF91" s="45"/>
      <c r="MSG91" s="45"/>
      <c r="MSH91" s="45"/>
      <c r="MSI91" s="45"/>
      <c r="MSJ91" s="45"/>
      <c r="MSK91" s="45"/>
      <c r="MSL91" s="45"/>
      <c r="MSM91" s="45"/>
      <c r="MSN91" s="45"/>
      <c r="MSO91" s="45"/>
      <c r="MSP91" s="45"/>
      <c r="MSQ91" s="45"/>
      <c r="MSR91" s="45"/>
      <c r="MSS91" s="45"/>
      <c r="MST91" s="45"/>
      <c r="MSU91" s="45"/>
      <c r="MSV91" s="45"/>
      <c r="MSW91" s="45"/>
      <c r="MSX91" s="45"/>
      <c r="MSY91" s="45"/>
      <c r="MSZ91" s="45"/>
      <c r="MTA91" s="45"/>
      <c r="MTB91" s="45"/>
      <c r="MTC91" s="45"/>
      <c r="MTD91" s="45"/>
      <c r="MTE91" s="45"/>
      <c r="MTF91" s="45"/>
      <c r="MTG91" s="45"/>
      <c r="MTH91" s="45"/>
      <c r="MTI91" s="45"/>
      <c r="MTJ91" s="45"/>
      <c r="MTK91" s="45"/>
      <c r="MTL91" s="45"/>
      <c r="MTM91" s="45"/>
      <c r="MTN91" s="45"/>
      <c r="MTO91" s="45"/>
      <c r="MTP91" s="45"/>
      <c r="MTQ91" s="45"/>
      <c r="MTR91" s="45"/>
      <c r="MTS91" s="45"/>
      <c r="MTT91" s="45"/>
      <c r="MTU91" s="45"/>
      <c r="MTV91" s="45"/>
      <c r="MTW91" s="45"/>
      <c r="MTX91" s="45"/>
      <c r="MTY91" s="45"/>
      <c r="MTZ91" s="45"/>
      <c r="MUA91" s="45"/>
      <c r="MUB91" s="45"/>
      <c r="MUC91" s="45"/>
      <c r="MUD91" s="45"/>
      <c r="MUE91" s="45"/>
      <c r="MUF91" s="45"/>
      <c r="MUG91" s="45"/>
      <c r="MUH91" s="45"/>
      <c r="MUI91" s="45"/>
      <c r="MUJ91" s="45"/>
      <c r="MUK91" s="45"/>
      <c r="MUL91" s="45"/>
      <c r="MUM91" s="45"/>
      <c r="MUN91" s="45"/>
      <c r="MUO91" s="45"/>
      <c r="MUP91" s="45"/>
      <c r="MUQ91" s="45"/>
      <c r="MUR91" s="45"/>
      <c r="MUS91" s="45"/>
      <c r="MUT91" s="45"/>
      <c r="MUU91" s="45"/>
      <c r="MUV91" s="45"/>
      <c r="MUW91" s="45"/>
      <c r="MUX91" s="45"/>
      <c r="MUY91" s="45"/>
      <c r="MUZ91" s="45"/>
      <c r="MVA91" s="45"/>
      <c r="MVB91" s="45"/>
      <c r="MVC91" s="45"/>
      <c r="MVD91" s="45"/>
      <c r="MVE91" s="45"/>
      <c r="MVF91" s="45"/>
      <c r="MVG91" s="45"/>
      <c r="MVH91" s="45"/>
      <c r="MVI91" s="45"/>
      <c r="MVJ91" s="45"/>
      <c r="MVK91" s="45"/>
      <c r="MVL91" s="45"/>
      <c r="MVM91" s="45"/>
      <c r="MVN91" s="45"/>
      <c r="MVO91" s="45"/>
      <c r="MVP91" s="45"/>
      <c r="MVQ91" s="45"/>
      <c r="MVR91" s="45"/>
      <c r="MVS91" s="45"/>
      <c r="MVT91" s="45"/>
      <c r="MVU91" s="45"/>
      <c r="MVV91" s="45"/>
      <c r="MVW91" s="45"/>
      <c r="MVX91" s="45"/>
      <c r="MVY91" s="45"/>
      <c r="MVZ91" s="45"/>
      <c r="MWA91" s="45"/>
      <c r="MWB91" s="45"/>
      <c r="MWC91" s="45"/>
      <c r="MWD91" s="45"/>
      <c r="MWE91" s="45"/>
      <c r="MWF91" s="45"/>
      <c r="MWG91" s="45"/>
      <c r="MWH91" s="45"/>
      <c r="MWI91" s="45"/>
      <c r="MWJ91" s="45"/>
      <c r="MWK91" s="45"/>
      <c r="MWL91" s="45"/>
      <c r="MWM91" s="45"/>
      <c r="MWN91" s="45"/>
      <c r="MWO91" s="45"/>
      <c r="MWP91" s="45"/>
      <c r="MWQ91" s="45"/>
      <c r="MWR91" s="45"/>
      <c r="MWS91" s="45"/>
      <c r="MWT91" s="45"/>
      <c r="MWU91" s="45"/>
      <c r="MWV91" s="45"/>
      <c r="MWW91" s="45"/>
      <c r="MWX91" s="45"/>
      <c r="MWY91" s="45"/>
      <c r="MWZ91" s="45"/>
      <c r="MXA91" s="45"/>
      <c r="MXB91" s="45"/>
      <c r="MXC91" s="45"/>
      <c r="MXD91" s="45"/>
      <c r="MXE91" s="45"/>
      <c r="MXF91" s="45"/>
      <c r="MXG91" s="45"/>
      <c r="MXH91" s="45"/>
      <c r="MXI91" s="45"/>
      <c r="MXJ91" s="45"/>
      <c r="MXK91" s="45"/>
      <c r="MXL91" s="45"/>
      <c r="MXM91" s="45"/>
      <c r="MXN91" s="45"/>
      <c r="MXO91" s="45"/>
      <c r="MXP91" s="45"/>
      <c r="MXQ91" s="45"/>
      <c r="MXR91" s="45"/>
      <c r="MXS91" s="45"/>
      <c r="MXT91" s="45"/>
      <c r="MXU91" s="45"/>
      <c r="MXV91" s="45"/>
      <c r="MXW91" s="45"/>
      <c r="MXX91" s="45"/>
      <c r="MXY91" s="45"/>
      <c r="MXZ91" s="45"/>
      <c r="MYA91" s="45"/>
      <c r="MYB91" s="45"/>
      <c r="MYC91" s="45"/>
      <c r="MYD91" s="45"/>
      <c r="MYE91" s="45"/>
      <c r="MYF91" s="45"/>
      <c r="MYG91" s="45"/>
      <c r="MYH91" s="45"/>
      <c r="MYI91" s="45"/>
      <c r="MYJ91" s="45"/>
      <c r="MYK91" s="45"/>
      <c r="MYL91" s="45"/>
      <c r="MYM91" s="45"/>
      <c r="MYN91" s="45"/>
      <c r="MYO91" s="45"/>
      <c r="MYP91" s="45"/>
      <c r="MYQ91" s="45"/>
      <c r="MYR91" s="45"/>
      <c r="MYS91" s="45"/>
      <c r="MYT91" s="45"/>
      <c r="MYU91" s="45"/>
      <c r="MYV91" s="45"/>
      <c r="MYW91" s="45"/>
      <c r="MYX91" s="45"/>
      <c r="MYY91" s="45"/>
      <c r="MYZ91" s="45"/>
      <c r="MZA91" s="45"/>
      <c r="MZB91" s="45"/>
      <c r="MZC91" s="45"/>
      <c r="MZD91" s="45"/>
      <c r="MZE91" s="45"/>
      <c r="MZF91" s="45"/>
      <c r="MZG91" s="45"/>
      <c r="MZH91" s="45"/>
      <c r="MZI91" s="45"/>
      <c r="MZJ91" s="45"/>
      <c r="MZK91" s="45"/>
      <c r="MZL91" s="45"/>
      <c r="MZM91" s="45"/>
      <c r="MZN91" s="45"/>
      <c r="MZO91" s="45"/>
      <c r="MZP91" s="45"/>
      <c r="MZQ91" s="45"/>
      <c r="MZR91" s="45"/>
      <c r="MZS91" s="45"/>
      <c r="MZT91" s="45"/>
      <c r="MZU91" s="45"/>
      <c r="MZV91" s="45"/>
      <c r="MZW91" s="45"/>
      <c r="MZX91" s="45"/>
      <c r="MZY91" s="45"/>
      <c r="MZZ91" s="45"/>
      <c r="NAA91" s="45"/>
      <c r="NAB91" s="45"/>
      <c r="NAC91" s="45"/>
      <c r="NAD91" s="45"/>
      <c r="NAE91" s="45"/>
      <c r="NAF91" s="45"/>
      <c r="NAG91" s="45"/>
      <c r="NAH91" s="45"/>
      <c r="NAI91" s="45"/>
      <c r="NAJ91" s="45"/>
      <c r="NAK91" s="45"/>
      <c r="NAL91" s="45"/>
      <c r="NAM91" s="45"/>
      <c r="NAN91" s="45"/>
      <c r="NAO91" s="45"/>
      <c r="NAP91" s="45"/>
      <c r="NAQ91" s="45"/>
      <c r="NAR91" s="45"/>
      <c r="NAS91" s="45"/>
      <c r="NAT91" s="45"/>
      <c r="NAU91" s="45"/>
      <c r="NAV91" s="45"/>
      <c r="NAW91" s="45"/>
      <c r="NAX91" s="45"/>
      <c r="NAY91" s="45"/>
      <c r="NAZ91" s="45"/>
      <c r="NBA91" s="45"/>
      <c r="NBB91" s="45"/>
      <c r="NBC91" s="45"/>
      <c r="NBD91" s="45"/>
      <c r="NBE91" s="45"/>
      <c r="NBF91" s="45"/>
      <c r="NBG91" s="45"/>
      <c r="NBH91" s="45"/>
      <c r="NBI91" s="45"/>
      <c r="NBJ91" s="45"/>
      <c r="NBK91" s="45"/>
      <c r="NBL91" s="45"/>
      <c r="NBM91" s="45"/>
      <c r="NBN91" s="45"/>
      <c r="NBO91" s="45"/>
      <c r="NBP91" s="45"/>
      <c r="NBQ91" s="45"/>
      <c r="NBR91" s="45"/>
      <c r="NBS91" s="45"/>
      <c r="NBT91" s="45"/>
      <c r="NBU91" s="45"/>
      <c r="NBV91" s="45"/>
      <c r="NBW91" s="45"/>
      <c r="NBX91" s="45"/>
      <c r="NBY91" s="45"/>
      <c r="NBZ91" s="45"/>
      <c r="NCA91" s="45"/>
      <c r="NCB91" s="45"/>
      <c r="NCC91" s="45"/>
      <c r="NCD91" s="45"/>
      <c r="NCE91" s="45"/>
      <c r="NCF91" s="45"/>
      <c r="NCG91" s="45"/>
      <c r="NCH91" s="45"/>
      <c r="NCI91" s="45"/>
      <c r="NCJ91" s="45"/>
      <c r="NCK91" s="45"/>
      <c r="NCL91" s="45"/>
      <c r="NCM91" s="45"/>
      <c r="NCN91" s="45"/>
      <c r="NCO91" s="45"/>
      <c r="NCP91" s="45"/>
      <c r="NCQ91" s="45"/>
      <c r="NCR91" s="45"/>
      <c r="NCS91" s="45"/>
      <c r="NCT91" s="45"/>
      <c r="NCU91" s="45"/>
      <c r="NCV91" s="45"/>
      <c r="NCW91" s="45"/>
      <c r="NCX91" s="45"/>
      <c r="NCY91" s="45"/>
      <c r="NCZ91" s="45"/>
      <c r="NDA91" s="45"/>
      <c r="NDB91" s="45"/>
      <c r="NDC91" s="45"/>
      <c r="NDD91" s="45"/>
      <c r="NDE91" s="45"/>
      <c r="NDF91" s="45"/>
      <c r="NDG91" s="45"/>
      <c r="NDH91" s="45"/>
      <c r="NDI91" s="45"/>
      <c r="NDJ91" s="45"/>
      <c r="NDK91" s="45"/>
      <c r="NDL91" s="45"/>
      <c r="NDM91" s="45"/>
      <c r="NDN91" s="45"/>
      <c r="NDO91" s="45"/>
      <c r="NDP91" s="45"/>
      <c r="NDQ91" s="45"/>
      <c r="NDR91" s="45"/>
      <c r="NDS91" s="45"/>
      <c r="NDT91" s="45"/>
      <c r="NDU91" s="45"/>
      <c r="NDV91" s="45"/>
      <c r="NDW91" s="45"/>
      <c r="NDX91" s="45"/>
      <c r="NDY91" s="45"/>
      <c r="NDZ91" s="45"/>
      <c r="NEA91" s="45"/>
      <c r="NEB91" s="45"/>
      <c r="NEC91" s="45"/>
      <c r="NED91" s="45"/>
      <c r="NEE91" s="45"/>
      <c r="NEF91" s="45"/>
      <c r="NEG91" s="45"/>
      <c r="NEH91" s="45"/>
      <c r="NEI91" s="45"/>
      <c r="NEJ91" s="45"/>
      <c r="NEK91" s="45"/>
      <c r="NEL91" s="45"/>
      <c r="NEM91" s="45"/>
      <c r="NEN91" s="45"/>
      <c r="NEO91" s="45"/>
      <c r="NEP91" s="45"/>
      <c r="NEQ91" s="45"/>
      <c r="NER91" s="45"/>
      <c r="NES91" s="45"/>
      <c r="NET91" s="45"/>
      <c r="NEU91" s="45"/>
      <c r="NEV91" s="45"/>
      <c r="NEW91" s="45"/>
      <c r="NEX91" s="45"/>
      <c r="NEY91" s="45"/>
      <c r="NEZ91" s="45"/>
      <c r="NFA91" s="45"/>
      <c r="NFB91" s="45"/>
      <c r="NFC91" s="45"/>
      <c r="NFD91" s="45"/>
      <c r="NFE91" s="45"/>
      <c r="NFF91" s="45"/>
      <c r="NFG91" s="45"/>
      <c r="NFH91" s="45"/>
      <c r="NFI91" s="45"/>
      <c r="NFJ91" s="45"/>
      <c r="NFK91" s="45"/>
      <c r="NFL91" s="45"/>
      <c r="NFM91" s="45"/>
      <c r="NFN91" s="45"/>
      <c r="NFO91" s="45"/>
      <c r="NFP91" s="45"/>
      <c r="NFQ91" s="45"/>
      <c r="NFR91" s="45"/>
      <c r="NFS91" s="45"/>
      <c r="NFT91" s="45"/>
      <c r="NFU91" s="45"/>
      <c r="NFV91" s="45"/>
      <c r="NFW91" s="45"/>
      <c r="NFX91" s="45"/>
      <c r="NFY91" s="45"/>
      <c r="NFZ91" s="45"/>
      <c r="NGA91" s="45"/>
      <c r="NGB91" s="45"/>
      <c r="NGC91" s="45"/>
      <c r="NGD91" s="45"/>
      <c r="NGE91" s="45"/>
      <c r="NGF91" s="45"/>
      <c r="NGG91" s="45"/>
      <c r="NGH91" s="45"/>
      <c r="NGI91" s="45"/>
      <c r="NGJ91" s="45"/>
      <c r="NGK91" s="45"/>
      <c r="NGL91" s="45"/>
      <c r="NGM91" s="45"/>
      <c r="NGN91" s="45"/>
      <c r="NGO91" s="45"/>
      <c r="NGP91" s="45"/>
      <c r="NGQ91" s="45"/>
      <c r="NGR91" s="45"/>
      <c r="NGS91" s="45"/>
      <c r="NGT91" s="45"/>
      <c r="NGU91" s="45"/>
      <c r="NGV91" s="45"/>
      <c r="NGW91" s="45"/>
      <c r="NGX91" s="45"/>
      <c r="NGY91" s="45"/>
      <c r="NGZ91" s="45"/>
      <c r="NHA91" s="45"/>
      <c r="NHB91" s="45"/>
      <c r="NHC91" s="45"/>
      <c r="NHD91" s="45"/>
      <c r="NHE91" s="45"/>
      <c r="NHF91" s="45"/>
      <c r="NHG91" s="45"/>
      <c r="NHH91" s="45"/>
      <c r="NHI91" s="45"/>
      <c r="NHJ91" s="45"/>
      <c r="NHK91" s="45"/>
      <c r="NHL91" s="45"/>
      <c r="NHM91" s="45"/>
      <c r="NHN91" s="45"/>
      <c r="NHO91" s="45"/>
      <c r="NHP91" s="45"/>
      <c r="NHQ91" s="45"/>
      <c r="NHR91" s="45"/>
      <c r="NHS91" s="45"/>
      <c r="NHT91" s="45"/>
      <c r="NHU91" s="45"/>
      <c r="NHV91" s="45"/>
      <c r="NHW91" s="45"/>
      <c r="NHX91" s="45"/>
      <c r="NHY91" s="45"/>
      <c r="NHZ91" s="45"/>
      <c r="NIA91" s="45"/>
      <c r="NIB91" s="45"/>
      <c r="NIC91" s="45"/>
      <c r="NID91" s="45"/>
      <c r="NIE91" s="45"/>
      <c r="NIF91" s="45"/>
      <c r="NIG91" s="45"/>
      <c r="NIH91" s="45"/>
      <c r="NII91" s="45"/>
      <c r="NIJ91" s="45"/>
      <c r="NIK91" s="45"/>
      <c r="NIL91" s="45"/>
      <c r="NIM91" s="45"/>
      <c r="NIN91" s="45"/>
      <c r="NIO91" s="45"/>
      <c r="NIP91" s="45"/>
      <c r="NIQ91" s="45"/>
      <c r="NIR91" s="45"/>
      <c r="NIS91" s="45"/>
      <c r="NIT91" s="45"/>
      <c r="NIU91" s="45"/>
      <c r="NIV91" s="45"/>
      <c r="NIW91" s="45"/>
      <c r="NIX91" s="45"/>
      <c r="NIY91" s="45"/>
      <c r="NIZ91" s="45"/>
      <c r="NJA91" s="45"/>
      <c r="NJB91" s="45"/>
      <c r="NJC91" s="45"/>
      <c r="NJD91" s="45"/>
      <c r="NJE91" s="45"/>
      <c r="NJF91" s="45"/>
      <c r="NJG91" s="45"/>
      <c r="NJH91" s="45"/>
      <c r="NJI91" s="45"/>
      <c r="NJJ91" s="45"/>
      <c r="NJK91" s="45"/>
      <c r="NJL91" s="45"/>
      <c r="NJM91" s="45"/>
      <c r="NJN91" s="45"/>
      <c r="NJO91" s="45"/>
      <c r="NJP91" s="45"/>
      <c r="NJQ91" s="45"/>
      <c r="NJR91" s="45"/>
      <c r="NJS91" s="45"/>
      <c r="NJT91" s="45"/>
      <c r="NJU91" s="45"/>
      <c r="NJV91" s="45"/>
      <c r="NJW91" s="45"/>
      <c r="NJX91" s="45"/>
      <c r="NJY91" s="45"/>
      <c r="NJZ91" s="45"/>
      <c r="NKA91" s="45"/>
      <c r="NKB91" s="45"/>
      <c r="NKC91" s="45"/>
      <c r="NKD91" s="45"/>
      <c r="NKE91" s="45"/>
      <c r="NKF91" s="45"/>
      <c r="NKG91" s="45"/>
      <c r="NKH91" s="45"/>
      <c r="NKI91" s="45"/>
      <c r="NKJ91" s="45"/>
      <c r="NKK91" s="45"/>
      <c r="NKL91" s="45"/>
      <c r="NKM91" s="45"/>
      <c r="NKN91" s="45"/>
      <c r="NKO91" s="45"/>
      <c r="NKP91" s="45"/>
      <c r="NKQ91" s="45"/>
      <c r="NKR91" s="45"/>
      <c r="NKS91" s="45"/>
      <c r="NKT91" s="45"/>
      <c r="NKU91" s="45"/>
      <c r="NKV91" s="45"/>
      <c r="NKW91" s="45"/>
      <c r="NKX91" s="45"/>
      <c r="NKY91" s="45"/>
      <c r="NKZ91" s="45"/>
      <c r="NLA91" s="45"/>
      <c r="NLB91" s="45"/>
      <c r="NLC91" s="45"/>
      <c r="NLD91" s="45"/>
      <c r="NLE91" s="45"/>
      <c r="NLF91" s="45"/>
      <c r="NLG91" s="45"/>
      <c r="NLH91" s="45"/>
      <c r="NLI91" s="45"/>
      <c r="NLJ91" s="45"/>
      <c r="NLK91" s="45"/>
      <c r="NLL91" s="45"/>
      <c r="NLM91" s="45"/>
      <c r="NLN91" s="45"/>
      <c r="NLO91" s="45"/>
      <c r="NLP91" s="45"/>
      <c r="NLQ91" s="45"/>
      <c r="NLR91" s="45"/>
      <c r="NLS91" s="45"/>
      <c r="NLT91" s="45"/>
      <c r="NLU91" s="45"/>
      <c r="NLV91" s="45"/>
      <c r="NLW91" s="45"/>
      <c r="NLX91" s="45"/>
      <c r="NLY91" s="45"/>
      <c r="NLZ91" s="45"/>
      <c r="NMA91" s="45"/>
      <c r="NMB91" s="45"/>
      <c r="NMC91" s="45"/>
      <c r="NMD91" s="45"/>
      <c r="NME91" s="45"/>
      <c r="NMF91" s="45"/>
      <c r="NMG91" s="45"/>
      <c r="NMH91" s="45"/>
      <c r="NMI91" s="45"/>
      <c r="NMJ91" s="45"/>
      <c r="NMK91" s="45"/>
      <c r="NML91" s="45"/>
      <c r="NMM91" s="45"/>
      <c r="NMN91" s="45"/>
      <c r="NMO91" s="45"/>
      <c r="NMP91" s="45"/>
      <c r="NMQ91" s="45"/>
      <c r="NMR91" s="45"/>
      <c r="NMS91" s="45"/>
      <c r="NMT91" s="45"/>
      <c r="NMU91" s="45"/>
      <c r="NMV91" s="45"/>
      <c r="NMW91" s="45"/>
      <c r="NMX91" s="45"/>
      <c r="NMY91" s="45"/>
      <c r="NMZ91" s="45"/>
      <c r="NNA91" s="45"/>
      <c r="NNB91" s="45"/>
      <c r="NNC91" s="45"/>
      <c r="NND91" s="45"/>
      <c r="NNE91" s="45"/>
      <c r="NNF91" s="45"/>
      <c r="NNG91" s="45"/>
      <c r="NNH91" s="45"/>
      <c r="NNI91" s="45"/>
      <c r="NNJ91" s="45"/>
      <c r="NNK91" s="45"/>
      <c r="NNL91" s="45"/>
      <c r="NNM91" s="45"/>
      <c r="NNN91" s="45"/>
      <c r="NNO91" s="45"/>
      <c r="NNP91" s="45"/>
      <c r="NNQ91" s="45"/>
      <c r="NNR91" s="45"/>
      <c r="NNS91" s="45"/>
      <c r="NNT91" s="45"/>
      <c r="NNU91" s="45"/>
      <c r="NNV91" s="45"/>
      <c r="NNW91" s="45"/>
      <c r="NNX91" s="45"/>
      <c r="NNY91" s="45"/>
      <c r="NNZ91" s="45"/>
      <c r="NOA91" s="45"/>
      <c r="NOB91" s="45"/>
      <c r="NOC91" s="45"/>
      <c r="NOD91" s="45"/>
      <c r="NOE91" s="45"/>
      <c r="NOF91" s="45"/>
      <c r="NOG91" s="45"/>
      <c r="NOH91" s="45"/>
      <c r="NOI91" s="45"/>
      <c r="NOJ91" s="45"/>
      <c r="NOK91" s="45"/>
      <c r="NOL91" s="45"/>
      <c r="NOM91" s="45"/>
      <c r="NON91" s="45"/>
      <c r="NOO91" s="45"/>
      <c r="NOP91" s="45"/>
      <c r="NOQ91" s="45"/>
      <c r="NOR91" s="45"/>
      <c r="NOS91" s="45"/>
      <c r="NOT91" s="45"/>
      <c r="NOU91" s="45"/>
      <c r="NOV91" s="45"/>
      <c r="NOW91" s="45"/>
      <c r="NOX91" s="45"/>
      <c r="NOY91" s="45"/>
      <c r="NOZ91" s="45"/>
      <c r="NPA91" s="45"/>
      <c r="NPB91" s="45"/>
      <c r="NPC91" s="45"/>
      <c r="NPD91" s="45"/>
      <c r="NPE91" s="45"/>
      <c r="NPF91" s="45"/>
      <c r="NPG91" s="45"/>
      <c r="NPH91" s="45"/>
      <c r="NPI91" s="45"/>
      <c r="NPJ91" s="45"/>
      <c r="NPK91" s="45"/>
      <c r="NPL91" s="45"/>
      <c r="NPM91" s="45"/>
      <c r="NPN91" s="45"/>
      <c r="NPO91" s="45"/>
      <c r="NPP91" s="45"/>
      <c r="NPQ91" s="45"/>
      <c r="NPR91" s="45"/>
      <c r="NPS91" s="45"/>
      <c r="NPT91" s="45"/>
      <c r="NPU91" s="45"/>
      <c r="NPV91" s="45"/>
      <c r="NPW91" s="45"/>
      <c r="NPX91" s="45"/>
      <c r="NPY91" s="45"/>
      <c r="NPZ91" s="45"/>
      <c r="NQA91" s="45"/>
      <c r="NQB91" s="45"/>
      <c r="NQC91" s="45"/>
      <c r="NQD91" s="45"/>
      <c r="NQE91" s="45"/>
      <c r="NQF91" s="45"/>
      <c r="NQG91" s="45"/>
      <c r="NQH91" s="45"/>
      <c r="NQI91" s="45"/>
      <c r="NQJ91" s="45"/>
      <c r="NQK91" s="45"/>
      <c r="NQL91" s="45"/>
      <c r="NQM91" s="45"/>
      <c r="NQN91" s="45"/>
      <c r="NQO91" s="45"/>
      <c r="NQP91" s="45"/>
      <c r="NQQ91" s="45"/>
      <c r="NQR91" s="45"/>
      <c r="NQS91" s="45"/>
      <c r="NQT91" s="45"/>
      <c r="NQU91" s="45"/>
      <c r="NQV91" s="45"/>
      <c r="NQW91" s="45"/>
      <c r="NQX91" s="45"/>
      <c r="NQY91" s="45"/>
      <c r="NQZ91" s="45"/>
      <c r="NRA91" s="45"/>
      <c r="NRB91" s="45"/>
      <c r="NRC91" s="45"/>
      <c r="NRD91" s="45"/>
      <c r="NRE91" s="45"/>
      <c r="NRF91" s="45"/>
      <c r="NRG91" s="45"/>
      <c r="NRH91" s="45"/>
      <c r="NRI91" s="45"/>
      <c r="NRJ91" s="45"/>
      <c r="NRK91" s="45"/>
      <c r="NRL91" s="45"/>
      <c r="NRM91" s="45"/>
      <c r="NRN91" s="45"/>
      <c r="NRO91" s="45"/>
      <c r="NRP91" s="45"/>
      <c r="NRQ91" s="45"/>
      <c r="NRR91" s="45"/>
      <c r="NRS91" s="45"/>
      <c r="NRT91" s="45"/>
      <c r="NRU91" s="45"/>
      <c r="NRV91" s="45"/>
      <c r="NRW91" s="45"/>
      <c r="NRX91" s="45"/>
      <c r="NRY91" s="45"/>
      <c r="NRZ91" s="45"/>
      <c r="NSA91" s="45"/>
      <c r="NSB91" s="45"/>
      <c r="NSC91" s="45"/>
      <c r="NSD91" s="45"/>
      <c r="NSE91" s="45"/>
      <c r="NSF91" s="45"/>
      <c r="NSG91" s="45"/>
      <c r="NSH91" s="45"/>
      <c r="NSI91" s="45"/>
      <c r="NSJ91" s="45"/>
      <c r="NSK91" s="45"/>
      <c r="NSL91" s="45"/>
      <c r="NSM91" s="45"/>
      <c r="NSN91" s="45"/>
      <c r="NSO91" s="45"/>
      <c r="NSP91" s="45"/>
      <c r="NSQ91" s="45"/>
      <c r="NSR91" s="45"/>
      <c r="NSS91" s="45"/>
      <c r="NST91" s="45"/>
      <c r="NSU91" s="45"/>
      <c r="NSV91" s="45"/>
      <c r="NSW91" s="45"/>
      <c r="NSX91" s="45"/>
      <c r="NSY91" s="45"/>
      <c r="NSZ91" s="45"/>
      <c r="NTA91" s="45"/>
      <c r="NTB91" s="45"/>
      <c r="NTC91" s="45"/>
      <c r="NTD91" s="45"/>
      <c r="NTE91" s="45"/>
      <c r="NTF91" s="45"/>
      <c r="NTG91" s="45"/>
      <c r="NTH91" s="45"/>
      <c r="NTI91" s="45"/>
      <c r="NTJ91" s="45"/>
      <c r="NTK91" s="45"/>
      <c r="NTL91" s="45"/>
      <c r="NTM91" s="45"/>
      <c r="NTN91" s="45"/>
      <c r="NTO91" s="45"/>
      <c r="NTP91" s="45"/>
      <c r="NTQ91" s="45"/>
      <c r="NTR91" s="45"/>
      <c r="NTS91" s="45"/>
      <c r="NTT91" s="45"/>
      <c r="NTU91" s="45"/>
      <c r="NTV91" s="45"/>
      <c r="NTW91" s="45"/>
      <c r="NTX91" s="45"/>
      <c r="NTY91" s="45"/>
      <c r="NTZ91" s="45"/>
      <c r="NUA91" s="45"/>
      <c r="NUB91" s="45"/>
      <c r="NUC91" s="45"/>
      <c r="NUD91" s="45"/>
      <c r="NUE91" s="45"/>
      <c r="NUF91" s="45"/>
      <c r="NUG91" s="45"/>
      <c r="NUH91" s="45"/>
      <c r="NUI91" s="45"/>
      <c r="NUJ91" s="45"/>
      <c r="NUK91" s="45"/>
      <c r="NUL91" s="45"/>
      <c r="NUM91" s="45"/>
      <c r="NUN91" s="45"/>
      <c r="NUO91" s="45"/>
      <c r="NUP91" s="45"/>
      <c r="NUQ91" s="45"/>
      <c r="NUR91" s="45"/>
      <c r="NUS91" s="45"/>
      <c r="NUT91" s="45"/>
      <c r="NUU91" s="45"/>
      <c r="NUV91" s="45"/>
      <c r="NUW91" s="45"/>
      <c r="NUX91" s="45"/>
      <c r="NUY91" s="45"/>
      <c r="NUZ91" s="45"/>
      <c r="NVA91" s="45"/>
      <c r="NVB91" s="45"/>
      <c r="NVC91" s="45"/>
      <c r="NVD91" s="45"/>
      <c r="NVE91" s="45"/>
      <c r="NVF91" s="45"/>
      <c r="NVG91" s="45"/>
      <c r="NVH91" s="45"/>
      <c r="NVI91" s="45"/>
      <c r="NVJ91" s="45"/>
      <c r="NVK91" s="45"/>
      <c r="NVL91" s="45"/>
      <c r="NVM91" s="45"/>
      <c r="NVN91" s="45"/>
      <c r="NVO91" s="45"/>
      <c r="NVP91" s="45"/>
      <c r="NVQ91" s="45"/>
      <c r="NVR91" s="45"/>
      <c r="NVS91" s="45"/>
      <c r="NVT91" s="45"/>
      <c r="NVU91" s="45"/>
      <c r="NVV91" s="45"/>
      <c r="NVW91" s="45"/>
      <c r="NVX91" s="45"/>
      <c r="NVY91" s="45"/>
      <c r="NVZ91" s="45"/>
      <c r="NWA91" s="45"/>
      <c r="NWB91" s="45"/>
      <c r="NWC91" s="45"/>
      <c r="NWD91" s="45"/>
      <c r="NWE91" s="45"/>
      <c r="NWF91" s="45"/>
      <c r="NWG91" s="45"/>
      <c r="NWH91" s="45"/>
      <c r="NWI91" s="45"/>
      <c r="NWJ91" s="45"/>
      <c r="NWK91" s="45"/>
      <c r="NWL91" s="45"/>
      <c r="NWM91" s="45"/>
      <c r="NWN91" s="45"/>
      <c r="NWO91" s="45"/>
      <c r="NWP91" s="45"/>
      <c r="NWQ91" s="45"/>
      <c r="NWR91" s="45"/>
      <c r="NWS91" s="45"/>
      <c r="NWT91" s="45"/>
      <c r="NWU91" s="45"/>
      <c r="NWV91" s="45"/>
      <c r="NWW91" s="45"/>
      <c r="NWX91" s="45"/>
      <c r="NWY91" s="45"/>
      <c r="NWZ91" s="45"/>
      <c r="NXA91" s="45"/>
      <c r="NXB91" s="45"/>
      <c r="NXC91" s="45"/>
      <c r="NXD91" s="45"/>
      <c r="NXE91" s="45"/>
      <c r="NXF91" s="45"/>
      <c r="NXG91" s="45"/>
      <c r="NXH91" s="45"/>
      <c r="NXI91" s="45"/>
      <c r="NXJ91" s="45"/>
      <c r="NXK91" s="45"/>
      <c r="NXL91" s="45"/>
      <c r="NXM91" s="45"/>
      <c r="NXN91" s="45"/>
      <c r="NXO91" s="45"/>
      <c r="NXP91" s="45"/>
      <c r="NXQ91" s="45"/>
      <c r="NXR91" s="45"/>
      <c r="NXS91" s="45"/>
      <c r="NXT91" s="45"/>
      <c r="NXU91" s="45"/>
      <c r="NXV91" s="45"/>
      <c r="NXW91" s="45"/>
      <c r="NXX91" s="45"/>
      <c r="NXY91" s="45"/>
      <c r="NXZ91" s="45"/>
      <c r="NYA91" s="45"/>
      <c r="NYB91" s="45"/>
      <c r="NYC91" s="45"/>
      <c r="NYD91" s="45"/>
      <c r="NYE91" s="45"/>
      <c r="NYF91" s="45"/>
      <c r="NYG91" s="45"/>
      <c r="NYH91" s="45"/>
      <c r="NYI91" s="45"/>
      <c r="NYJ91" s="45"/>
      <c r="NYK91" s="45"/>
      <c r="NYL91" s="45"/>
      <c r="NYM91" s="45"/>
      <c r="NYN91" s="45"/>
      <c r="NYO91" s="45"/>
      <c r="NYP91" s="45"/>
      <c r="NYQ91" s="45"/>
      <c r="NYR91" s="45"/>
      <c r="NYS91" s="45"/>
      <c r="NYT91" s="45"/>
      <c r="NYU91" s="45"/>
      <c r="NYV91" s="45"/>
      <c r="NYW91" s="45"/>
      <c r="NYX91" s="45"/>
      <c r="NYY91" s="45"/>
      <c r="NYZ91" s="45"/>
      <c r="NZA91" s="45"/>
      <c r="NZB91" s="45"/>
      <c r="NZC91" s="45"/>
      <c r="NZD91" s="45"/>
      <c r="NZE91" s="45"/>
      <c r="NZF91" s="45"/>
      <c r="NZG91" s="45"/>
      <c r="NZH91" s="45"/>
      <c r="NZI91" s="45"/>
      <c r="NZJ91" s="45"/>
      <c r="NZK91" s="45"/>
      <c r="NZL91" s="45"/>
      <c r="NZM91" s="45"/>
      <c r="NZN91" s="45"/>
      <c r="NZO91" s="45"/>
      <c r="NZP91" s="45"/>
      <c r="NZQ91" s="45"/>
      <c r="NZR91" s="45"/>
      <c r="NZS91" s="45"/>
      <c r="NZT91" s="45"/>
      <c r="NZU91" s="45"/>
      <c r="NZV91" s="45"/>
      <c r="NZW91" s="45"/>
      <c r="NZX91" s="45"/>
      <c r="NZY91" s="45"/>
      <c r="NZZ91" s="45"/>
      <c r="OAA91" s="45"/>
      <c r="OAB91" s="45"/>
      <c r="OAC91" s="45"/>
      <c r="OAD91" s="45"/>
      <c r="OAE91" s="45"/>
      <c r="OAF91" s="45"/>
      <c r="OAG91" s="45"/>
      <c r="OAH91" s="45"/>
      <c r="OAI91" s="45"/>
      <c r="OAJ91" s="45"/>
      <c r="OAK91" s="45"/>
      <c r="OAL91" s="45"/>
      <c r="OAM91" s="45"/>
      <c r="OAN91" s="45"/>
      <c r="OAO91" s="45"/>
      <c r="OAP91" s="45"/>
      <c r="OAQ91" s="45"/>
      <c r="OAR91" s="45"/>
      <c r="OAS91" s="45"/>
      <c r="OAT91" s="45"/>
      <c r="OAU91" s="45"/>
      <c r="OAV91" s="45"/>
      <c r="OAW91" s="45"/>
      <c r="OAX91" s="45"/>
      <c r="OAY91" s="45"/>
      <c r="OAZ91" s="45"/>
      <c r="OBA91" s="45"/>
      <c r="OBB91" s="45"/>
      <c r="OBC91" s="45"/>
      <c r="OBD91" s="45"/>
      <c r="OBE91" s="45"/>
      <c r="OBF91" s="45"/>
      <c r="OBG91" s="45"/>
      <c r="OBH91" s="45"/>
      <c r="OBI91" s="45"/>
      <c r="OBJ91" s="45"/>
      <c r="OBK91" s="45"/>
      <c r="OBL91" s="45"/>
      <c r="OBM91" s="45"/>
      <c r="OBN91" s="45"/>
      <c r="OBO91" s="45"/>
      <c r="OBP91" s="45"/>
      <c r="OBQ91" s="45"/>
      <c r="OBR91" s="45"/>
      <c r="OBS91" s="45"/>
      <c r="OBT91" s="45"/>
      <c r="OBU91" s="45"/>
      <c r="OBV91" s="45"/>
      <c r="OBW91" s="45"/>
      <c r="OBX91" s="45"/>
      <c r="OBY91" s="45"/>
      <c r="OBZ91" s="45"/>
      <c r="OCA91" s="45"/>
      <c r="OCB91" s="45"/>
      <c r="OCC91" s="45"/>
      <c r="OCD91" s="45"/>
      <c r="OCE91" s="45"/>
      <c r="OCF91" s="45"/>
      <c r="OCG91" s="45"/>
      <c r="OCH91" s="45"/>
      <c r="OCI91" s="45"/>
      <c r="OCJ91" s="45"/>
      <c r="OCK91" s="45"/>
      <c r="OCL91" s="45"/>
      <c r="OCM91" s="45"/>
      <c r="OCN91" s="45"/>
      <c r="OCO91" s="45"/>
      <c r="OCP91" s="45"/>
      <c r="OCQ91" s="45"/>
      <c r="OCR91" s="45"/>
      <c r="OCS91" s="45"/>
      <c r="OCT91" s="45"/>
      <c r="OCU91" s="45"/>
      <c r="OCV91" s="45"/>
      <c r="OCW91" s="45"/>
      <c r="OCX91" s="45"/>
      <c r="OCY91" s="45"/>
      <c r="OCZ91" s="45"/>
      <c r="ODA91" s="45"/>
      <c r="ODB91" s="45"/>
      <c r="ODC91" s="45"/>
      <c r="ODD91" s="45"/>
      <c r="ODE91" s="45"/>
      <c r="ODF91" s="45"/>
      <c r="ODG91" s="45"/>
      <c r="ODH91" s="45"/>
      <c r="ODI91" s="45"/>
      <c r="ODJ91" s="45"/>
      <c r="ODK91" s="45"/>
      <c r="ODL91" s="45"/>
      <c r="ODM91" s="45"/>
      <c r="ODN91" s="45"/>
      <c r="ODO91" s="45"/>
      <c r="ODP91" s="45"/>
      <c r="ODQ91" s="45"/>
      <c r="ODR91" s="45"/>
      <c r="ODS91" s="45"/>
      <c r="ODT91" s="45"/>
      <c r="ODU91" s="45"/>
      <c r="ODV91" s="45"/>
      <c r="ODW91" s="45"/>
      <c r="ODX91" s="45"/>
      <c r="ODY91" s="45"/>
      <c r="ODZ91" s="45"/>
      <c r="OEA91" s="45"/>
      <c r="OEB91" s="45"/>
      <c r="OEC91" s="45"/>
      <c r="OED91" s="45"/>
      <c r="OEE91" s="45"/>
      <c r="OEF91" s="45"/>
      <c r="OEG91" s="45"/>
      <c r="OEH91" s="45"/>
      <c r="OEI91" s="45"/>
      <c r="OEJ91" s="45"/>
      <c r="OEK91" s="45"/>
      <c r="OEL91" s="45"/>
      <c r="OEM91" s="45"/>
      <c r="OEN91" s="45"/>
      <c r="OEO91" s="45"/>
      <c r="OEP91" s="45"/>
      <c r="OEQ91" s="45"/>
      <c r="OER91" s="45"/>
      <c r="OES91" s="45"/>
      <c r="OET91" s="45"/>
      <c r="OEU91" s="45"/>
      <c r="OEV91" s="45"/>
      <c r="OEW91" s="45"/>
      <c r="OEX91" s="45"/>
      <c r="OEY91" s="45"/>
      <c r="OEZ91" s="45"/>
      <c r="OFA91" s="45"/>
      <c r="OFB91" s="45"/>
      <c r="OFC91" s="45"/>
      <c r="OFD91" s="45"/>
      <c r="OFE91" s="45"/>
      <c r="OFF91" s="45"/>
      <c r="OFG91" s="45"/>
      <c r="OFH91" s="45"/>
      <c r="OFI91" s="45"/>
      <c r="OFJ91" s="45"/>
      <c r="OFK91" s="45"/>
      <c r="OFL91" s="45"/>
      <c r="OFM91" s="45"/>
      <c r="OFN91" s="45"/>
      <c r="OFO91" s="45"/>
      <c r="OFP91" s="45"/>
      <c r="OFQ91" s="45"/>
      <c r="OFR91" s="45"/>
      <c r="OFS91" s="45"/>
      <c r="OFT91" s="45"/>
      <c r="OFU91" s="45"/>
      <c r="OFV91" s="45"/>
      <c r="OFW91" s="45"/>
      <c r="OFX91" s="45"/>
      <c r="OFY91" s="45"/>
      <c r="OFZ91" s="45"/>
      <c r="OGA91" s="45"/>
      <c r="OGB91" s="45"/>
      <c r="OGC91" s="45"/>
      <c r="OGD91" s="45"/>
      <c r="OGE91" s="45"/>
      <c r="OGF91" s="45"/>
      <c r="OGG91" s="45"/>
      <c r="OGH91" s="45"/>
      <c r="OGI91" s="45"/>
      <c r="OGJ91" s="45"/>
      <c r="OGK91" s="45"/>
      <c r="OGL91" s="45"/>
      <c r="OGM91" s="45"/>
      <c r="OGN91" s="45"/>
      <c r="OGO91" s="45"/>
      <c r="OGP91" s="45"/>
      <c r="OGQ91" s="45"/>
      <c r="OGR91" s="45"/>
      <c r="OGS91" s="45"/>
      <c r="OGT91" s="45"/>
      <c r="OGU91" s="45"/>
      <c r="OGV91" s="45"/>
      <c r="OGW91" s="45"/>
      <c r="OGX91" s="45"/>
      <c r="OGY91" s="45"/>
      <c r="OGZ91" s="45"/>
      <c r="OHA91" s="45"/>
      <c r="OHB91" s="45"/>
      <c r="OHC91" s="45"/>
      <c r="OHD91" s="45"/>
      <c r="OHE91" s="45"/>
      <c r="OHF91" s="45"/>
      <c r="OHG91" s="45"/>
      <c r="OHH91" s="45"/>
      <c r="OHI91" s="45"/>
      <c r="OHJ91" s="45"/>
      <c r="OHK91" s="45"/>
      <c r="OHL91" s="45"/>
      <c r="OHM91" s="45"/>
      <c r="OHN91" s="45"/>
      <c r="OHO91" s="45"/>
      <c r="OHP91" s="45"/>
      <c r="OHQ91" s="45"/>
      <c r="OHR91" s="45"/>
      <c r="OHS91" s="45"/>
      <c r="OHT91" s="45"/>
      <c r="OHU91" s="45"/>
      <c r="OHV91" s="45"/>
      <c r="OHW91" s="45"/>
      <c r="OHX91" s="45"/>
      <c r="OHY91" s="45"/>
      <c r="OHZ91" s="45"/>
      <c r="OIA91" s="45"/>
      <c r="OIB91" s="45"/>
      <c r="OIC91" s="45"/>
      <c r="OID91" s="45"/>
      <c r="OIE91" s="45"/>
      <c r="OIF91" s="45"/>
      <c r="OIG91" s="45"/>
      <c r="OIH91" s="45"/>
      <c r="OII91" s="45"/>
      <c r="OIJ91" s="45"/>
      <c r="OIK91" s="45"/>
      <c r="OIL91" s="45"/>
      <c r="OIM91" s="45"/>
      <c r="OIN91" s="45"/>
      <c r="OIO91" s="45"/>
      <c r="OIP91" s="45"/>
      <c r="OIQ91" s="45"/>
      <c r="OIR91" s="45"/>
      <c r="OIS91" s="45"/>
      <c r="OIT91" s="45"/>
      <c r="OIU91" s="45"/>
      <c r="OIV91" s="45"/>
      <c r="OIW91" s="45"/>
      <c r="OIX91" s="45"/>
      <c r="OIY91" s="45"/>
      <c r="OIZ91" s="45"/>
      <c r="OJA91" s="45"/>
      <c r="OJB91" s="45"/>
      <c r="OJC91" s="45"/>
      <c r="OJD91" s="45"/>
      <c r="OJE91" s="45"/>
      <c r="OJF91" s="45"/>
      <c r="OJG91" s="45"/>
      <c r="OJH91" s="45"/>
      <c r="OJI91" s="45"/>
      <c r="OJJ91" s="45"/>
      <c r="OJK91" s="45"/>
      <c r="OJL91" s="45"/>
      <c r="OJM91" s="45"/>
      <c r="OJN91" s="45"/>
      <c r="OJO91" s="45"/>
      <c r="OJP91" s="45"/>
      <c r="OJQ91" s="45"/>
      <c r="OJR91" s="45"/>
      <c r="OJS91" s="45"/>
      <c r="OJT91" s="45"/>
      <c r="OJU91" s="45"/>
      <c r="OJV91" s="45"/>
      <c r="OJW91" s="45"/>
      <c r="OJX91" s="45"/>
      <c r="OJY91" s="45"/>
      <c r="OJZ91" s="45"/>
      <c r="OKA91" s="45"/>
      <c r="OKB91" s="45"/>
      <c r="OKC91" s="45"/>
      <c r="OKD91" s="45"/>
      <c r="OKE91" s="45"/>
      <c r="OKF91" s="45"/>
      <c r="OKG91" s="45"/>
      <c r="OKH91" s="45"/>
      <c r="OKI91" s="45"/>
      <c r="OKJ91" s="45"/>
      <c r="OKK91" s="45"/>
      <c r="OKL91" s="45"/>
      <c r="OKM91" s="45"/>
      <c r="OKN91" s="45"/>
      <c r="OKO91" s="45"/>
      <c r="OKP91" s="45"/>
      <c r="OKQ91" s="45"/>
      <c r="OKR91" s="45"/>
      <c r="OKS91" s="45"/>
      <c r="OKT91" s="45"/>
      <c r="OKU91" s="45"/>
      <c r="OKV91" s="45"/>
      <c r="OKW91" s="45"/>
      <c r="OKX91" s="45"/>
      <c r="OKY91" s="45"/>
      <c r="OKZ91" s="45"/>
      <c r="OLA91" s="45"/>
      <c r="OLB91" s="45"/>
      <c r="OLC91" s="45"/>
      <c r="OLD91" s="45"/>
      <c r="OLE91" s="45"/>
      <c r="OLF91" s="45"/>
      <c r="OLG91" s="45"/>
      <c r="OLH91" s="45"/>
      <c r="OLI91" s="45"/>
      <c r="OLJ91" s="45"/>
      <c r="OLK91" s="45"/>
      <c r="OLL91" s="45"/>
      <c r="OLM91" s="45"/>
      <c r="OLN91" s="45"/>
      <c r="OLO91" s="45"/>
      <c r="OLP91" s="45"/>
      <c r="OLQ91" s="45"/>
      <c r="OLR91" s="45"/>
      <c r="OLS91" s="45"/>
      <c r="OLT91" s="45"/>
      <c r="OLU91" s="45"/>
      <c r="OLV91" s="45"/>
      <c r="OLW91" s="45"/>
      <c r="OLX91" s="45"/>
      <c r="OLY91" s="45"/>
      <c r="OLZ91" s="45"/>
      <c r="OMA91" s="45"/>
      <c r="OMB91" s="45"/>
      <c r="OMC91" s="45"/>
      <c r="OMD91" s="45"/>
      <c r="OME91" s="45"/>
      <c r="OMF91" s="45"/>
      <c r="OMG91" s="45"/>
      <c r="OMH91" s="45"/>
      <c r="OMI91" s="45"/>
      <c r="OMJ91" s="45"/>
      <c r="OMK91" s="45"/>
      <c r="OML91" s="45"/>
      <c r="OMM91" s="45"/>
      <c r="OMN91" s="45"/>
      <c r="OMO91" s="45"/>
      <c r="OMP91" s="45"/>
      <c r="OMQ91" s="45"/>
      <c r="OMR91" s="45"/>
      <c r="OMS91" s="45"/>
      <c r="OMT91" s="45"/>
      <c r="OMU91" s="45"/>
      <c r="OMV91" s="45"/>
      <c r="OMW91" s="45"/>
      <c r="OMX91" s="45"/>
      <c r="OMY91" s="45"/>
      <c r="OMZ91" s="45"/>
      <c r="ONA91" s="45"/>
      <c r="ONB91" s="45"/>
      <c r="ONC91" s="45"/>
      <c r="OND91" s="45"/>
      <c r="ONE91" s="45"/>
      <c r="ONF91" s="45"/>
      <c r="ONG91" s="45"/>
      <c r="ONH91" s="45"/>
      <c r="ONI91" s="45"/>
      <c r="ONJ91" s="45"/>
      <c r="ONK91" s="45"/>
      <c r="ONL91" s="45"/>
      <c r="ONM91" s="45"/>
      <c r="ONN91" s="45"/>
      <c r="ONO91" s="45"/>
      <c r="ONP91" s="45"/>
      <c r="ONQ91" s="45"/>
      <c r="ONR91" s="45"/>
      <c r="ONS91" s="45"/>
      <c r="ONT91" s="45"/>
      <c r="ONU91" s="45"/>
      <c r="ONV91" s="45"/>
      <c r="ONW91" s="45"/>
      <c r="ONX91" s="45"/>
      <c r="ONY91" s="45"/>
      <c r="ONZ91" s="45"/>
      <c r="OOA91" s="45"/>
      <c r="OOB91" s="45"/>
      <c r="OOC91" s="45"/>
      <c r="OOD91" s="45"/>
      <c r="OOE91" s="45"/>
      <c r="OOF91" s="45"/>
      <c r="OOG91" s="45"/>
      <c r="OOH91" s="45"/>
      <c r="OOI91" s="45"/>
      <c r="OOJ91" s="45"/>
      <c r="OOK91" s="45"/>
      <c r="OOL91" s="45"/>
      <c r="OOM91" s="45"/>
      <c r="OON91" s="45"/>
      <c r="OOO91" s="45"/>
      <c r="OOP91" s="45"/>
      <c r="OOQ91" s="45"/>
      <c r="OOR91" s="45"/>
      <c r="OOS91" s="45"/>
      <c r="OOT91" s="45"/>
      <c r="OOU91" s="45"/>
      <c r="OOV91" s="45"/>
      <c r="OOW91" s="45"/>
      <c r="OOX91" s="45"/>
      <c r="OOY91" s="45"/>
      <c r="OOZ91" s="45"/>
      <c r="OPA91" s="45"/>
      <c r="OPB91" s="45"/>
      <c r="OPC91" s="45"/>
      <c r="OPD91" s="45"/>
      <c r="OPE91" s="45"/>
      <c r="OPF91" s="45"/>
      <c r="OPG91" s="45"/>
      <c r="OPH91" s="45"/>
      <c r="OPI91" s="45"/>
      <c r="OPJ91" s="45"/>
      <c r="OPK91" s="45"/>
      <c r="OPL91" s="45"/>
      <c r="OPM91" s="45"/>
      <c r="OPN91" s="45"/>
      <c r="OPO91" s="45"/>
      <c r="OPP91" s="45"/>
      <c r="OPQ91" s="45"/>
      <c r="OPR91" s="45"/>
      <c r="OPS91" s="45"/>
      <c r="OPT91" s="45"/>
      <c r="OPU91" s="45"/>
      <c r="OPV91" s="45"/>
      <c r="OPW91" s="45"/>
      <c r="OPX91" s="45"/>
      <c r="OPY91" s="45"/>
      <c r="OPZ91" s="45"/>
      <c r="OQA91" s="45"/>
      <c r="OQB91" s="45"/>
      <c r="OQC91" s="45"/>
      <c r="OQD91" s="45"/>
      <c r="OQE91" s="45"/>
      <c r="OQF91" s="45"/>
      <c r="OQG91" s="45"/>
      <c r="OQH91" s="45"/>
      <c r="OQI91" s="45"/>
      <c r="OQJ91" s="45"/>
      <c r="OQK91" s="45"/>
      <c r="OQL91" s="45"/>
      <c r="OQM91" s="45"/>
      <c r="OQN91" s="45"/>
      <c r="OQO91" s="45"/>
      <c r="OQP91" s="45"/>
      <c r="OQQ91" s="45"/>
      <c r="OQR91" s="45"/>
      <c r="OQS91" s="45"/>
      <c r="OQT91" s="45"/>
      <c r="OQU91" s="45"/>
      <c r="OQV91" s="45"/>
      <c r="OQW91" s="45"/>
      <c r="OQX91" s="45"/>
      <c r="OQY91" s="45"/>
      <c r="OQZ91" s="45"/>
      <c r="ORA91" s="45"/>
      <c r="ORB91" s="45"/>
      <c r="ORC91" s="45"/>
      <c r="ORD91" s="45"/>
      <c r="ORE91" s="45"/>
      <c r="ORF91" s="45"/>
      <c r="ORG91" s="45"/>
      <c r="ORH91" s="45"/>
      <c r="ORI91" s="45"/>
      <c r="ORJ91" s="45"/>
      <c r="ORK91" s="45"/>
      <c r="ORL91" s="45"/>
      <c r="ORM91" s="45"/>
      <c r="ORN91" s="45"/>
      <c r="ORO91" s="45"/>
      <c r="ORP91" s="45"/>
      <c r="ORQ91" s="45"/>
      <c r="ORR91" s="45"/>
      <c r="ORS91" s="45"/>
      <c r="ORT91" s="45"/>
      <c r="ORU91" s="45"/>
      <c r="ORV91" s="45"/>
      <c r="ORW91" s="45"/>
      <c r="ORX91" s="45"/>
      <c r="ORY91" s="45"/>
      <c r="ORZ91" s="45"/>
      <c r="OSA91" s="45"/>
      <c r="OSB91" s="45"/>
      <c r="OSC91" s="45"/>
      <c r="OSD91" s="45"/>
      <c r="OSE91" s="45"/>
      <c r="OSF91" s="45"/>
      <c r="OSG91" s="45"/>
      <c r="OSH91" s="45"/>
      <c r="OSI91" s="45"/>
      <c r="OSJ91" s="45"/>
      <c r="OSK91" s="45"/>
      <c r="OSL91" s="45"/>
      <c r="OSM91" s="45"/>
      <c r="OSN91" s="45"/>
      <c r="OSO91" s="45"/>
      <c r="OSP91" s="45"/>
      <c r="OSQ91" s="45"/>
      <c r="OSR91" s="45"/>
      <c r="OSS91" s="45"/>
      <c r="OST91" s="45"/>
      <c r="OSU91" s="45"/>
      <c r="OSV91" s="45"/>
      <c r="OSW91" s="45"/>
      <c r="OSX91" s="45"/>
      <c r="OSY91" s="45"/>
      <c r="OSZ91" s="45"/>
      <c r="OTA91" s="45"/>
      <c r="OTB91" s="45"/>
      <c r="OTC91" s="45"/>
      <c r="OTD91" s="45"/>
      <c r="OTE91" s="45"/>
      <c r="OTF91" s="45"/>
      <c r="OTG91" s="45"/>
      <c r="OTH91" s="45"/>
      <c r="OTI91" s="45"/>
      <c r="OTJ91" s="45"/>
      <c r="OTK91" s="45"/>
      <c r="OTL91" s="45"/>
      <c r="OTM91" s="45"/>
      <c r="OTN91" s="45"/>
      <c r="OTO91" s="45"/>
      <c r="OTP91" s="45"/>
      <c r="OTQ91" s="45"/>
      <c r="OTR91" s="45"/>
      <c r="OTS91" s="45"/>
      <c r="OTT91" s="45"/>
      <c r="OTU91" s="45"/>
      <c r="OTV91" s="45"/>
      <c r="OTW91" s="45"/>
      <c r="OTX91" s="45"/>
      <c r="OTY91" s="45"/>
      <c r="OTZ91" s="45"/>
      <c r="OUA91" s="45"/>
      <c r="OUB91" s="45"/>
      <c r="OUC91" s="45"/>
      <c r="OUD91" s="45"/>
      <c r="OUE91" s="45"/>
      <c r="OUF91" s="45"/>
      <c r="OUG91" s="45"/>
      <c r="OUH91" s="45"/>
      <c r="OUI91" s="45"/>
      <c r="OUJ91" s="45"/>
      <c r="OUK91" s="45"/>
      <c r="OUL91" s="45"/>
      <c r="OUM91" s="45"/>
      <c r="OUN91" s="45"/>
      <c r="OUO91" s="45"/>
      <c r="OUP91" s="45"/>
      <c r="OUQ91" s="45"/>
      <c r="OUR91" s="45"/>
      <c r="OUS91" s="45"/>
      <c r="OUT91" s="45"/>
      <c r="OUU91" s="45"/>
      <c r="OUV91" s="45"/>
      <c r="OUW91" s="45"/>
      <c r="OUX91" s="45"/>
      <c r="OUY91" s="45"/>
      <c r="OUZ91" s="45"/>
      <c r="OVA91" s="45"/>
      <c r="OVB91" s="45"/>
      <c r="OVC91" s="45"/>
      <c r="OVD91" s="45"/>
      <c r="OVE91" s="45"/>
      <c r="OVF91" s="45"/>
      <c r="OVG91" s="45"/>
      <c r="OVH91" s="45"/>
      <c r="OVI91" s="45"/>
      <c r="OVJ91" s="45"/>
      <c r="OVK91" s="45"/>
      <c r="OVL91" s="45"/>
      <c r="OVM91" s="45"/>
      <c r="OVN91" s="45"/>
      <c r="OVO91" s="45"/>
      <c r="OVP91" s="45"/>
      <c r="OVQ91" s="45"/>
      <c r="OVR91" s="45"/>
      <c r="OVS91" s="45"/>
      <c r="OVT91" s="45"/>
      <c r="OVU91" s="45"/>
      <c r="OVV91" s="45"/>
      <c r="OVW91" s="45"/>
      <c r="OVX91" s="45"/>
      <c r="OVY91" s="45"/>
      <c r="OVZ91" s="45"/>
      <c r="OWA91" s="45"/>
      <c r="OWB91" s="45"/>
      <c r="OWC91" s="45"/>
      <c r="OWD91" s="45"/>
      <c r="OWE91" s="45"/>
      <c r="OWF91" s="45"/>
      <c r="OWG91" s="45"/>
      <c r="OWH91" s="45"/>
      <c r="OWI91" s="45"/>
      <c r="OWJ91" s="45"/>
      <c r="OWK91" s="45"/>
      <c r="OWL91" s="45"/>
      <c r="OWM91" s="45"/>
      <c r="OWN91" s="45"/>
      <c r="OWO91" s="45"/>
      <c r="OWP91" s="45"/>
      <c r="OWQ91" s="45"/>
      <c r="OWR91" s="45"/>
      <c r="OWS91" s="45"/>
      <c r="OWT91" s="45"/>
      <c r="OWU91" s="45"/>
      <c r="OWV91" s="45"/>
      <c r="OWW91" s="45"/>
      <c r="OWX91" s="45"/>
      <c r="OWY91" s="45"/>
      <c r="OWZ91" s="45"/>
      <c r="OXA91" s="45"/>
      <c r="OXB91" s="45"/>
      <c r="OXC91" s="45"/>
      <c r="OXD91" s="45"/>
      <c r="OXE91" s="45"/>
      <c r="OXF91" s="45"/>
      <c r="OXG91" s="45"/>
      <c r="OXH91" s="45"/>
      <c r="OXI91" s="45"/>
      <c r="OXJ91" s="45"/>
      <c r="OXK91" s="45"/>
      <c r="OXL91" s="45"/>
      <c r="OXM91" s="45"/>
      <c r="OXN91" s="45"/>
      <c r="OXO91" s="45"/>
      <c r="OXP91" s="45"/>
      <c r="OXQ91" s="45"/>
      <c r="OXR91" s="45"/>
      <c r="OXS91" s="45"/>
      <c r="OXT91" s="45"/>
      <c r="OXU91" s="45"/>
      <c r="OXV91" s="45"/>
      <c r="OXW91" s="45"/>
      <c r="OXX91" s="45"/>
      <c r="OXY91" s="45"/>
      <c r="OXZ91" s="45"/>
      <c r="OYA91" s="45"/>
      <c r="OYB91" s="45"/>
      <c r="OYC91" s="45"/>
      <c r="OYD91" s="45"/>
      <c r="OYE91" s="45"/>
      <c r="OYF91" s="45"/>
      <c r="OYG91" s="45"/>
      <c r="OYH91" s="45"/>
      <c r="OYI91" s="45"/>
      <c r="OYJ91" s="45"/>
      <c r="OYK91" s="45"/>
      <c r="OYL91" s="45"/>
      <c r="OYM91" s="45"/>
      <c r="OYN91" s="45"/>
      <c r="OYO91" s="45"/>
      <c r="OYP91" s="45"/>
      <c r="OYQ91" s="45"/>
      <c r="OYR91" s="45"/>
      <c r="OYS91" s="45"/>
      <c r="OYT91" s="45"/>
      <c r="OYU91" s="45"/>
      <c r="OYV91" s="45"/>
      <c r="OYW91" s="45"/>
      <c r="OYX91" s="45"/>
      <c r="OYY91" s="45"/>
      <c r="OYZ91" s="45"/>
      <c r="OZA91" s="45"/>
      <c r="OZB91" s="45"/>
      <c r="OZC91" s="45"/>
      <c r="OZD91" s="45"/>
      <c r="OZE91" s="45"/>
      <c r="OZF91" s="45"/>
      <c r="OZG91" s="45"/>
      <c r="OZH91" s="45"/>
      <c r="OZI91" s="45"/>
      <c r="OZJ91" s="45"/>
      <c r="OZK91" s="45"/>
      <c r="OZL91" s="45"/>
      <c r="OZM91" s="45"/>
      <c r="OZN91" s="45"/>
      <c r="OZO91" s="45"/>
      <c r="OZP91" s="45"/>
      <c r="OZQ91" s="45"/>
      <c r="OZR91" s="45"/>
      <c r="OZS91" s="45"/>
      <c r="OZT91" s="45"/>
      <c r="OZU91" s="45"/>
      <c r="OZV91" s="45"/>
      <c r="OZW91" s="45"/>
      <c r="OZX91" s="45"/>
      <c r="OZY91" s="45"/>
      <c r="OZZ91" s="45"/>
      <c r="PAA91" s="45"/>
      <c r="PAB91" s="45"/>
      <c r="PAC91" s="45"/>
      <c r="PAD91" s="45"/>
      <c r="PAE91" s="45"/>
      <c r="PAF91" s="45"/>
      <c r="PAG91" s="45"/>
      <c r="PAH91" s="45"/>
      <c r="PAI91" s="45"/>
      <c r="PAJ91" s="45"/>
      <c r="PAK91" s="45"/>
      <c r="PAL91" s="45"/>
      <c r="PAM91" s="45"/>
      <c r="PAN91" s="45"/>
      <c r="PAO91" s="45"/>
      <c r="PAP91" s="45"/>
      <c r="PAQ91" s="45"/>
      <c r="PAR91" s="45"/>
      <c r="PAS91" s="45"/>
      <c r="PAT91" s="45"/>
      <c r="PAU91" s="45"/>
      <c r="PAV91" s="45"/>
      <c r="PAW91" s="45"/>
      <c r="PAX91" s="45"/>
      <c r="PAY91" s="45"/>
      <c r="PAZ91" s="45"/>
      <c r="PBA91" s="45"/>
      <c r="PBB91" s="45"/>
      <c r="PBC91" s="45"/>
      <c r="PBD91" s="45"/>
      <c r="PBE91" s="45"/>
      <c r="PBF91" s="45"/>
      <c r="PBG91" s="45"/>
      <c r="PBH91" s="45"/>
      <c r="PBI91" s="45"/>
      <c r="PBJ91" s="45"/>
      <c r="PBK91" s="45"/>
      <c r="PBL91" s="45"/>
      <c r="PBM91" s="45"/>
      <c r="PBN91" s="45"/>
      <c r="PBO91" s="45"/>
      <c r="PBP91" s="45"/>
      <c r="PBQ91" s="45"/>
      <c r="PBR91" s="45"/>
      <c r="PBS91" s="45"/>
      <c r="PBT91" s="45"/>
      <c r="PBU91" s="45"/>
      <c r="PBV91" s="45"/>
      <c r="PBW91" s="45"/>
      <c r="PBX91" s="45"/>
      <c r="PBY91" s="45"/>
      <c r="PBZ91" s="45"/>
      <c r="PCA91" s="45"/>
      <c r="PCB91" s="45"/>
      <c r="PCC91" s="45"/>
      <c r="PCD91" s="45"/>
      <c r="PCE91" s="45"/>
      <c r="PCF91" s="45"/>
      <c r="PCG91" s="45"/>
      <c r="PCH91" s="45"/>
      <c r="PCI91" s="45"/>
      <c r="PCJ91" s="45"/>
      <c r="PCK91" s="45"/>
      <c r="PCL91" s="45"/>
      <c r="PCM91" s="45"/>
      <c r="PCN91" s="45"/>
      <c r="PCO91" s="45"/>
      <c r="PCP91" s="45"/>
      <c r="PCQ91" s="45"/>
      <c r="PCR91" s="45"/>
      <c r="PCS91" s="45"/>
      <c r="PCT91" s="45"/>
      <c r="PCU91" s="45"/>
      <c r="PCV91" s="45"/>
      <c r="PCW91" s="45"/>
      <c r="PCX91" s="45"/>
      <c r="PCY91" s="45"/>
      <c r="PCZ91" s="45"/>
      <c r="PDA91" s="45"/>
      <c r="PDB91" s="45"/>
      <c r="PDC91" s="45"/>
      <c r="PDD91" s="45"/>
      <c r="PDE91" s="45"/>
      <c r="PDF91" s="45"/>
      <c r="PDG91" s="45"/>
      <c r="PDH91" s="45"/>
      <c r="PDI91" s="45"/>
      <c r="PDJ91" s="45"/>
      <c r="PDK91" s="45"/>
      <c r="PDL91" s="45"/>
      <c r="PDM91" s="45"/>
      <c r="PDN91" s="45"/>
      <c r="PDO91" s="45"/>
      <c r="PDP91" s="45"/>
      <c r="PDQ91" s="45"/>
      <c r="PDR91" s="45"/>
      <c r="PDS91" s="45"/>
      <c r="PDT91" s="45"/>
      <c r="PDU91" s="45"/>
      <c r="PDV91" s="45"/>
      <c r="PDW91" s="45"/>
      <c r="PDX91" s="45"/>
      <c r="PDY91" s="45"/>
      <c r="PDZ91" s="45"/>
      <c r="PEA91" s="45"/>
      <c r="PEB91" s="45"/>
      <c r="PEC91" s="45"/>
      <c r="PED91" s="45"/>
      <c r="PEE91" s="45"/>
      <c r="PEF91" s="45"/>
      <c r="PEG91" s="45"/>
      <c r="PEH91" s="45"/>
      <c r="PEI91" s="45"/>
      <c r="PEJ91" s="45"/>
      <c r="PEK91" s="45"/>
      <c r="PEL91" s="45"/>
      <c r="PEM91" s="45"/>
      <c r="PEN91" s="45"/>
      <c r="PEO91" s="45"/>
      <c r="PEP91" s="45"/>
      <c r="PEQ91" s="45"/>
      <c r="PER91" s="45"/>
      <c r="PES91" s="45"/>
      <c r="PET91" s="45"/>
      <c r="PEU91" s="45"/>
      <c r="PEV91" s="45"/>
      <c r="PEW91" s="45"/>
      <c r="PEX91" s="45"/>
      <c r="PEY91" s="45"/>
      <c r="PEZ91" s="45"/>
      <c r="PFA91" s="45"/>
      <c r="PFB91" s="45"/>
      <c r="PFC91" s="45"/>
      <c r="PFD91" s="45"/>
      <c r="PFE91" s="45"/>
      <c r="PFF91" s="45"/>
      <c r="PFG91" s="45"/>
      <c r="PFH91" s="45"/>
      <c r="PFI91" s="45"/>
      <c r="PFJ91" s="45"/>
      <c r="PFK91" s="45"/>
      <c r="PFL91" s="45"/>
      <c r="PFM91" s="45"/>
      <c r="PFN91" s="45"/>
      <c r="PFO91" s="45"/>
      <c r="PFP91" s="45"/>
      <c r="PFQ91" s="45"/>
      <c r="PFR91" s="45"/>
      <c r="PFS91" s="45"/>
      <c r="PFT91" s="45"/>
      <c r="PFU91" s="45"/>
      <c r="PFV91" s="45"/>
      <c r="PFW91" s="45"/>
      <c r="PFX91" s="45"/>
      <c r="PFY91" s="45"/>
      <c r="PFZ91" s="45"/>
      <c r="PGA91" s="45"/>
      <c r="PGB91" s="45"/>
      <c r="PGC91" s="45"/>
      <c r="PGD91" s="45"/>
      <c r="PGE91" s="45"/>
      <c r="PGF91" s="45"/>
      <c r="PGG91" s="45"/>
      <c r="PGH91" s="45"/>
      <c r="PGI91" s="45"/>
      <c r="PGJ91" s="45"/>
      <c r="PGK91" s="45"/>
      <c r="PGL91" s="45"/>
      <c r="PGM91" s="45"/>
      <c r="PGN91" s="45"/>
      <c r="PGO91" s="45"/>
      <c r="PGP91" s="45"/>
      <c r="PGQ91" s="45"/>
      <c r="PGR91" s="45"/>
      <c r="PGS91" s="45"/>
      <c r="PGT91" s="45"/>
      <c r="PGU91" s="45"/>
      <c r="PGV91" s="45"/>
      <c r="PGW91" s="45"/>
      <c r="PGX91" s="45"/>
      <c r="PGY91" s="45"/>
      <c r="PGZ91" s="45"/>
      <c r="PHA91" s="45"/>
      <c r="PHB91" s="45"/>
      <c r="PHC91" s="45"/>
      <c r="PHD91" s="45"/>
      <c r="PHE91" s="45"/>
      <c r="PHF91" s="45"/>
      <c r="PHG91" s="45"/>
      <c r="PHH91" s="45"/>
      <c r="PHI91" s="45"/>
      <c r="PHJ91" s="45"/>
      <c r="PHK91" s="45"/>
      <c r="PHL91" s="45"/>
      <c r="PHM91" s="45"/>
      <c r="PHN91" s="45"/>
      <c r="PHO91" s="45"/>
      <c r="PHP91" s="45"/>
      <c r="PHQ91" s="45"/>
      <c r="PHR91" s="45"/>
      <c r="PHS91" s="45"/>
      <c r="PHT91" s="45"/>
      <c r="PHU91" s="45"/>
      <c r="PHV91" s="45"/>
      <c r="PHW91" s="45"/>
      <c r="PHX91" s="45"/>
      <c r="PHY91" s="45"/>
      <c r="PHZ91" s="45"/>
      <c r="PIA91" s="45"/>
      <c r="PIB91" s="45"/>
      <c r="PIC91" s="45"/>
      <c r="PID91" s="45"/>
      <c r="PIE91" s="45"/>
      <c r="PIF91" s="45"/>
      <c r="PIG91" s="45"/>
      <c r="PIH91" s="45"/>
      <c r="PII91" s="45"/>
      <c r="PIJ91" s="45"/>
      <c r="PIK91" s="45"/>
      <c r="PIL91" s="45"/>
      <c r="PIM91" s="45"/>
      <c r="PIN91" s="45"/>
      <c r="PIO91" s="45"/>
      <c r="PIP91" s="45"/>
      <c r="PIQ91" s="45"/>
      <c r="PIR91" s="45"/>
      <c r="PIS91" s="45"/>
      <c r="PIT91" s="45"/>
      <c r="PIU91" s="45"/>
      <c r="PIV91" s="45"/>
      <c r="PIW91" s="45"/>
      <c r="PIX91" s="45"/>
      <c r="PIY91" s="45"/>
      <c r="PIZ91" s="45"/>
      <c r="PJA91" s="45"/>
      <c r="PJB91" s="45"/>
      <c r="PJC91" s="45"/>
      <c r="PJD91" s="45"/>
      <c r="PJE91" s="45"/>
      <c r="PJF91" s="45"/>
      <c r="PJG91" s="45"/>
      <c r="PJH91" s="45"/>
      <c r="PJI91" s="45"/>
      <c r="PJJ91" s="45"/>
      <c r="PJK91" s="45"/>
      <c r="PJL91" s="45"/>
      <c r="PJM91" s="45"/>
      <c r="PJN91" s="45"/>
      <c r="PJO91" s="45"/>
      <c r="PJP91" s="45"/>
      <c r="PJQ91" s="45"/>
      <c r="PJR91" s="45"/>
      <c r="PJS91" s="45"/>
      <c r="PJT91" s="45"/>
      <c r="PJU91" s="45"/>
      <c r="PJV91" s="45"/>
      <c r="PJW91" s="45"/>
      <c r="PJX91" s="45"/>
      <c r="PJY91" s="45"/>
      <c r="PJZ91" s="45"/>
      <c r="PKA91" s="45"/>
      <c r="PKB91" s="45"/>
      <c r="PKC91" s="45"/>
      <c r="PKD91" s="45"/>
      <c r="PKE91" s="45"/>
      <c r="PKF91" s="45"/>
      <c r="PKG91" s="45"/>
      <c r="PKH91" s="45"/>
      <c r="PKI91" s="45"/>
      <c r="PKJ91" s="45"/>
      <c r="PKK91" s="45"/>
      <c r="PKL91" s="45"/>
      <c r="PKM91" s="45"/>
      <c r="PKN91" s="45"/>
      <c r="PKO91" s="45"/>
      <c r="PKP91" s="45"/>
      <c r="PKQ91" s="45"/>
      <c r="PKR91" s="45"/>
      <c r="PKS91" s="45"/>
      <c r="PKT91" s="45"/>
      <c r="PKU91" s="45"/>
      <c r="PKV91" s="45"/>
      <c r="PKW91" s="45"/>
      <c r="PKX91" s="45"/>
      <c r="PKY91" s="45"/>
      <c r="PKZ91" s="45"/>
      <c r="PLA91" s="45"/>
      <c r="PLB91" s="45"/>
      <c r="PLC91" s="45"/>
      <c r="PLD91" s="45"/>
      <c r="PLE91" s="45"/>
      <c r="PLF91" s="45"/>
      <c r="PLG91" s="45"/>
      <c r="PLH91" s="45"/>
      <c r="PLI91" s="45"/>
      <c r="PLJ91" s="45"/>
      <c r="PLK91" s="45"/>
      <c r="PLL91" s="45"/>
      <c r="PLM91" s="45"/>
      <c r="PLN91" s="45"/>
      <c r="PLO91" s="45"/>
      <c r="PLP91" s="45"/>
      <c r="PLQ91" s="45"/>
      <c r="PLR91" s="45"/>
      <c r="PLS91" s="45"/>
      <c r="PLT91" s="45"/>
      <c r="PLU91" s="45"/>
      <c r="PLV91" s="45"/>
      <c r="PLW91" s="45"/>
      <c r="PLX91" s="45"/>
      <c r="PLY91" s="45"/>
      <c r="PLZ91" s="45"/>
      <c r="PMA91" s="45"/>
      <c r="PMB91" s="45"/>
      <c r="PMC91" s="45"/>
      <c r="PMD91" s="45"/>
      <c r="PME91" s="45"/>
      <c r="PMF91" s="45"/>
      <c r="PMG91" s="45"/>
      <c r="PMH91" s="45"/>
      <c r="PMI91" s="45"/>
      <c r="PMJ91" s="45"/>
      <c r="PMK91" s="45"/>
      <c r="PML91" s="45"/>
      <c r="PMM91" s="45"/>
      <c r="PMN91" s="45"/>
      <c r="PMO91" s="45"/>
      <c r="PMP91" s="45"/>
      <c r="PMQ91" s="45"/>
      <c r="PMR91" s="45"/>
      <c r="PMS91" s="45"/>
      <c r="PMT91" s="45"/>
      <c r="PMU91" s="45"/>
      <c r="PMV91" s="45"/>
      <c r="PMW91" s="45"/>
      <c r="PMX91" s="45"/>
      <c r="PMY91" s="45"/>
      <c r="PMZ91" s="45"/>
      <c r="PNA91" s="45"/>
      <c r="PNB91" s="45"/>
      <c r="PNC91" s="45"/>
      <c r="PND91" s="45"/>
      <c r="PNE91" s="45"/>
      <c r="PNF91" s="45"/>
      <c r="PNG91" s="45"/>
      <c r="PNH91" s="45"/>
      <c r="PNI91" s="45"/>
      <c r="PNJ91" s="45"/>
      <c r="PNK91" s="45"/>
      <c r="PNL91" s="45"/>
      <c r="PNM91" s="45"/>
      <c r="PNN91" s="45"/>
      <c r="PNO91" s="45"/>
      <c r="PNP91" s="45"/>
      <c r="PNQ91" s="45"/>
      <c r="PNR91" s="45"/>
      <c r="PNS91" s="45"/>
      <c r="PNT91" s="45"/>
      <c r="PNU91" s="45"/>
      <c r="PNV91" s="45"/>
      <c r="PNW91" s="45"/>
      <c r="PNX91" s="45"/>
      <c r="PNY91" s="45"/>
      <c r="PNZ91" s="45"/>
      <c r="POA91" s="45"/>
      <c r="POB91" s="45"/>
      <c r="POC91" s="45"/>
      <c r="POD91" s="45"/>
      <c r="POE91" s="45"/>
      <c r="POF91" s="45"/>
      <c r="POG91" s="45"/>
      <c r="POH91" s="45"/>
      <c r="POI91" s="45"/>
      <c r="POJ91" s="45"/>
      <c r="POK91" s="45"/>
      <c r="POL91" s="45"/>
      <c r="POM91" s="45"/>
      <c r="PON91" s="45"/>
      <c r="POO91" s="45"/>
      <c r="POP91" s="45"/>
      <c r="POQ91" s="45"/>
      <c r="POR91" s="45"/>
      <c r="POS91" s="45"/>
      <c r="POT91" s="45"/>
      <c r="POU91" s="45"/>
      <c r="POV91" s="45"/>
      <c r="POW91" s="45"/>
      <c r="POX91" s="45"/>
      <c r="POY91" s="45"/>
      <c r="POZ91" s="45"/>
      <c r="PPA91" s="45"/>
      <c r="PPB91" s="45"/>
      <c r="PPC91" s="45"/>
      <c r="PPD91" s="45"/>
      <c r="PPE91" s="45"/>
      <c r="PPF91" s="45"/>
      <c r="PPG91" s="45"/>
      <c r="PPH91" s="45"/>
      <c r="PPI91" s="45"/>
      <c r="PPJ91" s="45"/>
      <c r="PPK91" s="45"/>
      <c r="PPL91" s="45"/>
      <c r="PPM91" s="45"/>
      <c r="PPN91" s="45"/>
      <c r="PPO91" s="45"/>
      <c r="PPP91" s="45"/>
      <c r="PPQ91" s="45"/>
      <c r="PPR91" s="45"/>
      <c r="PPS91" s="45"/>
      <c r="PPT91" s="45"/>
      <c r="PPU91" s="45"/>
      <c r="PPV91" s="45"/>
      <c r="PPW91" s="45"/>
      <c r="PPX91" s="45"/>
      <c r="PPY91" s="45"/>
      <c r="PPZ91" s="45"/>
      <c r="PQA91" s="45"/>
      <c r="PQB91" s="45"/>
      <c r="PQC91" s="45"/>
      <c r="PQD91" s="45"/>
      <c r="PQE91" s="45"/>
      <c r="PQF91" s="45"/>
      <c r="PQG91" s="45"/>
      <c r="PQH91" s="45"/>
      <c r="PQI91" s="45"/>
      <c r="PQJ91" s="45"/>
      <c r="PQK91" s="45"/>
      <c r="PQL91" s="45"/>
      <c r="PQM91" s="45"/>
      <c r="PQN91" s="45"/>
      <c r="PQO91" s="45"/>
      <c r="PQP91" s="45"/>
      <c r="PQQ91" s="45"/>
      <c r="PQR91" s="45"/>
      <c r="PQS91" s="45"/>
      <c r="PQT91" s="45"/>
      <c r="PQU91" s="45"/>
      <c r="PQV91" s="45"/>
      <c r="PQW91" s="45"/>
      <c r="PQX91" s="45"/>
      <c r="PQY91" s="45"/>
      <c r="PQZ91" s="45"/>
      <c r="PRA91" s="45"/>
      <c r="PRB91" s="45"/>
      <c r="PRC91" s="45"/>
      <c r="PRD91" s="45"/>
      <c r="PRE91" s="45"/>
      <c r="PRF91" s="45"/>
      <c r="PRG91" s="45"/>
      <c r="PRH91" s="45"/>
      <c r="PRI91" s="45"/>
      <c r="PRJ91" s="45"/>
      <c r="PRK91" s="45"/>
      <c r="PRL91" s="45"/>
      <c r="PRM91" s="45"/>
      <c r="PRN91" s="45"/>
      <c r="PRO91" s="45"/>
      <c r="PRP91" s="45"/>
      <c r="PRQ91" s="45"/>
      <c r="PRR91" s="45"/>
      <c r="PRS91" s="45"/>
      <c r="PRT91" s="45"/>
      <c r="PRU91" s="45"/>
      <c r="PRV91" s="45"/>
      <c r="PRW91" s="45"/>
      <c r="PRX91" s="45"/>
      <c r="PRY91" s="45"/>
      <c r="PRZ91" s="45"/>
      <c r="PSA91" s="45"/>
      <c r="PSB91" s="45"/>
      <c r="PSC91" s="45"/>
      <c r="PSD91" s="45"/>
      <c r="PSE91" s="45"/>
      <c r="PSF91" s="45"/>
      <c r="PSG91" s="45"/>
      <c r="PSH91" s="45"/>
      <c r="PSI91" s="45"/>
      <c r="PSJ91" s="45"/>
      <c r="PSK91" s="45"/>
      <c r="PSL91" s="45"/>
      <c r="PSM91" s="45"/>
      <c r="PSN91" s="45"/>
      <c r="PSO91" s="45"/>
      <c r="PSP91" s="45"/>
      <c r="PSQ91" s="45"/>
      <c r="PSR91" s="45"/>
      <c r="PSS91" s="45"/>
      <c r="PST91" s="45"/>
      <c r="PSU91" s="45"/>
      <c r="PSV91" s="45"/>
      <c r="PSW91" s="45"/>
      <c r="PSX91" s="45"/>
      <c r="PSY91" s="45"/>
      <c r="PSZ91" s="45"/>
      <c r="PTA91" s="45"/>
      <c r="PTB91" s="45"/>
      <c r="PTC91" s="45"/>
      <c r="PTD91" s="45"/>
      <c r="PTE91" s="45"/>
      <c r="PTF91" s="45"/>
      <c r="PTG91" s="45"/>
      <c r="PTH91" s="45"/>
      <c r="PTI91" s="45"/>
      <c r="PTJ91" s="45"/>
      <c r="PTK91" s="45"/>
      <c r="PTL91" s="45"/>
      <c r="PTM91" s="45"/>
      <c r="PTN91" s="45"/>
      <c r="PTO91" s="45"/>
      <c r="PTP91" s="45"/>
      <c r="PTQ91" s="45"/>
      <c r="PTR91" s="45"/>
      <c r="PTS91" s="45"/>
      <c r="PTT91" s="45"/>
      <c r="PTU91" s="45"/>
      <c r="PTV91" s="45"/>
      <c r="PTW91" s="45"/>
      <c r="PTX91" s="45"/>
      <c r="PTY91" s="45"/>
      <c r="PTZ91" s="45"/>
      <c r="PUA91" s="45"/>
      <c r="PUB91" s="45"/>
      <c r="PUC91" s="45"/>
      <c r="PUD91" s="45"/>
      <c r="PUE91" s="45"/>
      <c r="PUF91" s="45"/>
      <c r="PUG91" s="45"/>
      <c r="PUH91" s="45"/>
      <c r="PUI91" s="45"/>
      <c r="PUJ91" s="45"/>
      <c r="PUK91" s="45"/>
      <c r="PUL91" s="45"/>
      <c r="PUM91" s="45"/>
      <c r="PUN91" s="45"/>
      <c r="PUO91" s="45"/>
      <c r="PUP91" s="45"/>
      <c r="PUQ91" s="45"/>
      <c r="PUR91" s="45"/>
      <c r="PUS91" s="45"/>
      <c r="PUT91" s="45"/>
      <c r="PUU91" s="45"/>
      <c r="PUV91" s="45"/>
      <c r="PUW91" s="45"/>
      <c r="PUX91" s="45"/>
      <c r="PUY91" s="45"/>
      <c r="PUZ91" s="45"/>
      <c r="PVA91" s="45"/>
      <c r="PVB91" s="45"/>
      <c r="PVC91" s="45"/>
      <c r="PVD91" s="45"/>
      <c r="PVE91" s="45"/>
      <c r="PVF91" s="45"/>
      <c r="PVG91" s="45"/>
      <c r="PVH91" s="45"/>
      <c r="PVI91" s="45"/>
      <c r="PVJ91" s="45"/>
      <c r="PVK91" s="45"/>
      <c r="PVL91" s="45"/>
      <c r="PVM91" s="45"/>
      <c r="PVN91" s="45"/>
      <c r="PVO91" s="45"/>
      <c r="PVP91" s="45"/>
      <c r="PVQ91" s="45"/>
      <c r="PVR91" s="45"/>
      <c r="PVS91" s="45"/>
      <c r="PVT91" s="45"/>
      <c r="PVU91" s="45"/>
      <c r="PVV91" s="45"/>
      <c r="PVW91" s="45"/>
      <c r="PVX91" s="45"/>
      <c r="PVY91" s="45"/>
      <c r="PVZ91" s="45"/>
      <c r="PWA91" s="45"/>
      <c r="PWB91" s="45"/>
      <c r="PWC91" s="45"/>
      <c r="PWD91" s="45"/>
      <c r="PWE91" s="45"/>
      <c r="PWF91" s="45"/>
      <c r="PWG91" s="45"/>
      <c r="PWH91" s="45"/>
      <c r="PWI91" s="45"/>
      <c r="PWJ91" s="45"/>
      <c r="PWK91" s="45"/>
      <c r="PWL91" s="45"/>
      <c r="PWM91" s="45"/>
      <c r="PWN91" s="45"/>
      <c r="PWO91" s="45"/>
      <c r="PWP91" s="45"/>
      <c r="PWQ91" s="45"/>
      <c r="PWR91" s="45"/>
      <c r="PWS91" s="45"/>
      <c r="PWT91" s="45"/>
      <c r="PWU91" s="45"/>
      <c r="PWV91" s="45"/>
      <c r="PWW91" s="45"/>
      <c r="PWX91" s="45"/>
      <c r="PWY91" s="45"/>
      <c r="PWZ91" s="45"/>
      <c r="PXA91" s="45"/>
      <c r="PXB91" s="45"/>
      <c r="PXC91" s="45"/>
      <c r="PXD91" s="45"/>
      <c r="PXE91" s="45"/>
      <c r="PXF91" s="45"/>
      <c r="PXG91" s="45"/>
      <c r="PXH91" s="45"/>
      <c r="PXI91" s="45"/>
      <c r="PXJ91" s="45"/>
      <c r="PXK91" s="45"/>
      <c r="PXL91" s="45"/>
      <c r="PXM91" s="45"/>
      <c r="PXN91" s="45"/>
      <c r="PXO91" s="45"/>
      <c r="PXP91" s="45"/>
      <c r="PXQ91" s="45"/>
      <c r="PXR91" s="45"/>
      <c r="PXS91" s="45"/>
      <c r="PXT91" s="45"/>
      <c r="PXU91" s="45"/>
      <c r="PXV91" s="45"/>
      <c r="PXW91" s="45"/>
      <c r="PXX91" s="45"/>
      <c r="PXY91" s="45"/>
      <c r="PXZ91" s="45"/>
      <c r="PYA91" s="45"/>
      <c r="PYB91" s="45"/>
      <c r="PYC91" s="45"/>
      <c r="PYD91" s="45"/>
      <c r="PYE91" s="45"/>
      <c r="PYF91" s="45"/>
      <c r="PYG91" s="45"/>
      <c r="PYH91" s="45"/>
      <c r="PYI91" s="45"/>
      <c r="PYJ91" s="45"/>
      <c r="PYK91" s="45"/>
      <c r="PYL91" s="45"/>
      <c r="PYM91" s="45"/>
      <c r="PYN91" s="45"/>
      <c r="PYO91" s="45"/>
      <c r="PYP91" s="45"/>
      <c r="PYQ91" s="45"/>
      <c r="PYR91" s="45"/>
      <c r="PYS91" s="45"/>
      <c r="PYT91" s="45"/>
      <c r="PYU91" s="45"/>
      <c r="PYV91" s="45"/>
      <c r="PYW91" s="45"/>
      <c r="PYX91" s="45"/>
      <c r="PYY91" s="45"/>
      <c r="PYZ91" s="45"/>
      <c r="PZA91" s="45"/>
      <c r="PZB91" s="45"/>
      <c r="PZC91" s="45"/>
      <c r="PZD91" s="45"/>
      <c r="PZE91" s="45"/>
      <c r="PZF91" s="45"/>
      <c r="PZG91" s="45"/>
      <c r="PZH91" s="45"/>
      <c r="PZI91" s="45"/>
      <c r="PZJ91" s="45"/>
      <c r="PZK91" s="45"/>
      <c r="PZL91" s="45"/>
      <c r="PZM91" s="45"/>
      <c r="PZN91" s="45"/>
      <c r="PZO91" s="45"/>
      <c r="PZP91" s="45"/>
      <c r="PZQ91" s="45"/>
      <c r="PZR91" s="45"/>
      <c r="PZS91" s="45"/>
      <c r="PZT91" s="45"/>
      <c r="PZU91" s="45"/>
      <c r="PZV91" s="45"/>
      <c r="PZW91" s="45"/>
      <c r="PZX91" s="45"/>
      <c r="PZY91" s="45"/>
      <c r="PZZ91" s="45"/>
      <c r="QAA91" s="45"/>
      <c r="QAB91" s="45"/>
      <c r="QAC91" s="45"/>
      <c r="QAD91" s="45"/>
      <c r="QAE91" s="45"/>
      <c r="QAF91" s="45"/>
      <c r="QAG91" s="45"/>
      <c r="QAH91" s="45"/>
      <c r="QAI91" s="45"/>
      <c r="QAJ91" s="45"/>
      <c r="QAK91" s="45"/>
      <c r="QAL91" s="45"/>
      <c r="QAM91" s="45"/>
      <c r="QAN91" s="45"/>
      <c r="QAO91" s="45"/>
      <c r="QAP91" s="45"/>
      <c r="QAQ91" s="45"/>
      <c r="QAR91" s="45"/>
      <c r="QAS91" s="45"/>
      <c r="QAT91" s="45"/>
      <c r="QAU91" s="45"/>
      <c r="QAV91" s="45"/>
      <c r="QAW91" s="45"/>
      <c r="QAX91" s="45"/>
      <c r="QAY91" s="45"/>
      <c r="QAZ91" s="45"/>
      <c r="QBA91" s="45"/>
      <c r="QBB91" s="45"/>
      <c r="QBC91" s="45"/>
      <c r="QBD91" s="45"/>
      <c r="QBE91" s="45"/>
      <c r="QBF91" s="45"/>
      <c r="QBG91" s="45"/>
      <c r="QBH91" s="45"/>
      <c r="QBI91" s="45"/>
      <c r="QBJ91" s="45"/>
      <c r="QBK91" s="45"/>
      <c r="QBL91" s="45"/>
      <c r="QBM91" s="45"/>
      <c r="QBN91" s="45"/>
      <c r="QBO91" s="45"/>
      <c r="QBP91" s="45"/>
      <c r="QBQ91" s="45"/>
      <c r="QBR91" s="45"/>
      <c r="QBS91" s="45"/>
      <c r="QBT91" s="45"/>
      <c r="QBU91" s="45"/>
      <c r="QBV91" s="45"/>
      <c r="QBW91" s="45"/>
      <c r="QBX91" s="45"/>
      <c r="QBY91" s="45"/>
      <c r="QBZ91" s="45"/>
      <c r="QCA91" s="45"/>
      <c r="QCB91" s="45"/>
      <c r="QCC91" s="45"/>
      <c r="QCD91" s="45"/>
      <c r="QCE91" s="45"/>
      <c r="QCF91" s="45"/>
      <c r="QCG91" s="45"/>
      <c r="QCH91" s="45"/>
      <c r="QCI91" s="45"/>
      <c r="QCJ91" s="45"/>
      <c r="QCK91" s="45"/>
      <c r="QCL91" s="45"/>
      <c r="QCM91" s="45"/>
      <c r="QCN91" s="45"/>
      <c r="QCO91" s="45"/>
      <c r="QCP91" s="45"/>
      <c r="QCQ91" s="45"/>
      <c r="QCR91" s="45"/>
      <c r="QCS91" s="45"/>
      <c r="QCT91" s="45"/>
      <c r="QCU91" s="45"/>
      <c r="QCV91" s="45"/>
      <c r="QCW91" s="45"/>
      <c r="QCX91" s="45"/>
      <c r="QCY91" s="45"/>
      <c r="QCZ91" s="45"/>
      <c r="QDA91" s="45"/>
      <c r="QDB91" s="45"/>
      <c r="QDC91" s="45"/>
      <c r="QDD91" s="45"/>
      <c r="QDE91" s="45"/>
      <c r="QDF91" s="45"/>
      <c r="QDG91" s="45"/>
      <c r="QDH91" s="45"/>
      <c r="QDI91" s="45"/>
      <c r="QDJ91" s="45"/>
      <c r="QDK91" s="45"/>
      <c r="QDL91" s="45"/>
      <c r="QDM91" s="45"/>
      <c r="QDN91" s="45"/>
      <c r="QDO91" s="45"/>
      <c r="QDP91" s="45"/>
      <c r="QDQ91" s="45"/>
      <c r="QDR91" s="45"/>
      <c r="QDS91" s="45"/>
      <c r="QDT91" s="45"/>
      <c r="QDU91" s="45"/>
      <c r="QDV91" s="45"/>
      <c r="QDW91" s="45"/>
      <c r="QDX91" s="45"/>
      <c r="QDY91" s="45"/>
      <c r="QDZ91" s="45"/>
      <c r="QEA91" s="45"/>
      <c r="QEB91" s="45"/>
      <c r="QEC91" s="45"/>
      <c r="QED91" s="45"/>
      <c r="QEE91" s="45"/>
      <c r="QEF91" s="45"/>
      <c r="QEG91" s="45"/>
      <c r="QEH91" s="45"/>
      <c r="QEI91" s="45"/>
      <c r="QEJ91" s="45"/>
      <c r="QEK91" s="45"/>
      <c r="QEL91" s="45"/>
      <c r="QEM91" s="45"/>
      <c r="QEN91" s="45"/>
      <c r="QEO91" s="45"/>
      <c r="QEP91" s="45"/>
      <c r="QEQ91" s="45"/>
      <c r="QER91" s="45"/>
      <c r="QES91" s="45"/>
      <c r="QET91" s="45"/>
      <c r="QEU91" s="45"/>
      <c r="QEV91" s="45"/>
      <c r="QEW91" s="45"/>
      <c r="QEX91" s="45"/>
      <c r="QEY91" s="45"/>
      <c r="QEZ91" s="45"/>
      <c r="QFA91" s="45"/>
      <c r="QFB91" s="45"/>
      <c r="QFC91" s="45"/>
      <c r="QFD91" s="45"/>
      <c r="QFE91" s="45"/>
      <c r="QFF91" s="45"/>
      <c r="QFG91" s="45"/>
      <c r="QFH91" s="45"/>
      <c r="QFI91" s="45"/>
      <c r="QFJ91" s="45"/>
      <c r="QFK91" s="45"/>
      <c r="QFL91" s="45"/>
      <c r="QFM91" s="45"/>
      <c r="QFN91" s="45"/>
      <c r="QFO91" s="45"/>
      <c r="QFP91" s="45"/>
      <c r="QFQ91" s="45"/>
      <c r="QFR91" s="45"/>
      <c r="QFS91" s="45"/>
      <c r="QFT91" s="45"/>
      <c r="QFU91" s="45"/>
      <c r="QFV91" s="45"/>
      <c r="QFW91" s="45"/>
      <c r="QFX91" s="45"/>
      <c r="QFY91" s="45"/>
      <c r="QFZ91" s="45"/>
      <c r="QGA91" s="45"/>
      <c r="QGB91" s="45"/>
      <c r="QGC91" s="45"/>
      <c r="QGD91" s="45"/>
      <c r="QGE91" s="45"/>
      <c r="QGF91" s="45"/>
      <c r="QGG91" s="45"/>
      <c r="QGH91" s="45"/>
      <c r="QGI91" s="45"/>
      <c r="QGJ91" s="45"/>
      <c r="QGK91" s="45"/>
      <c r="QGL91" s="45"/>
      <c r="QGM91" s="45"/>
      <c r="QGN91" s="45"/>
      <c r="QGO91" s="45"/>
      <c r="QGP91" s="45"/>
      <c r="QGQ91" s="45"/>
      <c r="QGR91" s="45"/>
      <c r="QGS91" s="45"/>
      <c r="QGT91" s="45"/>
      <c r="QGU91" s="45"/>
      <c r="QGV91" s="45"/>
      <c r="QGW91" s="45"/>
      <c r="QGX91" s="45"/>
      <c r="QGY91" s="45"/>
      <c r="QGZ91" s="45"/>
      <c r="QHA91" s="45"/>
      <c r="QHB91" s="45"/>
      <c r="QHC91" s="45"/>
      <c r="QHD91" s="45"/>
      <c r="QHE91" s="45"/>
      <c r="QHF91" s="45"/>
      <c r="QHG91" s="45"/>
      <c r="QHH91" s="45"/>
      <c r="QHI91" s="45"/>
      <c r="QHJ91" s="45"/>
      <c r="QHK91" s="45"/>
      <c r="QHL91" s="45"/>
      <c r="QHM91" s="45"/>
      <c r="QHN91" s="45"/>
      <c r="QHO91" s="45"/>
      <c r="QHP91" s="45"/>
      <c r="QHQ91" s="45"/>
      <c r="QHR91" s="45"/>
      <c r="QHS91" s="45"/>
      <c r="QHT91" s="45"/>
      <c r="QHU91" s="45"/>
      <c r="QHV91" s="45"/>
      <c r="QHW91" s="45"/>
      <c r="QHX91" s="45"/>
      <c r="QHY91" s="45"/>
      <c r="QHZ91" s="45"/>
      <c r="QIA91" s="45"/>
      <c r="QIB91" s="45"/>
      <c r="QIC91" s="45"/>
      <c r="QID91" s="45"/>
      <c r="QIE91" s="45"/>
      <c r="QIF91" s="45"/>
      <c r="QIG91" s="45"/>
      <c r="QIH91" s="45"/>
      <c r="QII91" s="45"/>
      <c r="QIJ91" s="45"/>
      <c r="QIK91" s="45"/>
      <c r="QIL91" s="45"/>
      <c r="QIM91" s="45"/>
      <c r="QIN91" s="45"/>
      <c r="QIO91" s="45"/>
      <c r="QIP91" s="45"/>
      <c r="QIQ91" s="45"/>
      <c r="QIR91" s="45"/>
      <c r="QIS91" s="45"/>
      <c r="QIT91" s="45"/>
      <c r="QIU91" s="45"/>
      <c r="QIV91" s="45"/>
      <c r="QIW91" s="45"/>
      <c r="QIX91" s="45"/>
      <c r="QIY91" s="45"/>
      <c r="QIZ91" s="45"/>
      <c r="QJA91" s="45"/>
      <c r="QJB91" s="45"/>
      <c r="QJC91" s="45"/>
      <c r="QJD91" s="45"/>
      <c r="QJE91" s="45"/>
      <c r="QJF91" s="45"/>
      <c r="QJG91" s="45"/>
      <c r="QJH91" s="45"/>
      <c r="QJI91" s="45"/>
      <c r="QJJ91" s="45"/>
      <c r="QJK91" s="45"/>
      <c r="QJL91" s="45"/>
      <c r="QJM91" s="45"/>
      <c r="QJN91" s="45"/>
      <c r="QJO91" s="45"/>
      <c r="QJP91" s="45"/>
      <c r="QJQ91" s="45"/>
      <c r="QJR91" s="45"/>
      <c r="QJS91" s="45"/>
      <c r="QJT91" s="45"/>
      <c r="QJU91" s="45"/>
      <c r="QJV91" s="45"/>
      <c r="QJW91" s="45"/>
      <c r="QJX91" s="45"/>
      <c r="QJY91" s="45"/>
      <c r="QJZ91" s="45"/>
      <c r="QKA91" s="45"/>
      <c r="QKB91" s="45"/>
      <c r="QKC91" s="45"/>
      <c r="QKD91" s="45"/>
      <c r="QKE91" s="45"/>
      <c r="QKF91" s="45"/>
      <c r="QKG91" s="45"/>
      <c r="QKH91" s="45"/>
      <c r="QKI91" s="45"/>
      <c r="QKJ91" s="45"/>
      <c r="QKK91" s="45"/>
      <c r="QKL91" s="45"/>
      <c r="QKM91" s="45"/>
      <c r="QKN91" s="45"/>
      <c r="QKO91" s="45"/>
      <c r="QKP91" s="45"/>
      <c r="QKQ91" s="45"/>
      <c r="QKR91" s="45"/>
      <c r="QKS91" s="45"/>
      <c r="QKT91" s="45"/>
      <c r="QKU91" s="45"/>
      <c r="QKV91" s="45"/>
      <c r="QKW91" s="45"/>
      <c r="QKX91" s="45"/>
      <c r="QKY91" s="45"/>
      <c r="QKZ91" s="45"/>
      <c r="QLA91" s="45"/>
      <c r="QLB91" s="45"/>
      <c r="QLC91" s="45"/>
      <c r="QLD91" s="45"/>
      <c r="QLE91" s="45"/>
      <c r="QLF91" s="45"/>
      <c r="QLG91" s="45"/>
      <c r="QLH91" s="45"/>
      <c r="QLI91" s="45"/>
      <c r="QLJ91" s="45"/>
      <c r="QLK91" s="45"/>
      <c r="QLL91" s="45"/>
      <c r="QLM91" s="45"/>
      <c r="QLN91" s="45"/>
      <c r="QLO91" s="45"/>
      <c r="QLP91" s="45"/>
      <c r="QLQ91" s="45"/>
      <c r="QLR91" s="45"/>
      <c r="QLS91" s="45"/>
      <c r="QLT91" s="45"/>
      <c r="QLU91" s="45"/>
      <c r="QLV91" s="45"/>
      <c r="QLW91" s="45"/>
      <c r="QLX91" s="45"/>
      <c r="QLY91" s="45"/>
      <c r="QLZ91" s="45"/>
      <c r="QMA91" s="45"/>
      <c r="QMB91" s="45"/>
      <c r="QMC91" s="45"/>
      <c r="QMD91" s="45"/>
      <c r="QME91" s="45"/>
      <c r="QMF91" s="45"/>
      <c r="QMG91" s="45"/>
      <c r="QMH91" s="45"/>
      <c r="QMI91" s="45"/>
      <c r="QMJ91" s="45"/>
      <c r="QMK91" s="45"/>
      <c r="QML91" s="45"/>
      <c r="QMM91" s="45"/>
      <c r="QMN91" s="45"/>
      <c r="QMO91" s="45"/>
      <c r="QMP91" s="45"/>
      <c r="QMQ91" s="45"/>
      <c r="QMR91" s="45"/>
      <c r="QMS91" s="45"/>
      <c r="QMT91" s="45"/>
      <c r="QMU91" s="45"/>
      <c r="QMV91" s="45"/>
      <c r="QMW91" s="45"/>
      <c r="QMX91" s="45"/>
      <c r="QMY91" s="45"/>
      <c r="QMZ91" s="45"/>
      <c r="QNA91" s="45"/>
      <c r="QNB91" s="45"/>
      <c r="QNC91" s="45"/>
      <c r="QND91" s="45"/>
      <c r="QNE91" s="45"/>
      <c r="QNF91" s="45"/>
      <c r="QNG91" s="45"/>
      <c r="QNH91" s="45"/>
      <c r="QNI91" s="45"/>
      <c r="QNJ91" s="45"/>
      <c r="QNK91" s="45"/>
      <c r="QNL91" s="45"/>
      <c r="QNM91" s="45"/>
      <c r="QNN91" s="45"/>
      <c r="QNO91" s="45"/>
      <c r="QNP91" s="45"/>
      <c r="QNQ91" s="45"/>
      <c r="QNR91" s="45"/>
      <c r="QNS91" s="45"/>
      <c r="QNT91" s="45"/>
      <c r="QNU91" s="45"/>
      <c r="QNV91" s="45"/>
      <c r="QNW91" s="45"/>
      <c r="QNX91" s="45"/>
      <c r="QNY91" s="45"/>
      <c r="QNZ91" s="45"/>
      <c r="QOA91" s="45"/>
      <c r="QOB91" s="45"/>
      <c r="QOC91" s="45"/>
      <c r="QOD91" s="45"/>
      <c r="QOE91" s="45"/>
      <c r="QOF91" s="45"/>
      <c r="QOG91" s="45"/>
      <c r="QOH91" s="45"/>
      <c r="QOI91" s="45"/>
      <c r="QOJ91" s="45"/>
      <c r="QOK91" s="45"/>
      <c r="QOL91" s="45"/>
      <c r="QOM91" s="45"/>
      <c r="QON91" s="45"/>
      <c r="QOO91" s="45"/>
      <c r="QOP91" s="45"/>
      <c r="QOQ91" s="45"/>
      <c r="QOR91" s="45"/>
      <c r="QOS91" s="45"/>
      <c r="QOT91" s="45"/>
      <c r="QOU91" s="45"/>
      <c r="QOV91" s="45"/>
      <c r="QOW91" s="45"/>
      <c r="QOX91" s="45"/>
      <c r="QOY91" s="45"/>
      <c r="QOZ91" s="45"/>
      <c r="QPA91" s="45"/>
      <c r="QPB91" s="45"/>
      <c r="QPC91" s="45"/>
      <c r="QPD91" s="45"/>
      <c r="QPE91" s="45"/>
      <c r="QPF91" s="45"/>
      <c r="QPG91" s="45"/>
      <c r="QPH91" s="45"/>
      <c r="QPI91" s="45"/>
      <c r="QPJ91" s="45"/>
      <c r="QPK91" s="45"/>
      <c r="QPL91" s="45"/>
      <c r="QPM91" s="45"/>
      <c r="QPN91" s="45"/>
      <c r="QPO91" s="45"/>
      <c r="QPP91" s="45"/>
      <c r="QPQ91" s="45"/>
      <c r="QPR91" s="45"/>
      <c r="QPS91" s="45"/>
      <c r="QPT91" s="45"/>
      <c r="QPU91" s="45"/>
      <c r="QPV91" s="45"/>
      <c r="QPW91" s="45"/>
      <c r="QPX91" s="45"/>
      <c r="QPY91" s="45"/>
      <c r="QPZ91" s="45"/>
      <c r="QQA91" s="45"/>
      <c r="QQB91" s="45"/>
      <c r="QQC91" s="45"/>
      <c r="QQD91" s="45"/>
      <c r="QQE91" s="45"/>
      <c r="QQF91" s="45"/>
      <c r="QQG91" s="45"/>
      <c r="QQH91" s="45"/>
      <c r="QQI91" s="45"/>
      <c r="QQJ91" s="45"/>
      <c r="QQK91" s="45"/>
      <c r="QQL91" s="45"/>
      <c r="QQM91" s="45"/>
      <c r="QQN91" s="45"/>
      <c r="QQO91" s="45"/>
      <c r="QQP91" s="45"/>
      <c r="QQQ91" s="45"/>
      <c r="QQR91" s="45"/>
      <c r="QQS91" s="45"/>
      <c r="QQT91" s="45"/>
      <c r="QQU91" s="45"/>
      <c r="QQV91" s="45"/>
      <c r="QQW91" s="45"/>
      <c r="QQX91" s="45"/>
      <c r="QQY91" s="45"/>
      <c r="QQZ91" s="45"/>
      <c r="QRA91" s="45"/>
      <c r="QRB91" s="45"/>
      <c r="QRC91" s="45"/>
      <c r="QRD91" s="45"/>
      <c r="QRE91" s="45"/>
      <c r="QRF91" s="45"/>
      <c r="QRG91" s="45"/>
      <c r="QRH91" s="45"/>
      <c r="QRI91" s="45"/>
      <c r="QRJ91" s="45"/>
      <c r="QRK91" s="45"/>
      <c r="QRL91" s="45"/>
      <c r="QRM91" s="45"/>
      <c r="QRN91" s="45"/>
      <c r="QRO91" s="45"/>
      <c r="QRP91" s="45"/>
      <c r="QRQ91" s="45"/>
      <c r="QRR91" s="45"/>
      <c r="QRS91" s="45"/>
      <c r="QRT91" s="45"/>
      <c r="QRU91" s="45"/>
      <c r="QRV91" s="45"/>
      <c r="QRW91" s="45"/>
      <c r="QRX91" s="45"/>
      <c r="QRY91" s="45"/>
      <c r="QRZ91" s="45"/>
      <c r="QSA91" s="45"/>
      <c r="QSB91" s="45"/>
      <c r="QSC91" s="45"/>
      <c r="QSD91" s="45"/>
      <c r="QSE91" s="45"/>
      <c r="QSF91" s="45"/>
      <c r="QSG91" s="45"/>
      <c r="QSH91" s="45"/>
      <c r="QSI91" s="45"/>
      <c r="QSJ91" s="45"/>
      <c r="QSK91" s="45"/>
      <c r="QSL91" s="45"/>
      <c r="QSM91" s="45"/>
      <c r="QSN91" s="45"/>
      <c r="QSO91" s="45"/>
      <c r="QSP91" s="45"/>
      <c r="QSQ91" s="45"/>
      <c r="QSR91" s="45"/>
      <c r="QSS91" s="45"/>
      <c r="QST91" s="45"/>
      <c r="QSU91" s="45"/>
      <c r="QSV91" s="45"/>
      <c r="QSW91" s="45"/>
      <c r="QSX91" s="45"/>
      <c r="QSY91" s="45"/>
      <c r="QSZ91" s="45"/>
      <c r="QTA91" s="45"/>
      <c r="QTB91" s="45"/>
      <c r="QTC91" s="45"/>
      <c r="QTD91" s="45"/>
      <c r="QTE91" s="45"/>
      <c r="QTF91" s="45"/>
      <c r="QTG91" s="45"/>
      <c r="QTH91" s="45"/>
      <c r="QTI91" s="45"/>
      <c r="QTJ91" s="45"/>
      <c r="QTK91" s="45"/>
      <c r="QTL91" s="45"/>
      <c r="QTM91" s="45"/>
      <c r="QTN91" s="45"/>
      <c r="QTO91" s="45"/>
      <c r="QTP91" s="45"/>
      <c r="QTQ91" s="45"/>
      <c r="QTR91" s="45"/>
      <c r="QTS91" s="45"/>
      <c r="QTT91" s="45"/>
      <c r="QTU91" s="45"/>
      <c r="QTV91" s="45"/>
      <c r="QTW91" s="45"/>
      <c r="QTX91" s="45"/>
      <c r="QTY91" s="45"/>
      <c r="QTZ91" s="45"/>
      <c r="QUA91" s="45"/>
      <c r="QUB91" s="45"/>
      <c r="QUC91" s="45"/>
      <c r="QUD91" s="45"/>
      <c r="QUE91" s="45"/>
      <c r="QUF91" s="45"/>
      <c r="QUG91" s="45"/>
      <c r="QUH91" s="45"/>
      <c r="QUI91" s="45"/>
      <c r="QUJ91" s="45"/>
      <c r="QUK91" s="45"/>
      <c r="QUL91" s="45"/>
      <c r="QUM91" s="45"/>
      <c r="QUN91" s="45"/>
      <c r="QUO91" s="45"/>
      <c r="QUP91" s="45"/>
      <c r="QUQ91" s="45"/>
      <c r="QUR91" s="45"/>
      <c r="QUS91" s="45"/>
      <c r="QUT91" s="45"/>
      <c r="QUU91" s="45"/>
      <c r="QUV91" s="45"/>
      <c r="QUW91" s="45"/>
      <c r="QUX91" s="45"/>
      <c r="QUY91" s="45"/>
      <c r="QUZ91" s="45"/>
      <c r="QVA91" s="45"/>
      <c r="QVB91" s="45"/>
      <c r="QVC91" s="45"/>
      <c r="QVD91" s="45"/>
      <c r="QVE91" s="45"/>
      <c r="QVF91" s="45"/>
      <c r="QVG91" s="45"/>
      <c r="QVH91" s="45"/>
      <c r="QVI91" s="45"/>
      <c r="QVJ91" s="45"/>
      <c r="QVK91" s="45"/>
      <c r="QVL91" s="45"/>
      <c r="QVM91" s="45"/>
      <c r="QVN91" s="45"/>
      <c r="QVO91" s="45"/>
      <c r="QVP91" s="45"/>
      <c r="QVQ91" s="45"/>
      <c r="QVR91" s="45"/>
      <c r="QVS91" s="45"/>
      <c r="QVT91" s="45"/>
      <c r="QVU91" s="45"/>
      <c r="QVV91" s="45"/>
      <c r="QVW91" s="45"/>
      <c r="QVX91" s="45"/>
      <c r="QVY91" s="45"/>
      <c r="QVZ91" s="45"/>
      <c r="QWA91" s="45"/>
      <c r="QWB91" s="45"/>
      <c r="QWC91" s="45"/>
      <c r="QWD91" s="45"/>
      <c r="QWE91" s="45"/>
      <c r="QWF91" s="45"/>
      <c r="QWG91" s="45"/>
      <c r="QWH91" s="45"/>
      <c r="QWI91" s="45"/>
      <c r="QWJ91" s="45"/>
      <c r="QWK91" s="45"/>
      <c r="QWL91" s="45"/>
      <c r="QWM91" s="45"/>
      <c r="QWN91" s="45"/>
      <c r="QWO91" s="45"/>
      <c r="QWP91" s="45"/>
      <c r="QWQ91" s="45"/>
      <c r="QWR91" s="45"/>
      <c r="QWS91" s="45"/>
      <c r="QWT91" s="45"/>
      <c r="QWU91" s="45"/>
      <c r="QWV91" s="45"/>
      <c r="QWW91" s="45"/>
      <c r="QWX91" s="45"/>
      <c r="QWY91" s="45"/>
      <c r="QWZ91" s="45"/>
      <c r="QXA91" s="45"/>
      <c r="QXB91" s="45"/>
      <c r="QXC91" s="45"/>
      <c r="QXD91" s="45"/>
      <c r="QXE91" s="45"/>
      <c r="QXF91" s="45"/>
      <c r="QXG91" s="45"/>
      <c r="QXH91" s="45"/>
      <c r="QXI91" s="45"/>
      <c r="QXJ91" s="45"/>
      <c r="QXK91" s="45"/>
      <c r="QXL91" s="45"/>
      <c r="QXM91" s="45"/>
      <c r="QXN91" s="45"/>
      <c r="QXO91" s="45"/>
      <c r="QXP91" s="45"/>
      <c r="QXQ91" s="45"/>
      <c r="QXR91" s="45"/>
      <c r="QXS91" s="45"/>
      <c r="QXT91" s="45"/>
      <c r="QXU91" s="45"/>
      <c r="QXV91" s="45"/>
      <c r="QXW91" s="45"/>
      <c r="QXX91" s="45"/>
      <c r="QXY91" s="45"/>
      <c r="QXZ91" s="45"/>
      <c r="QYA91" s="45"/>
      <c r="QYB91" s="45"/>
      <c r="QYC91" s="45"/>
      <c r="QYD91" s="45"/>
      <c r="QYE91" s="45"/>
      <c r="QYF91" s="45"/>
      <c r="QYG91" s="45"/>
      <c r="QYH91" s="45"/>
      <c r="QYI91" s="45"/>
      <c r="QYJ91" s="45"/>
      <c r="QYK91" s="45"/>
      <c r="QYL91" s="45"/>
      <c r="QYM91" s="45"/>
      <c r="QYN91" s="45"/>
      <c r="QYO91" s="45"/>
      <c r="QYP91" s="45"/>
      <c r="QYQ91" s="45"/>
      <c r="QYR91" s="45"/>
      <c r="QYS91" s="45"/>
      <c r="QYT91" s="45"/>
      <c r="QYU91" s="45"/>
      <c r="QYV91" s="45"/>
      <c r="QYW91" s="45"/>
      <c r="QYX91" s="45"/>
      <c r="QYY91" s="45"/>
      <c r="QYZ91" s="45"/>
      <c r="QZA91" s="45"/>
      <c r="QZB91" s="45"/>
      <c r="QZC91" s="45"/>
      <c r="QZD91" s="45"/>
      <c r="QZE91" s="45"/>
      <c r="QZF91" s="45"/>
      <c r="QZG91" s="45"/>
      <c r="QZH91" s="45"/>
      <c r="QZI91" s="45"/>
      <c r="QZJ91" s="45"/>
      <c r="QZK91" s="45"/>
      <c r="QZL91" s="45"/>
      <c r="QZM91" s="45"/>
      <c r="QZN91" s="45"/>
      <c r="QZO91" s="45"/>
      <c r="QZP91" s="45"/>
      <c r="QZQ91" s="45"/>
      <c r="QZR91" s="45"/>
      <c r="QZS91" s="45"/>
      <c r="QZT91" s="45"/>
      <c r="QZU91" s="45"/>
      <c r="QZV91" s="45"/>
      <c r="QZW91" s="45"/>
      <c r="QZX91" s="45"/>
      <c r="QZY91" s="45"/>
      <c r="QZZ91" s="45"/>
      <c r="RAA91" s="45"/>
      <c r="RAB91" s="45"/>
      <c r="RAC91" s="45"/>
      <c r="RAD91" s="45"/>
      <c r="RAE91" s="45"/>
      <c r="RAF91" s="45"/>
      <c r="RAG91" s="45"/>
      <c r="RAH91" s="45"/>
      <c r="RAI91" s="45"/>
      <c r="RAJ91" s="45"/>
      <c r="RAK91" s="45"/>
      <c r="RAL91" s="45"/>
      <c r="RAM91" s="45"/>
      <c r="RAN91" s="45"/>
      <c r="RAO91" s="45"/>
      <c r="RAP91" s="45"/>
      <c r="RAQ91" s="45"/>
      <c r="RAR91" s="45"/>
      <c r="RAS91" s="45"/>
      <c r="RAT91" s="45"/>
      <c r="RAU91" s="45"/>
      <c r="RAV91" s="45"/>
      <c r="RAW91" s="45"/>
      <c r="RAX91" s="45"/>
      <c r="RAY91" s="45"/>
      <c r="RAZ91" s="45"/>
      <c r="RBA91" s="45"/>
      <c r="RBB91" s="45"/>
      <c r="RBC91" s="45"/>
      <c r="RBD91" s="45"/>
      <c r="RBE91" s="45"/>
      <c r="RBF91" s="45"/>
      <c r="RBG91" s="45"/>
      <c r="RBH91" s="45"/>
      <c r="RBI91" s="45"/>
      <c r="RBJ91" s="45"/>
      <c r="RBK91" s="45"/>
      <c r="RBL91" s="45"/>
      <c r="RBM91" s="45"/>
      <c r="RBN91" s="45"/>
      <c r="RBO91" s="45"/>
      <c r="RBP91" s="45"/>
      <c r="RBQ91" s="45"/>
      <c r="RBR91" s="45"/>
      <c r="RBS91" s="45"/>
      <c r="RBT91" s="45"/>
      <c r="RBU91" s="45"/>
      <c r="RBV91" s="45"/>
      <c r="RBW91" s="45"/>
      <c r="RBX91" s="45"/>
      <c r="RBY91" s="45"/>
      <c r="RBZ91" s="45"/>
      <c r="RCA91" s="45"/>
      <c r="RCB91" s="45"/>
      <c r="RCC91" s="45"/>
      <c r="RCD91" s="45"/>
      <c r="RCE91" s="45"/>
      <c r="RCF91" s="45"/>
      <c r="RCG91" s="45"/>
      <c r="RCH91" s="45"/>
      <c r="RCI91" s="45"/>
      <c r="RCJ91" s="45"/>
      <c r="RCK91" s="45"/>
      <c r="RCL91" s="45"/>
      <c r="RCM91" s="45"/>
      <c r="RCN91" s="45"/>
      <c r="RCO91" s="45"/>
      <c r="RCP91" s="45"/>
      <c r="RCQ91" s="45"/>
      <c r="RCR91" s="45"/>
      <c r="RCS91" s="45"/>
      <c r="RCT91" s="45"/>
      <c r="RCU91" s="45"/>
      <c r="RCV91" s="45"/>
      <c r="RCW91" s="45"/>
      <c r="RCX91" s="45"/>
      <c r="RCY91" s="45"/>
      <c r="RCZ91" s="45"/>
      <c r="RDA91" s="45"/>
      <c r="RDB91" s="45"/>
      <c r="RDC91" s="45"/>
      <c r="RDD91" s="45"/>
      <c r="RDE91" s="45"/>
      <c r="RDF91" s="45"/>
      <c r="RDG91" s="45"/>
      <c r="RDH91" s="45"/>
      <c r="RDI91" s="45"/>
      <c r="RDJ91" s="45"/>
      <c r="RDK91" s="45"/>
      <c r="RDL91" s="45"/>
      <c r="RDM91" s="45"/>
      <c r="RDN91" s="45"/>
      <c r="RDO91" s="45"/>
      <c r="RDP91" s="45"/>
      <c r="RDQ91" s="45"/>
      <c r="RDR91" s="45"/>
      <c r="RDS91" s="45"/>
      <c r="RDT91" s="45"/>
      <c r="RDU91" s="45"/>
      <c r="RDV91" s="45"/>
      <c r="RDW91" s="45"/>
      <c r="RDX91" s="45"/>
      <c r="RDY91" s="45"/>
      <c r="RDZ91" s="45"/>
      <c r="REA91" s="45"/>
      <c r="REB91" s="45"/>
      <c r="REC91" s="45"/>
      <c r="RED91" s="45"/>
      <c r="REE91" s="45"/>
      <c r="REF91" s="45"/>
      <c r="REG91" s="45"/>
      <c r="REH91" s="45"/>
      <c r="REI91" s="45"/>
      <c r="REJ91" s="45"/>
      <c r="REK91" s="45"/>
      <c r="REL91" s="45"/>
      <c r="REM91" s="45"/>
      <c r="REN91" s="45"/>
      <c r="REO91" s="45"/>
      <c r="REP91" s="45"/>
      <c r="REQ91" s="45"/>
      <c r="RER91" s="45"/>
      <c r="RES91" s="45"/>
      <c r="RET91" s="45"/>
      <c r="REU91" s="45"/>
      <c r="REV91" s="45"/>
      <c r="REW91" s="45"/>
      <c r="REX91" s="45"/>
      <c r="REY91" s="45"/>
      <c r="REZ91" s="45"/>
      <c r="RFA91" s="45"/>
      <c r="RFB91" s="45"/>
      <c r="RFC91" s="45"/>
      <c r="RFD91" s="45"/>
      <c r="RFE91" s="45"/>
      <c r="RFF91" s="45"/>
      <c r="RFG91" s="45"/>
      <c r="RFH91" s="45"/>
      <c r="RFI91" s="45"/>
      <c r="RFJ91" s="45"/>
      <c r="RFK91" s="45"/>
      <c r="RFL91" s="45"/>
      <c r="RFM91" s="45"/>
      <c r="RFN91" s="45"/>
      <c r="RFO91" s="45"/>
      <c r="RFP91" s="45"/>
      <c r="RFQ91" s="45"/>
      <c r="RFR91" s="45"/>
      <c r="RFS91" s="45"/>
      <c r="RFT91" s="45"/>
      <c r="RFU91" s="45"/>
      <c r="RFV91" s="45"/>
      <c r="RFW91" s="45"/>
      <c r="RFX91" s="45"/>
      <c r="RFY91" s="45"/>
      <c r="RFZ91" s="45"/>
      <c r="RGA91" s="45"/>
      <c r="RGB91" s="45"/>
      <c r="RGC91" s="45"/>
      <c r="RGD91" s="45"/>
      <c r="RGE91" s="45"/>
      <c r="RGF91" s="45"/>
      <c r="RGG91" s="45"/>
      <c r="RGH91" s="45"/>
      <c r="RGI91" s="45"/>
      <c r="RGJ91" s="45"/>
      <c r="RGK91" s="45"/>
      <c r="RGL91" s="45"/>
      <c r="RGM91" s="45"/>
      <c r="RGN91" s="45"/>
      <c r="RGO91" s="45"/>
      <c r="RGP91" s="45"/>
      <c r="RGQ91" s="45"/>
      <c r="RGR91" s="45"/>
      <c r="RGS91" s="45"/>
      <c r="RGT91" s="45"/>
      <c r="RGU91" s="45"/>
      <c r="RGV91" s="45"/>
      <c r="RGW91" s="45"/>
      <c r="RGX91" s="45"/>
      <c r="RGY91" s="45"/>
      <c r="RGZ91" s="45"/>
      <c r="RHA91" s="45"/>
      <c r="RHB91" s="45"/>
      <c r="RHC91" s="45"/>
      <c r="RHD91" s="45"/>
      <c r="RHE91" s="45"/>
      <c r="RHF91" s="45"/>
      <c r="RHG91" s="45"/>
      <c r="RHH91" s="45"/>
      <c r="RHI91" s="45"/>
      <c r="RHJ91" s="45"/>
      <c r="RHK91" s="45"/>
      <c r="RHL91" s="45"/>
      <c r="RHM91" s="45"/>
      <c r="RHN91" s="45"/>
      <c r="RHO91" s="45"/>
      <c r="RHP91" s="45"/>
      <c r="RHQ91" s="45"/>
      <c r="RHR91" s="45"/>
      <c r="RHS91" s="45"/>
      <c r="RHT91" s="45"/>
      <c r="RHU91" s="45"/>
      <c r="RHV91" s="45"/>
      <c r="RHW91" s="45"/>
      <c r="RHX91" s="45"/>
      <c r="RHY91" s="45"/>
      <c r="RHZ91" s="45"/>
      <c r="RIA91" s="45"/>
      <c r="RIB91" s="45"/>
      <c r="RIC91" s="45"/>
      <c r="RID91" s="45"/>
      <c r="RIE91" s="45"/>
      <c r="RIF91" s="45"/>
      <c r="RIG91" s="45"/>
      <c r="RIH91" s="45"/>
      <c r="RII91" s="45"/>
      <c r="RIJ91" s="45"/>
      <c r="RIK91" s="45"/>
      <c r="RIL91" s="45"/>
      <c r="RIM91" s="45"/>
      <c r="RIN91" s="45"/>
      <c r="RIO91" s="45"/>
      <c r="RIP91" s="45"/>
      <c r="RIQ91" s="45"/>
      <c r="RIR91" s="45"/>
      <c r="RIS91" s="45"/>
      <c r="RIT91" s="45"/>
      <c r="RIU91" s="45"/>
      <c r="RIV91" s="45"/>
      <c r="RIW91" s="45"/>
      <c r="RIX91" s="45"/>
      <c r="RIY91" s="45"/>
      <c r="RIZ91" s="45"/>
      <c r="RJA91" s="45"/>
      <c r="RJB91" s="45"/>
      <c r="RJC91" s="45"/>
      <c r="RJD91" s="45"/>
      <c r="RJE91" s="45"/>
      <c r="RJF91" s="45"/>
      <c r="RJG91" s="45"/>
      <c r="RJH91" s="45"/>
      <c r="RJI91" s="45"/>
      <c r="RJJ91" s="45"/>
      <c r="RJK91" s="45"/>
      <c r="RJL91" s="45"/>
      <c r="RJM91" s="45"/>
      <c r="RJN91" s="45"/>
      <c r="RJO91" s="45"/>
      <c r="RJP91" s="45"/>
      <c r="RJQ91" s="45"/>
      <c r="RJR91" s="45"/>
      <c r="RJS91" s="45"/>
      <c r="RJT91" s="45"/>
      <c r="RJU91" s="45"/>
      <c r="RJV91" s="45"/>
      <c r="RJW91" s="45"/>
      <c r="RJX91" s="45"/>
      <c r="RJY91" s="45"/>
      <c r="RJZ91" s="45"/>
      <c r="RKA91" s="45"/>
      <c r="RKB91" s="45"/>
      <c r="RKC91" s="45"/>
      <c r="RKD91" s="45"/>
      <c r="RKE91" s="45"/>
      <c r="RKF91" s="45"/>
      <c r="RKG91" s="45"/>
      <c r="RKH91" s="45"/>
      <c r="RKI91" s="45"/>
      <c r="RKJ91" s="45"/>
      <c r="RKK91" s="45"/>
      <c r="RKL91" s="45"/>
      <c r="RKM91" s="45"/>
      <c r="RKN91" s="45"/>
      <c r="RKO91" s="45"/>
      <c r="RKP91" s="45"/>
      <c r="RKQ91" s="45"/>
      <c r="RKR91" s="45"/>
      <c r="RKS91" s="45"/>
      <c r="RKT91" s="45"/>
      <c r="RKU91" s="45"/>
      <c r="RKV91" s="45"/>
      <c r="RKW91" s="45"/>
      <c r="RKX91" s="45"/>
      <c r="RKY91" s="45"/>
      <c r="RKZ91" s="45"/>
      <c r="RLA91" s="45"/>
      <c r="RLB91" s="45"/>
      <c r="RLC91" s="45"/>
      <c r="RLD91" s="45"/>
      <c r="RLE91" s="45"/>
      <c r="RLF91" s="45"/>
      <c r="RLG91" s="45"/>
      <c r="RLH91" s="45"/>
      <c r="RLI91" s="45"/>
      <c r="RLJ91" s="45"/>
      <c r="RLK91" s="45"/>
      <c r="RLL91" s="45"/>
      <c r="RLM91" s="45"/>
      <c r="RLN91" s="45"/>
      <c r="RLO91" s="45"/>
      <c r="RLP91" s="45"/>
      <c r="RLQ91" s="45"/>
      <c r="RLR91" s="45"/>
      <c r="RLS91" s="45"/>
      <c r="RLT91" s="45"/>
      <c r="RLU91" s="45"/>
      <c r="RLV91" s="45"/>
      <c r="RLW91" s="45"/>
      <c r="RLX91" s="45"/>
      <c r="RLY91" s="45"/>
      <c r="RLZ91" s="45"/>
      <c r="RMA91" s="45"/>
      <c r="RMB91" s="45"/>
      <c r="RMC91" s="45"/>
      <c r="RMD91" s="45"/>
      <c r="RME91" s="45"/>
      <c r="RMF91" s="45"/>
      <c r="RMG91" s="45"/>
      <c r="RMH91" s="45"/>
      <c r="RMI91" s="45"/>
      <c r="RMJ91" s="45"/>
      <c r="RMK91" s="45"/>
      <c r="RML91" s="45"/>
      <c r="RMM91" s="45"/>
      <c r="RMN91" s="45"/>
      <c r="RMO91" s="45"/>
      <c r="RMP91" s="45"/>
      <c r="RMQ91" s="45"/>
      <c r="RMR91" s="45"/>
      <c r="RMS91" s="45"/>
      <c r="RMT91" s="45"/>
      <c r="RMU91" s="45"/>
      <c r="RMV91" s="45"/>
      <c r="RMW91" s="45"/>
      <c r="RMX91" s="45"/>
      <c r="RMY91" s="45"/>
      <c r="RMZ91" s="45"/>
      <c r="RNA91" s="45"/>
      <c r="RNB91" s="45"/>
      <c r="RNC91" s="45"/>
      <c r="RND91" s="45"/>
      <c r="RNE91" s="45"/>
      <c r="RNF91" s="45"/>
      <c r="RNG91" s="45"/>
      <c r="RNH91" s="45"/>
      <c r="RNI91" s="45"/>
      <c r="RNJ91" s="45"/>
      <c r="RNK91" s="45"/>
      <c r="RNL91" s="45"/>
      <c r="RNM91" s="45"/>
      <c r="RNN91" s="45"/>
      <c r="RNO91" s="45"/>
      <c r="RNP91" s="45"/>
      <c r="RNQ91" s="45"/>
      <c r="RNR91" s="45"/>
      <c r="RNS91" s="45"/>
      <c r="RNT91" s="45"/>
      <c r="RNU91" s="45"/>
      <c r="RNV91" s="45"/>
      <c r="RNW91" s="45"/>
      <c r="RNX91" s="45"/>
      <c r="RNY91" s="45"/>
      <c r="RNZ91" s="45"/>
      <c r="ROA91" s="45"/>
      <c r="ROB91" s="45"/>
      <c r="ROC91" s="45"/>
      <c r="ROD91" s="45"/>
      <c r="ROE91" s="45"/>
      <c r="ROF91" s="45"/>
      <c r="ROG91" s="45"/>
      <c r="ROH91" s="45"/>
      <c r="ROI91" s="45"/>
      <c r="ROJ91" s="45"/>
      <c r="ROK91" s="45"/>
      <c r="ROL91" s="45"/>
      <c r="ROM91" s="45"/>
      <c r="RON91" s="45"/>
      <c r="ROO91" s="45"/>
      <c r="ROP91" s="45"/>
      <c r="ROQ91" s="45"/>
      <c r="ROR91" s="45"/>
      <c r="ROS91" s="45"/>
      <c r="ROT91" s="45"/>
      <c r="ROU91" s="45"/>
      <c r="ROV91" s="45"/>
      <c r="ROW91" s="45"/>
      <c r="ROX91" s="45"/>
      <c r="ROY91" s="45"/>
      <c r="ROZ91" s="45"/>
      <c r="RPA91" s="45"/>
      <c r="RPB91" s="45"/>
      <c r="RPC91" s="45"/>
      <c r="RPD91" s="45"/>
      <c r="RPE91" s="45"/>
      <c r="RPF91" s="45"/>
      <c r="RPG91" s="45"/>
      <c r="RPH91" s="45"/>
      <c r="RPI91" s="45"/>
      <c r="RPJ91" s="45"/>
      <c r="RPK91" s="45"/>
      <c r="RPL91" s="45"/>
      <c r="RPM91" s="45"/>
      <c r="RPN91" s="45"/>
      <c r="RPO91" s="45"/>
      <c r="RPP91" s="45"/>
      <c r="RPQ91" s="45"/>
      <c r="RPR91" s="45"/>
      <c r="RPS91" s="45"/>
      <c r="RPT91" s="45"/>
      <c r="RPU91" s="45"/>
      <c r="RPV91" s="45"/>
      <c r="RPW91" s="45"/>
      <c r="RPX91" s="45"/>
      <c r="RPY91" s="45"/>
      <c r="RPZ91" s="45"/>
      <c r="RQA91" s="45"/>
      <c r="RQB91" s="45"/>
      <c r="RQC91" s="45"/>
      <c r="RQD91" s="45"/>
      <c r="RQE91" s="45"/>
      <c r="RQF91" s="45"/>
      <c r="RQG91" s="45"/>
      <c r="RQH91" s="45"/>
      <c r="RQI91" s="45"/>
      <c r="RQJ91" s="45"/>
      <c r="RQK91" s="45"/>
      <c r="RQL91" s="45"/>
      <c r="RQM91" s="45"/>
      <c r="RQN91" s="45"/>
      <c r="RQO91" s="45"/>
      <c r="RQP91" s="45"/>
      <c r="RQQ91" s="45"/>
      <c r="RQR91" s="45"/>
      <c r="RQS91" s="45"/>
      <c r="RQT91" s="45"/>
      <c r="RQU91" s="45"/>
      <c r="RQV91" s="45"/>
      <c r="RQW91" s="45"/>
      <c r="RQX91" s="45"/>
      <c r="RQY91" s="45"/>
      <c r="RQZ91" s="45"/>
      <c r="RRA91" s="45"/>
      <c r="RRB91" s="45"/>
      <c r="RRC91" s="45"/>
      <c r="RRD91" s="45"/>
      <c r="RRE91" s="45"/>
      <c r="RRF91" s="45"/>
      <c r="RRG91" s="45"/>
      <c r="RRH91" s="45"/>
      <c r="RRI91" s="45"/>
      <c r="RRJ91" s="45"/>
      <c r="RRK91" s="45"/>
      <c r="RRL91" s="45"/>
      <c r="RRM91" s="45"/>
      <c r="RRN91" s="45"/>
      <c r="RRO91" s="45"/>
      <c r="RRP91" s="45"/>
      <c r="RRQ91" s="45"/>
      <c r="RRR91" s="45"/>
      <c r="RRS91" s="45"/>
      <c r="RRT91" s="45"/>
      <c r="RRU91" s="45"/>
      <c r="RRV91" s="45"/>
      <c r="RRW91" s="45"/>
      <c r="RRX91" s="45"/>
      <c r="RRY91" s="45"/>
      <c r="RRZ91" s="45"/>
      <c r="RSA91" s="45"/>
      <c r="RSB91" s="45"/>
      <c r="RSC91" s="45"/>
      <c r="RSD91" s="45"/>
      <c r="RSE91" s="45"/>
      <c r="RSF91" s="45"/>
      <c r="RSG91" s="45"/>
      <c r="RSH91" s="45"/>
      <c r="RSI91" s="45"/>
      <c r="RSJ91" s="45"/>
      <c r="RSK91" s="45"/>
      <c r="RSL91" s="45"/>
      <c r="RSM91" s="45"/>
      <c r="RSN91" s="45"/>
      <c r="RSO91" s="45"/>
      <c r="RSP91" s="45"/>
      <c r="RSQ91" s="45"/>
      <c r="RSR91" s="45"/>
      <c r="RSS91" s="45"/>
      <c r="RST91" s="45"/>
      <c r="RSU91" s="45"/>
      <c r="RSV91" s="45"/>
      <c r="RSW91" s="45"/>
      <c r="RSX91" s="45"/>
      <c r="RSY91" s="45"/>
      <c r="RSZ91" s="45"/>
      <c r="RTA91" s="45"/>
      <c r="RTB91" s="45"/>
      <c r="RTC91" s="45"/>
      <c r="RTD91" s="45"/>
      <c r="RTE91" s="45"/>
      <c r="RTF91" s="45"/>
      <c r="RTG91" s="45"/>
      <c r="RTH91" s="45"/>
      <c r="RTI91" s="45"/>
      <c r="RTJ91" s="45"/>
      <c r="RTK91" s="45"/>
      <c r="RTL91" s="45"/>
      <c r="RTM91" s="45"/>
      <c r="RTN91" s="45"/>
      <c r="RTO91" s="45"/>
      <c r="RTP91" s="45"/>
      <c r="RTQ91" s="45"/>
      <c r="RTR91" s="45"/>
      <c r="RTS91" s="45"/>
      <c r="RTT91" s="45"/>
      <c r="RTU91" s="45"/>
      <c r="RTV91" s="45"/>
      <c r="RTW91" s="45"/>
      <c r="RTX91" s="45"/>
      <c r="RTY91" s="45"/>
      <c r="RTZ91" s="45"/>
      <c r="RUA91" s="45"/>
      <c r="RUB91" s="45"/>
      <c r="RUC91" s="45"/>
      <c r="RUD91" s="45"/>
      <c r="RUE91" s="45"/>
      <c r="RUF91" s="45"/>
      <c r="RUG91" s="45"/>
      <c r="RUH91" s="45"/>
      <c r="RUI91" s="45"/>
      <c r="RUJ91" s="45"/>
      <c r="RUK91" s="45"/>
      <c r="RUL91" s="45"/>
      <c r="RUM91" s="45"/>
      <c r="RUN91" s="45"/>
      <c r="RUO91" s="45"/>
      <c r="RUP91" s="45"/>
      <c r="RUQ91" s="45"/>
      <c r="RUR91" s="45"/>
      <c r="RUS91" s="45"/>
      <c r="RUT91" s="45"/>
      <c r="RUU91" s="45"/>
      <c r="RUV91" s="45"/>
      <c r="RUW91" s="45"/>
      <c r="RUX91" s="45"/>
      <c r="RUY91" s="45"/>
      <c r="RUZ91" s="45"/>
      <c r="RVA91" s="45"/>
      <c r="RVB91" s="45"/>
      <c r="RVC91" s="45"/>
      <c r="RVD91" s="45"/>
      <c r="RVE91" s="45"/>
      <c r="RVF91" s="45"/>
      <c r="RVG91" s="45"/>
      <c r="RVH91" s="45"/>
      <c r="RVI91" s="45"/>
      <c r="RVJ91" s="45"/>
      <c r="RVK91" s="45"/>
      <c r="RVL91" s="45"/>
      <c r="RVM91" s="45"/>
      <c r="RVN91" s="45"/>
      <c r="RVO91" s="45"/>
      <c r="RVP91" s="45"/>
      <c r="RVQ91" s="45"/>
      <c r="RVR91" s="45"/>
      <c r="RVS91" s="45"/>
      <c r="RVT91" s="45"/>
      <c r="RVU91" s="45"/>
      <c r="RVV91" s="45"/>
      <c r="RVW91" s="45"/>
      <c r="RVX91" s="45"/>
      <c r="RVY91" s="45"/>
      <c r="RVZ91" s="45"/>
      <c r="RWA91" s="45"/>
      <c r="RWB91" s="45"/>
      <c r="RWC91" s="45"/>
      <c r="RWD91" s="45"/>
      <c r="RWE91" s="45"/>
      <c r="RWF91" s="45"/>
      <c r="RWG91" s="45"/>
      <c r="RWH91" s="45"/>
      <c r="RWI91" s="45"/>
      <c r="RWJ91" s="45"/>
      <c r="RWK91" s="45"/>
      <c r="RWL91" s="45"/>
      <c r="RWM91" s="45"/>
      <c r="RWN91" s="45"/>
      <c r="RWO91" s="45"/>
      <c r="RWP91" s="45"/>
      <c r="RWQ91" s="45"/>
      <c r="RWR91" s="45"/>
      <c r="RWS91" s="45"/>
      <c r="RWT91" s="45"/>
      <c r="RWU91" s="45"/>
      <c r="RWV91" s="45"/>
      <c r="RWW91" s="45"/>
      <c r="RWX91" s="45"/>
      <c r="RWY91" s="45"/>
      <c r="RWZ91" s="45"/>
      <c r="RXA91" s="45"/>
      <c r="RXB91" s="45"/>
      <c r="RXC91" s="45"/>
      <c r="RXD91" s="45"/>
      <c r="RXE91" s="45"/>
      <c r="RXF91" s="45"/>
      <c r="RXG91" s="45"/>
      <c r="RXH91" s="45"/>
      <c r="RXI91" s="45"/>
      <c r="RXJ91" s="45"/>
      <c r="RXK91" s="45"/>
      <c r="RXL91" s="45"/>
      <c r="RXM91" s="45"/>
      <c r="RXN91" s="45"/>
      <c r="RXO91" s="45"/>
      <c r="RXP91" s="45"/>
      <c r="RXQ91" s="45"/>
      <c r="RXR91" s="45"/>
      <c r="RXS91" s="45"/>
      <c r="RXT91" s="45"/>
      <c r="RXU91" s="45"/>
      <c r="RXV91" s="45"/>
      <c r="RXW91" s="45"/>
      <c r="RXX91" s="45"/>
      <c r="RXY91" s="45"/>
      <c r="RXZ91" s="45"/>
      <c r="RYA91" s="45"/>
      <c r="RYB91" s="45"/>
      <c r="RYC91" s="45"/>
      <c r="RYD91" s="45"/>
      <c r="RYE91" s="45"/>
      <c r="RYF91" s="45"/>
      <c r="RYG91" s="45"/>
      <c r="RYH91" s="45"/>
      <c r="RYI91" s="45"/>
      <c r="RYJ91" s="45"/>
      <c r="RYK91" s="45"/>
      <c r="RYL91" s="45"/>
      <c r="RYM91" s="45"/>
      <c r="RYN91" s="45"/>
      <c r="RYO91" s="45"/>
      <c r="RYP91" s="45"/>
      <c r="RYQ91" s="45"/>
      <c r="RYR91" s="45"/>
      <c r="RYS91" s="45"/>
      <c r="RYT91" s="45"/>
      <c r="RYU91" s="45"/>
      <c r="RYV91" s="45"/>
      <c r="RYW91" s="45"/>
      <c r="RYX91" s="45"/>
      <c r="RYY91" s="45"/>
      <c r="RYZ91" s="45"/>
      <c r="RZA91" s="45"/>
      <c r="RZB91" s="45"/>
      <c r="RZC91" s="45"/>
      <c r="RZD91" s="45"/>
      <c r="RZE91" s="45"/>
      <c r="RZF91" s="45"/>
      <c r="RZG91" s="45"/>
      <c r="RZH91" s="45"/>
      <c r="RZI91" s="45"/>
      <c r="RZJ91" s="45"/>
      <c r="RZK91" s="45"/>
      <c r="RZL91" s="45"/>
      <c r="RZM91" s="45"/>
      <c r="RZN91" s="45"/>
      <c r="RZO91" s="45"/>
      <c r="RZP91" s="45"/>
      <c r="RZQ91" s="45"/>
      <c r="RZR91" s="45"/>
      <c r="RZS91" s="45"/>
      <c r="RZT91" s="45"/>
      <c r="RZU91" s="45"/>
      <c r="RZV91" s="45"/>
      <c r="RZW91" s="45"/>
      <c r="RZX91" s="45"/>
      <c r="RZY91" s="45"/>
      <c r="RZZ91" s="45"/>
      <c r="SAA91" s="45"/>
      <c r="SAB91" s="45"/>
      <c r="SAC91" s="45"/>
      <c r="SAD91" s="45"/>
      <c r="SAE91" s="45"/>
      <c r="SAF91" s="45"/>
      <c r="SAG91" s="45"/>
      <c r="SAH91" s="45"/>
      <c r="SAI91" s="45"/>
      <c r="SAJ91" s="45"/>
      <c r="SAK91" s="45"/>
      <c r="SAL91" s="45"/>
      <c r="SAM91" s="45"/>
      <c r="SAN91" s="45"/>
      <c r="SAO91" s="45"/>
      <c r="SAP91" s="45"/>
      <c r="SAQ91" s="45"/>
      <c r="SAR91" s="45"/>
      <c r="SAS91" s="45"/>
      <c r="SAT91" s="45"/>
      <c r="SAU91" s="45"/>
      <c r="SAV91" s="45"/>
      <c r="SAW91" s="45"/>
      <c r="SAX91" s="45"/>
      <c r="SAY91" s="45"/>
      <c r="SAZ91" s="45"/>
      <c r="SBA91" s="45"/>
      <c r="SBB91" s="45"/>
      <c r="SBC91" s="45"/>
      <c r="SBD91" s="45"/>
      <c r="SBE91" s="45"/>
      <c r="SBF91" s="45"/>
      <c r="SBG91" s="45"/>
      <c r="SBH91" s="45"/>
      <c r="SBI91" s="45"/>
      <c r="SBJ91" s="45"/>
      <c r="SBK91" s="45"/>
      <c r="SBL91" s="45"/>
      <c r="SBM91" s="45"/>
      <c r="SBN91" s="45"/>
      <c r="SBO91" s="45"/>
      <c r="SBP91" s="45"/>
      <c r="SBQ91" s="45"/>
      <c r="SBR91" s="45"/>
      <c r="SBS91" s="45"/>
      <c r="SBT91" s="45"/>
      <c r="SBU91" s="45"/>
      <c r="SBV91" s="45"/>
      <c r="SBW91" s="45"/>
      <c r="SBX91" s="45"/>
      <c r="SBY91" s="45"/>
      <c r="SBZ91" s="45"/>
      <c r="SCA91" s="45"/>
      <c r="SCB91" s="45"/>
      <c r="SCC91" s="45"/>
      <c r="SCD91" s="45"/>
      <c r="SCE91" s="45"/>
      <c r="SCF91" s="45"/>
      <c r="SCG91" s="45"/>
      <c r="SCH91" s="45"/>
      <c r="SCI91" s="45"/>
      <c r="SCJ91" s="45"/>
      <c r="SCK91" s="45"/>
      <c r="SCL91" s="45"/>
      <c r="SCM91" s="45"/>
      <c r="SCN91" s="45"/>
      <c r="SCO91" s="45"/>
      <c r="SCP91" s="45"/>
      <c r="SCQ91" s="45"/>
      <c r="SCR91" s="45"/>
      <c r="SCS91" s="45"/>
      <c r="SCT91" s="45"/>
      <c r="SCU91" s="45"/>
      <c r="SCV91" s="45"/>
      <c r="SCW91" s="45"/>
      <c r="SCX91" s="45"/>
      <c r="SCY91" s="45"/>
      <c r="SCZ91" s="45"/>
      <c r="SDA91" s="45"/>
      <c r="SDB91" s="45"/>
      <c r="SDC91" s="45"/>
      <c r="SDD91" s="45"/>
      <c r="SDE91" s="45"/>
      <c r="SDF91" s="45"/>
      <c r="SDG91" s="45"/>
      <c r="SDH91" s="45"/>
      <c r="SDI91" s="45"/>
      <c r="SDJ91" s="45"/>
      <c r="SDK91" s="45"/>
      <c r="SDL91" s="45"/>
      <c r="SDM91" s="45"/>
      <c r="SDN91" s="45"/>
      <c r="SDO91" s="45"/>
      <c r="SDP91" s="45"/>
      <c r="SDQ91" s="45"/>
      <c r="SDR91" s="45"/>
      <c r="SDS91" s="45"/>
      <c r="SDT91" s="45"/>
      <c r="SDU91" s="45"/>
      <c r="SDV91" s="45"/>
      <c r="SDW91" s="45"/>
      <c r="SDX91" s="45"/>
      <c r="SDY91" s="45"/>
      <c r="SDZ91" s="45"/>
      <c r="SEA91" s="45"/>
      <c r="SEB91" s="45"/>
      <c r="SEC91" s="45"/>
      <c r="SED91" s="45"/>
      <c r="SEE91" s="45"/>
      <c r="SEF91" s="45"/>
      <c r="SEG91" s="45"/>
      <c r="SEH91" s="45"/>
      <c r="SEI91" s="45"/>
      <c r="SEJ91" s="45"/>
      <c r="SEK91" s="45"/>
      <c r="SEL91" s="45"/>
      <c r="SEM91" s="45"/>
      <c r="SEN91" s="45"/>
      <c r="SEO91" s="45"/>
      <c r="SEP91" s="45"/>
      <c r="SEQ91" s="45"/>
      <c r="SER91" s="45"/>
      <c r="SES91" s="45"/>
      <c r="SET91" s="45"/>
      <c r="SEU91" s="45"/>
      <c r="SEV91" s="45"/>
      <c r="SEW91" s="45"/>
      <c r="SEX91" s="45"/>
      <c r="SEY91" s="45"/>
      <c r="SEZ91" s="45"/>
      <c r="SFA91" s="45"/>
      <c r="SFB91" s="45"/>
      <c r="SFC91" s="45"/>
      <c r="SFD91" s="45"/>
      <c r="SFE91" s="45"/>
      <c r="SFF91" s="45"/>
      <c r="SFG91" s="45"/>
      <c r="SFH91" s="45"/>
      <c r="SFI91" s="45"/>
      <c r="SFJ91" s="45"/>
      <c r="SFK91" s="45"/>
      <c r="SFL91" s="45"/>
      <c r="SFM91" s="45"/>
      <c r="SFN91" s="45"/>
      <c r="SFO91" s="45"/>
      <c r="SFP91" s="45"/>
      <c r="SFQ91" s="45"/>
      <c r="SFR91" s="45"/>
      <c r="SFS91" s="45"/>
      <c r="SFT91" s="45"/>
      <c r="SFU91" s="45"/>
      <c r="SFV91" s="45"/>
      <c r="SFW91" s="45"/>
      <c r="SFX91" s="45"/>
      <c r="SFY91" s="45"/>
      <c r="SFZ91" s="45"/>
      <c r="SGA91" s="45"/>
      <c r="SGB91" s="45"/>
      <c r="SGC91" s="45"/>
      <c r="SGD91" s="45"/>
      <c r="SGE91" s="45"/>
      <c r="SGF91" s="45"/>
      <c r="SGG91" s="45"/>
      <c r="SGH91" s="45"/>
      <c r="SGI91" s="45"/>
      <c r="SGJ91" s="45"/>
      <c r="SGK91" s="45"/>
      <c r="SGL91" s="45"/>
      <c r="SGM91" s="45"/>
      <c r="SGN91" s="45"/>
      <c r="SGO91" s="45"/>
      <c r="SGP91" s="45"/>
      <c r="SGQ91" s="45"/>
      <c r="SGR91" s="45"/>
      <c r="SGS91" s="45"/>
      <c r="SGT91" s="45"/>
      <c r="SGU91" s="45"/>
      <c r="SGV91" s="45"/>
      <c r="SGW91" s="45"/>
      <c r="SGX91" s="45"/>
      <c r="SGY91" s="45"/>
      <c r="SGZ91" s="45"/>
      <c r="SHA91" s="45"/>
      <c r="SHB91" s="45"/>
      <c r="SHC91" s="45"/>
      <c r="SHD91" s="45"/>
      <c r="SHE91" s="45"/>
      <c r="SHF91" s="45"/>
      <c r="SHG91" s="45"/>
      <c r="SHH91" s="45"/>
      <c r="SHI91" s="45"/>
      <c r="SHJ91" s="45"/>
      <c r="SHK91" s="45"/>
      <c r="SHL91" s="45"/>
      <c r="SHM91" s="45"/>
      <c r="SHN91" s="45"/>
      <c r="SHO91" s="45"/>
      <c r="SHP91" s="45"/>
      <c r="SHQ91" s="45"/>
      <c r="SHR91" s="45"/>
      <c r="SHS91" s="45"/>
      <c r="SHT91" s="45"/>
      <c r="SHU91" s="45"/>
      <c r="SHV91" s="45"/>
      <c r="SHW91" s="45"/>
      <c r="SHX91" s="45"/>
      <c r="SHY91" s="45"/>
      <c r="SHZ91" s="45"/>
      <c r="SIA91" s="45"/>
      <c r="SIB91" s="45"/>
      <c r="SIC91" s="45"/>
      <c r="SID91" s="45"/>
      <c r="SIE91" s="45"/>
      <c r="SIF91" s="45"/>
      <c r="SIG91" s="45"/>
      <c r="SIH91" s="45"/>
      <c r="SII91" s="45"/>
      <c r="SIJ91" s="45"/>
      <c r="SIK91" s="45"/>
      <c r="SIL91" s="45"/>
      <c r="SIM91" s="45"/>
      <c r="SIN91" s="45"/>
      <c r="SIO91" s="45"/>
      <c r="SIP91" s="45"/>
      <c r="SIQ91" s="45"/>
      <c r="SIR91" s="45"/>
      <c r="SIS91" s="45"/>
      <c r="SIT91" s="45"/>
      <c r="SIU91" s="45"/>
      <c r="SIV91" s="45"/>
      <c r="SIW91" s="45"/>
      <c r="SIX91" s="45"/>
      <c r="SIY91" s="45"/>
      <c r="SIZ91" s="45"/>
      <c r="SJA91" s="45"/>
      <c r="SJB91" s="45"/>
      <c r="SJC91" s="45"/>
      <c r="SJD91" s="45"/>
      <c r="SJE91" s="45"/>
      <c r="SJF91" s="45"/>
      <c r="SJG91" s="45"/>
      <c r="SJH91" s="45"/>
      <c r="SJI91" s="45"/>
      <c r="SJJ91" s="45"/>
      <c r="SJK91" s="45"/>
      <c r="SJL91" s="45"/>
      <c r="SJM91" s="45"/>
      <c r="SJN91" s="45"/>
      <c r="SJO91" s="45"/>
      <c r="SJP91" s="45"/>
      <c r="SJQ91" s="45"/>
      <c r="SJR91" s="45"/>
      <c r="SJS91" s="45"/>
      <c r="SJT91" s="45"/>
      <c r="SJU91" s="45"/>
      <c r="SJV91" s="45"/>
      <c r="SJW91" s="45"/>
      <c r="SJX91" s="45"/>
      <c r="SJY91" s="45"/>
      <c r="SJZ91" s="45"/>
      <c r="SKA91" s="45"/>
      <c r="SKB91" s="45"/>
      <c r="SKC91" s="45"/>
      <c r="SKD91" s="45"/>
      <c r="SKE91" s="45"/>
      <c r="SKF91" s="45"/>
      <c r="SKG91" s="45"/>
      <c r="SKH91" s="45"/>
      <c r="SKI91" s="45"/>
      <c r="SKJ91" s="45"/>
      <c r="SKK91" s="45"/>
      <c r="SKL91" s="45"/>
      <c r="SKM91" s="45"/>
      <c r="SKN91" s="45"/>
      <c r="SKO91" s="45"/>
      <c r="SKP91" s="45"/>
      <c r="SKQ91" s="45"/>
      <c r="SKR91" s="45"/>
      <c r="SKS91" s="45"/>
      <c r="SKT91" s="45"/>
      <c r="SKU91" s="45"/>
      <c r="SKV91" s="45"/>
      <c r="SKW91" s="45"/>
      <c r="SKX91" s="45"/>
      <c r="SKY91" s="45"/>
      <c r="SKZ91" s="45"/>
      <c r="SLA91" s="45"/>
      <c r="SLB91" s="45"/>
      <c r="SLC91" s="45"/>
      <c r="SLD91" s="45"/>
      <c r="SLE91" s="45"/>
      <c r="SLF91" s="45"/>
      <c r="SLG91" s="45"/>
      <c r="SLH91" s="45"/>
      <c r="SLI91" s="45"/>
      <c r="SLJ91" s="45"/>
      <c r="SLK91" s="45"/>
      <c r="SLL91" s="45"/>
      <c r="SLM91" s="45"/>
      <c r="SLN91" s="45"/>
      <c r="SLO91" s="45"/>
      <c r="SLP91" s="45"/>
      <c r="SLQ91" s="45"/>
      <c r="SLR91" s="45"/>
      <c r="SLS91" s="45"/>
      <c r="SLT91" s="45"/>
      <c r="SLU91" s="45"/>
      <c r="SLV91" s="45"/>
      <c r="SLW91" s="45"/>
      <c r="SLX91" s="45"/>
      <c r="SLY91" s="45"/>
      <c r="SLZ91" s="45"/>
      <c r="SMA91" s="45"/>
      <c r="SMB91" s="45"/>
      <c r="SMC91" s="45"/>
      <c r="SMD91" s="45"/>
      <c r="SME91" s="45"/>
      <c r="SMF91" s="45"/>
      <c r="SMG91" s="45"/>
      <c r="SMH91" s="45"/>
      <c r="SMI91" s="45"/>
      <c r="SMJ91" s="45"/>
      <c r="SMK91" s="45"/>
      <c r="SML91" s="45"/>
      <c r="SMM91" s="45"/>
      <c r="SMN91" s="45"/>
      <c r="SMO91" s="45"/>
      <c r="SMP91" s="45"/>
      <c r="SMQ91" s="45"/>
      <c r="SMR91" s="45"/>
      <c r="SMS91" s="45"/>
      <c r="SMT91" s="45"/>
      <c r="SMU91" s="45"/>
      <c r="SMV91" s="45"/>
      <c r="SMW91" s="45"/>
      <c r="SMX91" s="45"/>
      <c r="SMY91" s="45"/>
      <c r="SMZ91" s="45"/>
      <c r="SNA91" s="45"/>
      <c r="SNB91" s="45"/>
      <c r="SNC91" s="45"/>
      <c r="SND91" s="45"/>
      <c r="SNE91" s="45"/>
      <c r="SNF91" s="45"/>
      <c r="SNG91" s="45"/>
      <c r="SNH91" s="45"/>
      <c r="SNI91" s="45"/>
      <c r="SNJ91" s="45"/>
      <c r="SNK91" s="45"/>
      <c r="SNL91" s="45"/>
      <c r="SNM91" s="45"/>
      <c r="SNN91" s="45"/>
      <c r="SNO91" s="45"/>
      <c r="SNP91" s="45"/>
      <c r="SNQ91" s="45"/>
      <c r="SNR91" s="45"/>
      <c r="SNS91" s="45"/>
      <c r="SNT91" s="45"/>
      <c r="SNU91" s="45"/>
      <c r="SNV91" s="45"/>
      <c r="SNW91" s="45"/>
      <c r="SNX91" s="45"/>
      <c r="SNY91" s="45"/>
      <c r="SNZ91" s="45"/>
      <c r="SOA91" s="45"/>
      <c r="SOB91" s="45"/>
      <c r="SOC91" s="45"/>
      <c r="SOD91" s="45"/>
      <c r="SOE91" s="45"/>
      <c r="SOF91" s="45"/>
      <c r="SOG91" s="45"/>
      <c r="SOH91" s="45"/>
      <c r="SOI91" s="45"/>
      <c r="SOJ91" s="45"/>
      <c r="SOK91" s="45"/>
      <c r="SOL91" s="45"/>
      <c r="SOM91" s="45"/>
      <c r="SON91" s="45"/>
      <c r="SOO91" s="45"/>
      <c r="SOP91" s="45"/>
      <c r="SOQ91" s="45"/>
      <c r="SOR91" s="45"/>
      <c r="SOS91" s="45"/>
      <c r="SOT91" s="45"/>
      <c r="SOU91" s="45"/>
      <c r="SOV91" s="45"/>
      <c r="SOW91" s="45"/>
      <c r="SOX91" s="45"/>
      <c r="SOY91" s="45"/>
      <c r="SOZ91" s="45"/>
      <c r="SPA91" s="45"/>
      <c r="SPB91" s="45"/>
      <c r="SPC91" s="45"/>
      <c r="SPD91" s="45"/>
      <c r="SPE91" s="45"/>
      <c r="SPF91" s="45"/>
      <c r="SPG91" s="45"/>
      <c r="SPH91" s="45"/>
      <c r="SPI91" s="45"/>
      <c r="SPJ91" s="45"/>
      <c r="SPK91" s="45"/>
      <c r="SPL91" s="45"/>
      <c r="SPM91" s="45"/>
      <c r="SPN91" s="45"/>
      <c r="SPO91" s="45"/>
      <c r="SPP91" s="45"/>
      <c r="SPQ91" s="45"/>
      <c r="SPR91" s="45"/>
      <c r="SPS91" s="45"/>
      <c r="SPT91" s="45"/>
      <c r="SPU91" s="45"/>
      <c r="SPV91" s="45"/>
      <c r="SPW91" s="45"/>
      <c r="SPX91" s="45"/>
      <c r="SPY91" s="45"/>
      <c r="SPZ91" s="45"/>
      <c r="SQA91" s="45"/>
      <c r="SQB91" s="45"/>
      <c r="SQC91" s="45"/>
      <c r="SQD91" s="45"/>
      <c r="SQE91" s="45"/>
      <c r="SQF91" s="45"/>
      <c r="SQG91" s="45"/>
      <c r="SQH91" s="45"/>
      <c r="SQI91" s="45"/>
      <c r="SQJ91" s="45"/>
      <c r="SQK91" s="45"/>
      <c r="SQL91" s="45"/>
      <c r="SQM91" s="45"/>
      <c r="SQN91" s="45"/>
      <c r="SQO91" s="45"/>
      <c r="SQP91" s="45"/>
      <c r="SQQ91" s="45"/>
      <c r="SQR91" s="45"/>
      <c r="SQS91" s="45"/>
      <c r="SQT91" s="45"/>
      <c r="SQU91" s="45"/>
      <c r="SQV91" s="45"/>
      <c r="SQW91" s="45"/>
      <c r="SQX91" s="45"/>
      <c r="SQY91" s="45"/>
      <c r="SQZ91" s="45"/>
      <c r="SRA91" s="45"/>
      <c r="SRB91" s="45"/>
      <c r="SRC91" s="45"/>
      <c r="SRD91" s="45"/>
      <c r="SRE91" s="45"/>
      <c r="SRF91" s="45"/>
      <c r="SRG91" s="45"/>
      <c r="SRH91" s="45"/>
      <c r="SRI91" s="45"/>
      <c r="SRJ91" s="45"/>
      <c r="SRK91" s="45"/>
      <c r="SRL91" s="45"/>
      <c r="SRM91" s="45"/>
      <c r="SRN91" s="45"/>
      <c r="SRO91" s="45"/>
      <c r="SRP91" s="45"/>
      <c r="SRQ91" s="45"/>
      <c r="SRR91" s="45"/>
      <c r="SRS91" s="45"/>
      <c r="SRT91" s="45"/>
      <c r="SRU91" s="45"/>
      <c r="SRV91" s="45"/>
      <c r="SRW91" s="45"/>
      <c r="SRX91" s="45"/>
      <c r="SRY91" s="45"/>
      <c r="SRZ91" s="45"/>
      <c r="SSA91" s="45"/>
      <c r="SSB91" s="45"/>
      <c r="SSC91" s="45"/>
      <c r="SSD91" s="45"/>
      <c r="SSE91" s="45"/>
      <c r="SSF91" s="45"/>
      <c r="SSG91" s="45"/>
      <c r="SSH91" s="45"/>
      <c r="SSI91" s="45"/>
      <c r="SSJ91" s="45"/>
      <c r="SSK91" s="45"/>
      <c r="SSL91" s="45"/>
      <c r="SSM91" s="45"/>
      <c r="SSN91" s="45"/>
      <c r="SSO91" s="45"/>
      <c r="SSP91" s="45"/>
      <c r="SSQ91" s="45"/>
      <c r="SSR91" s="45"/>
      <c r="SSS91" s="45"/>
      <c r="SST91" s="45"/>
      <c r="SSU91" s="45"/>
      <c r="SSV91" s="45"/>
      <c r="SSW91" s="45"/>
      <c r="SSX91" s="45"/>
      <c r="SSY91" s="45"/>
      <c r="SSZ91" s="45"/>
      <c r="STA91" s="45"/>
      <c r="STB91" s="45"/>
      <c r="STC91" s="45"/>
      <c r="STD91" s="45"/>
      <c r="STE91" s="45"/>
      <c r="STF91" s="45"/>
      <c r="STG91" s="45"/>
      <c r="STH91" s="45"/>
      <c r="STI91" s="45"/>
      <c r="STJ91" s="45"/>
      <c r="STK91" s="45"/>
      <c r="STL91" s="45"/>
      <c r="STM91" s="45"/>
      <c r="STN91" s="45"/>
      <c r="STO91" s="45"/>
      <c r="STP91" s="45"/>
      <c r="STQ91" s="45"/>
      <c r="STR91" s="45"/>
      <c r="STS91" s="45"/>
      <c r="STT91" s="45"/>
      <c r="STU91" s="45"/>
      <c r="STV91" s="45"/>
      <c r="STW91" s="45"/>
      <c r="STX91" s="45"/>
      <c r="STY91" s="45"/>
      <c r="STZ91" s="45"/>
      <c r="SUA91" s="45"/>
      <c r="SUB91" s="45"/>
      <c r="SUC91" s="45"/>
      <c r="SUD91" s="45"/>
      <c r="SUE91" s="45"/>
      <c r="SUF91" s="45"/>
      <c r="SUG91" s="45"/>
      <c r="SUH91" s="45"/>
      <c r="SUI91" s="45"/>
      <c r="SUJ91" s="45"/>
      <c r="SUK91" s="45"/>
      <c r="SUL91" s="45"/>
      <c r="SUM91" s="45"/>
      <c r="SUN91" s="45"/>
      <c r="SUO91" s="45"/>
      <c r="SUP91" s="45"/>
      <c r="SUQ91" s="45"/>
      <c r="SUR91" s="45"/>
      <c r="SUS91" s="45"/>
      <c r="SUT91" s="45"/>
      <c r="SUU91" s="45"/>
      <c r="SUV91" s="45"/>
      <c r="SUW91" s="45"/>
      <c r="SUX91" s="45"/>
      <c r="SUY91" s="45"/>
      <c r="SUZ91" s="45"/>
      <c r="SVA91" s="45"/>
      <c r="SVB91" s="45"/>
      <c r="SVC91" s="45"/>
      <c r="SVD91" s="45"/>
      <c r="SVE91" s="45"/>
      <c r="SVF91" s="45"/>
      <c r="SVG91" s="45"/>
      <c r="SVH91" s="45"/>
      <c r="SVI91" s="45"/>
      <c r="SVJ91" s="45"/>
      <c r="SVK91" s="45"/>
      <c r="SVL91" s="45"/>
      <c r="SVM91" s="45"/>
      <c r="SVN91" s="45"/>
      <c r="SVO91" s="45"/>
      <c r="SVP91" s="45"/>
      <c r="SVQ91" s="45"/>
      <c r="SVR91" s="45"/>
      <c r="SVS91" s="45"/>
      <c r="SVT91" s="45"/>
      <c r="SVU91" s="45"/>
      <c r="SVV91" s="45"/>
      <c r="SVW91" s="45"/>
      <c r="SVX91" s="45"/>
      <c r="SVY91" s="45"/>
      <c r="SVZ91" s="45"/>
      <c r="SWA91" s="45"/>
      <c r="SWB91" s="45"/>
      <c r="SWC91" s="45"/>
      <c r="SWD91" s="45"/>
      <c r="SWE91" s="45"/>
      <c r="SWF91" s="45"/>
      <c r="SWG91" s="45"/>
      <c r="SWH91" s="45"/>
      <c r="SWI91" s="45"/>
      <c r="SWJ91" s="45"/>
      <c r="SWK91" s="45"/>
      <c r="SWL91" s="45"/>
      <c r="SWM91" s="45"/>
      <c r="SWN91" s="45"/>
      <c r="SWO91" s="45"/>
      <c r="SWP91" s="45"/>
      <c r="SWQ91" s="45"/>
      <c r="SWR91" s="45"/>
      <c r="SWS91" s="45"/>
      <c r="SWT91" s="45"/>
      <c r="SWU91" s="45"/>
      <c r="SWV91" s="45"/>
      <c r="SWW91" s="45"/>
      <c r="SWX91" s="45"/>
      <c r="SWY91" s="45"/>
      <c r="SWZ91" s="45"/>
      <c r="SXA91" s="45"/>
      <c r="SXB91" s="45"/>
      <c r="SXC91" s="45"/>
      <c r="SXD91" s="45"/>
      <c r="SXE91" s="45"/>
      <c r="SXF91" s="45"/>
      <c r="SXG91" s="45"/>
      <c r="SXH91" s="45"/>
      <c r="SXI91" s="45"/>
      <c r="SXJ91" s="45"/>
      <c r="SXK91" s="45"/>
      <c r="SXL91" s="45"/>
      <c r="SXM91" s="45"/>
      <c r="SXN91" s="45"/>
      <c r="SXO91" s="45"/>
      <c r="SXP91" s="45"/>
      <c r="SXQ91" s="45"/>
      <c r="SXR91" s="45"/>
      <c r="SXS91" s="45"/>
      <c r="SXT91" s="45"/>
      <c r="SXU91" s="45"/>
      <c r="SXV91" s="45"/>
      <c r="SXW91" s="45"/>
      <c r="SXX91" s="45"/>
      <c r="SXY91" s="45"/>
      <c r="SXZ91" s="45"/>
      <c r="SYA91" s="45"/>
      <c r="SYB91" s="45"/>
      <c r="SYC91" s="45"/>
      <c r="SYD91" s="45"/>
      <c r="SYE91" s="45"/>
      <c r="SYF91" s="45"/>
      <c r="SYG91" s="45"/>
      <c r="SYH91" s="45"/>
      <c r="SYI91" s="45"/>
      <c r="SYJ91" s="45"/>
      <c r="SYK91" s="45"/>
      <c r="SYL91" s="45"/>
      <c r="SYM91" s="45"/>
      <c r="SYN91" s="45"/>
      <c r="SYO91" s="45"/>
      <c r="SYP91" s="45"/>
      <c r="SYQ91" s="45"/>
      <c r="SYR91" s="45"/>
      <c r="SYS91" s="45"/>
      <c r="SYT91" s="45"/>
      <c r="SYU91" s="45"/>
      <c r="SYV91" s="45"/>
      <c r="SYW91" s="45"/>
      <c r="SYX91" s="45"/>
      <c r="SYY91" s="45"/>
      <c r="SYZ91" s="45"/>
      <c r="SZA91" s="45"/>
      <c r="SZB91" s="45"/>
      <c r="SZC91" s="45"/>
      <c r="SZD91" s="45"/>
      <c r="SZE91" s="45"/>
      <c r="SZF91" s="45"/>
      <c r="SZG91" s="45"/>
      <c r="SZH91" s="45"/>
      <c r="SZI91" s="45"/>
      <c r="SZJ91" s="45"/>
      <c r="SZK91" s="45"/>
      <c r="SZL91" s="45"/>
      <c r="SZM91" s="45"/>
      <c r="SZN91" s="45"/>
      <c r="SZO91" s="45"/>
      <c r="SZP91" s="45"/>
      <c r="SZQ91" s="45"/>
      <c r="SZR91" s="45"/>
      <c r="SZS91" s="45"/>
      <c r="SZT91" s="45"/>
      <c r="SZU91" s="45"/>
      <c r="SZV91" s="45"/>
      <c r="SZW91" s="45"/>
      <c r="SZX91" s="45"/>
      <c r="SZY91" s="45"/>
      <c r="SZZ91" s="45"/>
      <c r="TAA91" s="45"/>
      <c r="TAB91" s="45"/>
      <c r="TAC91" s="45"/>
      <c r="TAD91" s="45"/>
      <c r="TAE91" s="45"/>
      <c r="TAF91" s="45"/>
      <c r="TAG91" s="45"/>
      <c r="TAH91" s="45"/>
      <c r="TAI91" s="45"/>
      <c r="TAJ91" s="45"/>
      <c r="TAK91" s="45"/>
      <c r="TAL91" s="45"/>
      <c r="TAM91" s="45"/>
      <c r="TAN91" s="45"/>
      <c r="TAO91" s="45"/>
      <c r="TAP91" s="45"/>
      <c r="TAQ91" s="45"/>
      <c r="TAR91" s="45"/>
      <c r="TAS91" s="45"/>
      <c r="TAT91" s="45"/>
      <c r="TAU91" s="45"/>
      <c r="TAV91" s="45"/>
      <c r="TAW91" s="45"/>
      <c r="TAX91" s="45"/>
      <c r="TAY91" s="45"/>
      <c r="TAZ91" s="45"/>
      <c r="TBA91" s="45"/>
      <c r="TBB91" s="45"/>
      <c r="TBC91" s="45"/>
      <c r="TBD91" s="45"/>
      <c r="TBE91" s="45"/>
      <c r="TBF91" s="45"/>
      <c r="TBG91" s="45"/>
      <c r="TBH91" s="45"/>
      <c r="TBI91" s="45"/>
      <c r="TBJ91" s="45"/>
      <c r="TBK91" s="45"/>
      <c r="TBL91" s="45"/>
      <c r="TBM91" s="45"/>
      <c r="TBN91" s="45"/>
      <c r="TBO91" s="45"/>
      <c r="TBP91" s="45"/>
      <c r="TBQ91" s="45"/>
      <c r="TBR91" s="45"/>
      <c r="TBS91" s="45"/>
      <c r="TBT91" s="45"/>
      <c r="TBU91" s="45"/>
      <c r="TBV91" s="45"/>
      <c r="TBW91" s="45"/>
      <c r="TBX91" s="45"/>
      <c r="TBY91" s="45"/>
      <c r="TBZ91" s="45"/>
      <c r="TCA91" s="45"/>
      <c r="TCB91" s="45"/>
      <c r="TCC91" s="45"/>
      <c r="TCD91" s="45"/>
      <c r="TCE91" s="45"/>
      <c r="TCF91" s="45"/>
      <c r="TCG91" s="45"/>
      <c r="TCH91" s="45"/>
      <c r="TCI91" s="45"/>
      <c r="TCJ91" s="45"/>
      <c r="TCK91" s="45"/>
      <c r="TCL91" s="45"/>
      <c r="TCM91" s="45"/>
      <c r="TCN91" s="45"/>
      <c r="TCO91" s="45"/>
      <c r="TCP91" s="45"/>
      <c r="TCQ91" s="45"/>
      <c r="TCR91" s="45"/>
      <c r="TCS91" s="45"/>
      <c r="TCT91" s="45"/>
      <c r="TCU91" s="45"/>
      <c r="TCV91" s="45"/>
      <c r="TCW91" s="45"/>
      <c r="TCX91" s="45"/>
      <c r="TCY91" s="45"/>
      <c r="TCZ91" s="45"/>
      <c r="TDA91" s="45"/>
      <c r="TDB91" s="45"/>
      <c r="TDC91" s="45"/>
      <c r="TDD91" s="45"/>
      <c r="TDE91" s="45"/>
      <c r="TDF91" s="45"/>
      <c r="TDG91" s="45"/>
      <c r="TDH91" s="45"/>
      <c r="TDI91" s="45"/>
      <c r="TDJ91" s="45"/>
      <c r="TDK91" s="45"/>
      <c r="TDL91" s="45"/>
      <c r="TDM91" s="45"/>
      <c r="TDN91" s="45"/>
      <c r="TDO91" s="45"/>
      <c r="TDP91" s="45"/>
      <c r="TDQ91" s="45"/>
      <c r="TDR91" s="45"/>
      <c r="TDS91" s="45"/>
      <c r="TDT91" s="45"/>
      <c r="TDU91" s="45"/>
      <c r="TDV91" s="45"/>
      <c r="TDW91" s="45"/>
      <c r="TDX91" s="45"/>
      <c r="TDY91" s="45"/>
      <c r="TDZ91" s="45"/>
      <c r="TEA91" s="45"/>
      <c r="TEB91" s="45"/>
      <c r="TEC91" s="45"/>
      <c r="TED91" s="45"/>
      <c r="TEE91" s="45"/>
      <c r="TEF91" s="45"/>
      <c r="TEG91" s="45"/>
      <c r="TEH91" s="45"/>
      <c r="TEI91" s="45"/>
      <c r="TEJ91" s="45"/>
      <c r="TEK91" s="45"/>
      <c r="TEL91" s="45"/>
      <c r="TEM91" s="45"/>
      <c r="TEN91" s="45"/>
      <c r="TEO91" s="45"/>
      <c r="TEP91" s="45"/>
      <c r="TEQ91" s="45"/>
      <c r="TER91" s="45"/>
      <c r="TES91" s="45"/>
      <c r="TET91" s="45"/>
      <c r="TEU91" s="45"/>
      <c r="TEV91" s="45"/>
      <c r="TEW91" s="45"/>
      <c r="TEX91" s="45"/>
      <c r="TEY91" s="45"/>
      <c r="TEZ91" s="45"/>
      <c r="TFA91" s="45"/>
      <c r="TFB91" s="45"/>
      <c r="TFC91" s="45"/>
      <c r="TFD91" s="45"/>
      <c r="TFE91" s="45"/>
      <c r="TFF91" s="45"/>
      <c r="TFG91" s="45"/>
      <c r="TFH91" s="45"/>
      <c r="TFI91" s="45"/>
      <c r="TFJ91" s="45"/>
      <c r="TFK91" s="45"/>
      <c r="TFL91" s="45"/>
      <c r="TFM91" s="45"/>
      <c r="TFN91" s="45"/>
      <c r="TFO91" s="45"/>
      <c r="TFP91" s="45"/>
      <c r="TFQ91" s="45"/>
      <c r="TFR91" s="45"/>
      <c r="TFS91" s="45"/>
      <c r="TFT91" s="45"/>
      <c r="TFU91" s="45"/>
      <c r="TFV91" s="45"/>
      <c r="TFW91" s="45"/>
      <c r="TFX91" s="45"/>
      <c r="TFY91" s="45"/>
      <c r="TFZ91" s="45"/>
      <c r="TGA91" s="45"/>
      <c r="TGB91" s="45"/>
      <c r="TGC91" s="45"/>
      <c r="TGD91" s="45"/>
      <c r="TGE91" s="45"/>
      <c r="TGF91" s="45"/>
      <c r="TGG91" s="45"/>
      <c r="TGH91" s="45"/>
      <c r="TGI91" s="45"/>
      <c r="TGJ91" s="45"/>
      <c r="TGK91" s="45"/>
      <c r="TGL91" s="45"/>
      <c r="TGM91" s="45"/>
      <c r="TGN91" s="45"/>
      <c r="TGO91" s="45"/>
      <c r="TGP91" s="45"/>
      <c r="TGQ91" s="45"/>
      <c r="TGR91" s="45"/>
      <c r="TGS91" s="45"/>
      <c r="TGT91" s="45"/>
      <c r="TGU91" s="45"/>
      <c r="TGV91" s="45"/>
      <c r="TGW91" s="45"/>
      <c r="TGX91" s="45"/>
      <c r="TGY91" s="45"/>
      <c r="TGZ91" s="45"/>
      <c r="THA91" s="45"/>
      <c r="THB91" s="45"/>
      <c r="THC91" s="45"/>
      <c r="THD91" s="45"/>
      <c r="THE91" s="45"/>
      <c r="THF91" s="45"/>
      <c r="THG91" s="45"/>
      <c r="THH91" s="45"/>
      <c r="THI91" s="45"/>
      <c r="THJ91" s="45"/>
      <c r="THK91" s="45"/>
      <c r="THL91" s="45"/>
      <c r="THM91" s="45"/>
      <c r="THN91" s="45"/>
      <c r="THO91" s="45"/>
      <c r="THP91" s="45"/>
      <c r="THQ91" s="45"/>
      <c r="THR91" s="45"/>
      <c r="THS91" s="45"/>
      <c r="THT91" s="45"/>
      <c r="THU91" s="45"/>
      <c r="THV91" s="45"/>
      <c r="THW91" s="45"/>
      <c r="THX91" s="45"/>
      <c r="THY91" s="45"/>
      <c r="THZ91" s="45"/>
      <c r="TIA91" s="45"/>
      <c r="TIB91" s="45"/>
      <c r="TIC91" s="45"/>
      <c r="TID91" s="45"/>
      <c r="TIE91" s="45"/>
      <c r="TIF91" s="45"/>
      <c r="TIG91" s="45"/>
      <c r="TIH91" s="45"/>
      <c r="TII91" s="45"/>
      <c r="TIJ91" s="45"/>
      <c r="TIK91" s="45"/>
      <c r="TIL91" s="45"/>
      <c r="TIM91" s="45"/>
      <c r="TIN91" s="45"/>
      <c r="TIO91" s="45"/>
      <c r="TIP91" s="45"/>
      <c r="TIQ91" s="45"/>
      <c r="TIR91" s="45"/>
      <c r="TIS91" s="45"/>
      <c r="TIT91" s="45"/>
      <c r="TIU91" s="45"/>
      <c r="TIV91" s="45"/>
      <c r="TIW91" s="45"/>
      <c r="TIX91" s="45"/>
      <c r="TIY91" s="45"/>
      <c r="TIZ91" s="45"/>
      <c r="TJA91" s="45"/>
      <c r="TJB91" s="45"/>
      <c r="TJC91" s="45"/>
      <c r="TJD91" s="45"/>
      <c r="TJE91" s="45"/>
      <c r="TJF91" s="45"/>
      <c r="TJG91" s="45"/>
      <c r="TJH91" s="45"/>
      <c r="TJI91" s="45"/>
      <c r="TJJ91" s="45"/>
      <c r="TJK91" s="45"/>
      <c r="TJL91" s="45"/>
      <c r="TJM91" s="45"/>
      <c r="TJN91" s="45"/>
      <c r="TJO91" s="45"/>
      <c r="TJP91" s="45"/>
      <c r="TJQ91" s="45"/>
      <c r="TJR91" s="45"/>
      <c r="TJS91" s="45"/>
      <c r="TJT91" s="45"/>
      <c r="TJU91" s="45"/>
      <c r="TJV91" s="45"/>
      <c r="TJW91" s="45"/>
      <c r="TJX91" s="45"/>
      <c r="TJY91" s="45"/>
      <c r="TJZ91" s="45"/>
      <c r="TKA91" s="45"/>
      <c r="TKB91" s="45"/>
      <c r="TKC91" s="45"/>
      <c r="TKD91" s="45"/>
      <c r="TKE91" s="45"/>
      <c r="TKF91" s="45"/>
      <c r="TKG91" s="45"/>
      <c r="TKH91" s="45"/>
      <c r="TKI91" s="45"/>
      <c r="TKJ91" s="45"/>
      <c r="TKK91" s="45"/>
      <c r="TKL91" s="45"/>
      <c r="TKM91" s="45"/>
      <c r="TKN91" s="45"/>
      <c r="TKO91" s="45"/>
      <c r="TKP91" s="45"/>
      <c r="TKQ91" s="45"/>
      <c r="TKR91" s="45"/>
      <c r="TKS91" s="45"/>
      <c r="TKT91" s="45"/>
      <c r="TKU91" s="45"/>
      <c r="TKV91" s="45"/>
      <c r="TKW91" s="45"/>
      <c r="TKX91" s="45"/>
      <c r="TKY91" s="45"/>
      <c r="TKZ91" s="45"/>
      <c r="TLA91" s="45"/>
      <c r="TLB91" s="45"/>
      <c r="TLC91" s="45"/>
      <c r="TLD91" s="45"/>
      <c r="TLE91" s="45"/>
      <c r="TLF91" s="45"/>
      <c r="TLG91" s="45"/>
      <c r="TLH91" s="45"/>
      <c r="TLI91" s="45"/>
      <c r="TLJ91" s="45"/>
      <c r="TLK91" s="45"/>
      <c r="TLL91" s="45"/>
      <c r="TLM91" s="45"/>
      <c r="TLN91" s="45"/>
      <c r="TLO91" s="45"/>
      <c r="TLP91" s="45"/>
      <c r="TLQ91" s="45"/>
      <c r="TLR91" s="45"/>
      <c r="TLS91" s="45"/>
      <c r="TLT91" s="45"/>
      <c r="TLU91" s="45"/>
      <c r="TLV91" s="45"/>
      <c r="TLW91" s="45"/>
      <c r="TLX91" s="45"/>
      <c r="TLY91" s="45"/>
      <c r="TLZ91" s="45"/>
      <c r="TMA91" s="45"/>
      <c r="TMB91" s="45"/>
      <c r="TMC91" s="45"/>
      <c r="TMD91" s="45"/>
      <c r="TME91" s="45"/>
      <c r="TMF91" s="45"/>
      <c r="TMG91" s="45"/>
      <c r="TMH91" s="45"/>
      <c r="TMI91" s="45"/>
      <c r="TMJ91" s="45"/>
      <c r="TMK91" s="45"/>
      <c r="TML91" s="45"/>
      <c r="TMM91" s="45"/>
      <c r="TMN91" s="45"/>
      <c r="TMO91" s="45"/>
      <c r="TMP91" s="45"/>
      <c r="TMQ91" s="45"/>
      <c r="TMR91" s="45"/>
      <c r="TMS91" s="45"/>
      <c r="TMT91" s="45"/>
      <c r="TMU91" s="45"/>
      <c r="TMV91" s="45"/>
      <c r="TMW91" s="45"/>
      <c r="TMX91" s="45"/>
      <c r="TMY91" s="45"/>
      <c r="TMZ91" s="45"/>
      <c r="TNA91" s="45"/>
      <c r="TNB91" s="45"/>
      <c r="TNC91" s="45"/>
      <c r="TND91" s="45"/>
      <c r="TNE91" s="45"/>
      <c r="TNF91" s="45"/>
      <c r="TNG91" s="45"/>
      <c r="TNH91" s="45"/>
      <c r="TNI91" s="45"/>
      <c r="TNJ91" s="45"/>
      <c r="TNK91" s="45"/>
      <c r="TNL91" s="45"/>
      <c r="TNM91" s="45"/>
      <c r="TNN91" s="45"/>
      <c r="TNO91" s="45"/>
      <c r="TNP91" s="45"/>
      <c r="TNQ91" s="45"/>
      <c r="TNR91" s="45"/>
      <c r="TNS91" s="45"/>
      <c r="TNT91" s="45"/>
      <c r="TNU91" s="45"/>
      <c r="TNV91" s="45"/>
      <c r="TNW91" s="45"/>
      <c r="TNX91" s="45"/>
      <c r="TNY91" s="45"/>
      <c r="TNZ91" s="45"/>
      <c r="TOA91" s="45"/>
      <c r="TOB91" s="45"/>
      <c r="TOC91" s="45"/>
      <c r="TOD91" s="45"/>
      <c r="TOE91" s="45"/>
      <c r="TOF91" s="45"/>
      <c r="TOG91" s="45"/>
      <c r="TOH91" s="45"/>
      <c r="TOI91" s="45"/>
      <c r="TOJ91" s="45"/>
      <c r="TOK91" s="45"/>
      <c r="TOL91" s="45"/>
      <c r="TOM91" s="45"/>
      <c r="TON91" s="45"/>
      <c r="TOO91" s="45"/>
      <c r="TOP91" s="45"/>
      <c r="TOQ91" s="45"/>
      <c r="TOR91" s="45"/>
      <c r="TOS91" s="45"/>
      <c r="TOT91" s="45"/>
      <c r="TOU91" s="45"/>
      <c r="TOV91" s="45"/>
      <c r="TOW91" s="45"/>
      <c r="TOX91" s="45"/>
      <c r="TOY91" s="45"/>
      <c r="TOZ91" s="45"/>
      <c r="TPA91" s="45"/>
      <c r="TPB91" s="45"/>
      <c r="TPC91" s="45"/>
      <c r="TPD91" s="45"/>
      <c r="TPE91" s="45"/>
      <c r="TPF91" s="45"/>
      <c r="TPG91" s="45"/>
      <c r="TPH91" s="45"/>
      <c r="TPI91" s="45"/>
      <c r="TPJ91" s="45"/>
      <c r="TPK91" s="45"/>
      <c r="TPL91" s="45"/>
      <c r="TPM91" s="45"/>
      <c r="TPN91" s="45"/>
      <c r="TPO91" s="45"/>
      <c r="TPP91" s="45"/>
      <c r="TPQ91" s="45"/>
      <c r="TPR91" s="45"/>
      <c r="TPS91" s="45"/>
      <c r="TPT91" s="45"/>
      <c r="TPU91" s="45"/>
      <c r="TPV91" s="45"/>
      <c r="TPW91" s="45"/>
      <c r="TPX91" s="45"/>
      <c r="TPY91" s="45"/>
      <c r="TPZ91" s="45"/>
      <c r="TQA91" s="45"/>
      <c r="TQB91" s="45"/>
      <c r="TQC91" s="45"/>
      <c r="TQD91" s="45"/>
      <c r="TQE91" s="45"/>
      <c r="TQF91" s="45"/>
      <c r="TQG91" s="45"/>
      <c r="TQH91" s="45"/>
      <c r="TQI91" s="45"/>
      <c r="TQJ91" s="45"/>
      <c r="TQK91" s="45"/>
      <c r="TQL91" s="45"/>
      <c r="TQM91" s="45"/>
      <c r="TQN91" s="45"/>
      <c r="TQO91" s="45"/>
      <c r="TQP91" s="45"/>
      <c r="TQQ91" s="45"/>
      <c r="TQR91" s="45"/>
      <c r="TQS91" s="45"/>
      <c r="TQT91" s="45"/>
      <c r="TQU91" s="45"/>
      <c r="TQV91" s="45"/>
      <c r="TQW91" s="45"/>
      <c r="TQX91" s="45"/>
      <c r="TQY91" s="45"/>
      <c r="TQZ91" s="45"/>
      <c r="TRA91" s="45"/>
      <c r="TRB91" s="45"/>
      <c r="TRC91" s="45"/>
      <c r="TRD91" s="45"/>
      <c r="TRE91" s="45"/>
      <c r="TRF91" s="45"/>
      <c r="TRG91" s="45"/>
      <c r="TRH91" s="45"/>
      <c r="TRI91" s="45"/>
      <c r="TRJ91" s="45"/>
      <c r="TRK91" s="45"/>
      <c r="TRL91" s="45"/>
      <c r="TRM91" s="45"/>
      <c r="TRN91" s="45"/>
      <c r="TRO91" s="45"/>
      <c r="TRP91" s="45"/>
      <c r="TRQ91" s="45"/>
      <c r="TRR91" s="45"/>
      <c r="TRS91" s="45"/>
      <c r="TRT91" s="45"/>
      <c r="TRU91" s="45"/>
      <c r="TRV91" s="45"/>
      <c r="TRW91" s="45"/>
      <c r="TRX91" s="45"/>
      <c r="TRY91" s="45"/>
      <c r="TRZ91" s="45"/>
      <c r="TSA91" s="45"/>
      <c r="TSB91" s="45"/>
      <c r="TSC91" s="45"/>
      <c r="TSD91" s="45"/>
      <c r="TSE91" s="45"/>
      <c r="TSF91" s="45"/>
      <c r="TSG91" s="45"/>
      <c r="TSH91" s="45"/>
      <c r="TSI91" s="45"/>
      <c r="TSJ91" s="45"/>
      <c r="TSK91" s="45"/>
      <c r="TSL91" s="45"/>
      <c r="TSM91" s="45"/>
      <c r="TSN91" s="45"/>
      <c r="TSO91" s="45"/>
      <c r="TSP91" s="45"/>
      <c r="TSQ91" s="45"/>
      <c r="TSR91" s="45"/>
      <c r="TSS91" s="45"/>
      <c r="TST91" s="45"/>
      <c r="TSU91" s="45"/>
      <c r="TSV91" s="45"/>
      <c r="TSW91" s="45"/>
      <c r="TSX91" s="45"/>
      <c r="TSY91" s="45"/>
      <c r="TSZ91" s="45"/>
      <c r="TTA91" s="45"/>
      <c r="TTB91" s="45"/>
      <c r="TTC91" s="45"/>
      <c r="TTD91" s="45"/>
      <c r="TTE91" s="45"/>
      <c r="TTF91" s="45"/>
      <c r="TTG91" s="45"/>
      <c r="TTH91" s="45"/>
      <c r="TTI91" s="45"/>
      <c r="TTJ91" s="45"/>
      <c r="TTK91" s="45"/>
      <c r="TTL91" s="45"/>
      <c r="TTM91" s="45"/>
      <c r="TTN91" s="45"/>
      <c r="TTO91" s="45"/>
      <c r="TTP91" s="45"/>
      <c r="TTQ91" s="45"/>
      <c r="TTR91" s="45"/>
      <c r="TTS91" s="45"/>
      <c r="TTT91" s="45"/>
      <c r="TTU91" s="45"/>
      <c r="TTV91" s="45"/>
      <c r="TTW91" s="45"/>
      <c r="TTX91" s="45"/>
      <c r="TTY91" s="45"/>
      <c r="TTZ91" s="45"/>
      <c r="TUA91" s="45"/>
      <c r="TUB91" s="45"/>
      <c r="TUC91" s="45"/>
      <c r="TUD91" s="45"/>
      <c r="TUE91" s="45"/>
      <c r="TUF91" s="45"/>
      <c r="TUG91" s="45"/>
      <c r="TUH91" s="45"/>
      <c r="TUI91" s="45"/>
      <c r="TUJ91" s="45"/>
      <c r="TUK91" s="45"/>
      <c r="TUL91" s="45"/>
      <c r="TUM91" s="45"/>
      <c r="TUN91" s="45"/>
      <c r="TUO91" s="45"/>
      <c r="TUP91" s="45"/>
      <c r="TUQ91" s="45"/>
      <c r="TUR91" s="45"/>
      <c r="TUS91" s="45"/>
      <c r="TUT91" s="45"/>
      <c r="TUU91" s="45"/>
      <c r="TUV91" s="45"/>
      <c r="TUW91" s="45"/>
      <c r="TUX91" s="45"/>
      <c r="TUY91" s="45"/>
      <c r="TUZ91" s="45"/>
      <c r="TVA91" s="45"/>
      <c r="TVB91" s="45"/>
      <c r="TVC91" s="45"/>
      <c r="TVD91" s="45"/>
      <c r="TVE91" s="45"/>
      <c r="TVF91" s="45"/>
      <c r="TVG91" s="45"/>
      <c r="TVH91" s="45"/>
      <c r="TVI91" s="45"/>
      <c r="TVJ91" s="45"/>
      <c r="TVK91" s="45"/>
      <c r="TVL91" s="45"/>
      <c r="TVM91" s="45"/>
      <c r="TVN91" s="45"/>
      <c r="TVO91" s="45"/>
      <c r="TVP91" s="45"/>
      <c r="TVQ91" s="45"/>
      <c r="TVR91" s="45"/>
      <c r="TVS91" s="45"/>
      <c r="TVT91" s="45"/>
      <c r="TVU91" s="45"/>
      <c r="TVV91" s="45"/>
      <c r="TVW91" s="45"/>
      <c r="TVX91" s="45"/>
      <c r="TVY91" s="45"/>
      <c r="TVZ91" s="45"/>
      <c r="TWA91" s="45"/>
      <c r="TWB91" s="45"/>
      <c r="TWC91" s="45"/>
      <c r="TWD91" s="45"/>
      <c r="TWE91" s="45"/>
      <c r="TWF91" s="45"/>
      <c r="TWG91" s="45"/>
      <c r="TWH91" s="45"/>
      <c r="TWI91" s="45"/>
      <c r="TWJ91" s="45"/>
      <c r="TWK91" s="45"/>
      <c r="TWL91" s="45"/>
      <c r="TWM91" s="45"/>
      <c r="TWN91" s="45"/>
      <c r="TWO91" s="45"/>
      <c r="TWP91" s="45"/>
      <c r="TWQ91" s="45"/>
      <c r="TWR91" s="45"/>
      <c r="TWS91" s="45"/>
      <c r="TWT91" s="45"/>
      <c r="TWU91" s="45"/>
      <c r="TWV91" s="45"/>
      <c r="TWW91" s="45"/>
      <c r="TWX91" s="45"/>
      <c r="TWY91" s="45"/>
      <c r="TWZ91" s="45"/>
      <c r="TXA91" s="45"/>
      <c r="TXB91" s="45"/>
      <c r="TXC91" s="45"/>
      <c r="TXD91" s="45"/>
      <c r="TXE91" s="45"/>
      <c r="TXF91" s="45"/>
      <c r="TXG91" s="45"/>
      <c r="TXH91" s="45"/>
      <c r="TXI91" s="45"/>
      <c r="TXJ91" s="45"/>
      <c r="TXK91" s="45"/>
      <c r="TXL91" s="45"/>
      <c r="TXM91" s="45"/>
      <c r="TXN91" s="45"/>
      <c r="TXO91" s="45"/>
      <c r="TXP91" s="45"/>
      <c r="TXQ91" s="45"/>
      <c r="TXR91" s="45"/>
      <c r="TXS91" s="45"/>
      <c r="TXT91" s="45"/>
      <c r="TXU91" s="45"/>
      <c r="TXV91" s="45"/>
      <c r="TXW91" s="45"/>
      <c r="TXX91" s="45"/>
      <c r="TXY91" s="45"/>
      <c r="TXZ91" s="45"/>
      <c r="TYA91" s="45"/>
      <c r="TYB91" s="45"/>
      <c r="TYC91" s="45"/>
      <c r="TYD91" s="45"/>
      <c r="TYE91" s="45"/>
      <c r="TYF91" s="45"/>
      <c r="TYG91" s="45"/>
      <c r="TYH91" s="45"/>
      <c r="TYI91" s="45"/>
      <c r="TYJ91" s="45"/>
      <c r="TYK91" s="45"/>
      <c r="TYL91" s="45"/>
      <c r="TYM91" s="45"/>
      <c r="TYN91" s="45"/>
      <c r="TYO91" s="45"/>
      <c r="TYP91" s="45"/>
      <c r="TYQ91" s="45"/>
      <c r="TYR91" s="45"/>
      <c r="TYS91" s="45"/>
      <c r="TYT91" s="45"/>
      <c r="TYU91" s="45"/>
      <c r="TYV91" s="45"/>
      <c r="TYW91" s="45"/>
      <c r="TYX91" s="45"/>
      <c r="TYY91" s="45"/>
      <c r="TYZ91" s="45"/>
      <c r="TZA91" s="45"/>
      <c r="TZB91" s="45"/>
      <c r="TZC91" s="45"/>
      <c r="TZD91" s="45"/>
      <c r="TZE91" s="45"/>
      <c r="TZF91" s="45"/>
      <c r="TZG91" s="45"/>
      <c r="TZH91" s="45"/>
      <c r="TZI91" s="45"/>
      <c r="TZJ91" s="45"/>
      <c r="TZK91" s="45"/>
      <c r="TZL91" s="45"/>
      <c r="TZM91" s="45"/>
      <c r="TZN91" s="45"/>
      <c r="TZO91" s="45"/>
      <c r="TZP91" s="45"/>
      <c r="TZQ91" s="45"/>
      <c r="TZR91" s="45"/>
      <c r="TZS91" s="45"/>
      <c r="TZT91" s="45"/>
      <c r="TZU91" s="45"/>
      <c r="TZV91" s="45"/>
      <c r="TZW91" s="45"/>
      <c r="TZX91" s="45"/>
      <c r="TZY91" s="45"/>
      <c r="TZZ91" s="45"/>
      <c r="UAA91" s="45"/>
      <c r="UAB91" s="45"/>
      <c r="UAC91" s="45"/>
      <c r="UAD91" s="45"/>
      <c r="UAE91" s="45"/>
      <c r="UAF91" s="45"/>
      <c r="UAG91" s="45"/>
      <c r="UAH91" s="45"/>
      <c r="UAI91" s="45"/>
      <c r="UAJ91" s="45"/>
      <c r="UAK91" s="45"/>
      <c r="UAL91" s="45"/>
      <c r="UAM91" s="45"/>
      <c r="UAN91" s="45"/>
      <c r="UAO91" s="45"/>
      <c r="UAP91" s="45"/>
      <c r="UAQ91" s="45"/>
      <c r="UAR91" s="45"/>
      <c r="UAS91" s="45"/>
      <c r="UAT91" s="45"/>
      <c r="UAU91" s="45"/>
      <c r="UAV91" s="45"/>
      <c r="UAW91" s="45"/>
      <c r="UAX91" s="45"/>
      <c r="UAY91" s="45"/>
      <c r="UAZ91" s="45"/>
      <c r="UBA91" s="45"/>
      <c r="UBB91" s="45"/>
      <c r="UBC91" s="45"/>
      <c r="UBD91" s="45"/>
      <c r="UBE91" s="45"/>
      <c r="UBF91" s="45"/>
      <c r="UBG91" s="45"/>
      <c r="UBH91" s="45"/>
      <c r="UBI91" s="45"/>
      <c r="UBJ91" s="45"/>
      <c r="UBK91" s="45"/>
      <c r="UBL91" s="45"/>
      <c r="UBM91" s="45"/>
      <c r="UBN91" s="45"/>
      <c r="UBO91" s="45"/>
      <c r="UBP91" s="45"/>
      <c r="UBQ91" s="45"/>
      <c r="UBR91" s="45"/>
      <c r="UBS91" s="45"/>
      <c r="UBT91" s="45"/>
      <c r="UBU91" s="45"/>
      <c r="UBV91" s="45"/>
      <c r="UBW91" s="45"/>
      <c r="UBX91" s="45"/>
      <c r="UBY91" s="45"/>
      <c r="UBZ91" s="45"/>
      <c r="UCA91" s="45"/>
      <c r="UCB91" s="45"/>
      <c r="UCC91" s="45"/>
      <c r="UCD91" s="45"/>
      <c r="UCE91" s="45"/>
      <c r="UCF91" s="45"/>
      <c r="UCG91" s="45"/>
      <c r="UCH91" s="45"/>
      <c r="UCI91" s="45"/>
      <c r="UCJ91" s="45"/>
      <c r="UCK91" s="45"/>
      <c r="UCL91" s="45"/>
      <c r="UCM91" s="45"/>
      <c r="UCN91" s="45"/>
      <c r="UCO91" s="45"/>
      <c r="UCP91" s="45"/>
      <c r="UCQ91" s="45"/>
      <c r="UCR91" s="45"/>
      <c r="UCS91" s="45"/>
      <c r="UCT91" s="45"/>
      <c r="UCU91" s="45"/>
      <c r="UCV91" s="45"/>
      <c r="UCW91" s="45"/>
      <c r="UCX91" s="45"/>
      <c r="UCY91" s="45"/>
      <c r="UCZ91" s="45"/>
      <c r="UDA91" s="45"/>
      <c r="UDB91" s="45"/>
      <c r="UDC91" s="45"/>
      <c r="UDD91" s="45"/>
      <c r="UDE91" s="45"/>
      <c r="UDF91" s="45"/>
      <c r="UDG91" s="45"/>
      <c r="UDH91" s="45"/>
      <c r="UDI91" s="45"/>
      <c r="UDJ91" s="45"/>
      <c r="UDK91" s="45"/>
      <c r="UDL91" s="45"/>
      <c r="UDM91" s="45"/>
      <c r="UDN91" s="45"/>
      <c r="UDO91" s="45"/>
      <c r="UDP91" s="45"/>
      <c r="UDQ91" s="45"/>
      <c r="UDR91" s="45"/>
      <c r="UDS91" s="45"/>
      <c r="UDT91" s="45"/>
      <c r="UDU91" s="45"/>
      <c r="UDV91" s="45"/>
      <c r="UDW91" s="45"/>
      <c r="UDX91" s="45"/>
      <c r="UDY91" s="45"/>
      <c r="UDZ91" s="45"/>
      <c r="UEA91" s="45"/>
      <c r="UEB91" s="45"/>
      <c r="UEC91" s="45"/>
      <c r="UED91" s="45"/>
      <c r="UEE91" s="45"/>
      <c r="UEF91" s="45"/>
      <c r="UEG91" s="45"/>
      <c r="UEH91" s="45"/>
      <c r="UEI91" s="45"/>
      <c r="UEJ91" s="45"/>
      <c r="UEK91" s="45"/>
      <c r="UEL91" s="45"/>
      <c r="UEM91" s="45"/>
      <c r="UEN91" s="45"/>
      <c r="UEO91" s="45"/>
      <c r="UEP91" s="45"/>
      <c r="UEQ91" s="45"/>
      <c r="UER91" s="45"/>
      <c r="UES91" s="45"/>
      <c r="UET91" s="45"/>
      <c r="UEU91" s="45"/>
      <c r="UEV91" s="45"/>
      <c r="UEW91" s="45"/>
      <c r="UEX91" s="45"/>
      <c r="UEY91" s="45"/>
      <c r="UEZ91" s="45"/>
      <c r="UFA91" s="45"/>
      <c r="UFB91" s="45"/>
      <c r="UFC91" s="45"/>
      <c r="UFD91" s="45"/>
      <c r="UFE91" s="45"/>
      <c r="UFF91" s="45"/>
      <c r="UFG91" s="45"/>
      <c r="UFH91" s="45"/>
      <c r="UFI91" s="45"/>
      <c r="UFJ91" s="45"/>
      <c r="UFK91" s="45"/>
      <c r="UFL91" s="45"/>
      <c r="UFM91" s="45"/>
      <c r="UFN91" s="45"/>
      <c r="UFO91" s="45"/>
      <c r="UFP91" s="45"/>
      <c r="UFQ91" s="45"/>
      <c r="UFR91" s="45"/>
      <c r="UFS91" s="45"/>
      <c r="UFT91" s="45"/>
      <c r="UFU91" s="45"/>
      <c r="UFV91" s="45"/>
      <c r="UFW91" s="45"/>
      <c r="UFX91" s="45"/>
      <c r="UFY91" s="45"/>
      <c r="UFZ91" s="45"/>
      <c r="UGA91" s="45"/>
      <c r="UGB91" s="45"/>
      <c r="UGC91" s="45"/>
      <c r="UGD91" s="45"/>
      <c r="UGE91" s="45"/>
      <c r="UGF91" s="45"/>
      <c r="UGG91" s="45"/>
      <c r="UGH91" s="45"/>
      <c r="UGI91" s="45"/>
      <c r="UGJ91" s="45"/>
      <c r="UGK91" s="45"/>
      <c r="UGL91" s="45"/>
      <c r="UGM91" s="45"/>
      <c r="UGN91" s="45"/>
      <c r="UGO91" s="45"/>
      <c r="UGP91" s="45"/>
      <c r="UGQ91" s="45"/>
      <c r="UGR91" s="45"/>
      <c r="UGS91" s="45"/>
      <c r="UGT91" s="45"/>
      <c r="UGU91" s="45"/>
      <c r="UGV91" s="45"/>
      <c r="UGW91" s="45"/>
      <c r="UGX91" s="45"/>
      <c r="UGY91" s="45"/>
      <c r="UGZ91" s="45"/>
      <c r="UHA91" s="45"/>
      <c r="UHB91" s="45"/>
      <c r="UHC91" s="45"/>
      <c r="UHD91" s="45"/>
      <c r="UHE91" s="45"/>
      <c r="UHF91" s="45"/>
      <c r="UHG91" s="45"/>
      <c r="UHH91" s="45"/>
      <c r="UHI91" s="45"/>
      <c r="UHJ91" s="45"/>
      <c r="UHK91" s="45"/>
      <c r="UHL91" s="45"/>
      <c r="UHM91" s="45"/>
      <c r="UHN91" s="45"/>
      <c r="UHO91" s="45"/>
      <c r="UHP91" s="45"/>
      <c r="UHQ91" s="45"/>
      <c r="UHR91" s="45"/>
      <c r="UHS91" s="45"/>
      <c r="UHT91" s="45"/>
      <c r="UHU91" s="45"/>
      <c r="UHV91" s="45"/>
      <c r="UHW91" s="45"/>
      <c r="UHX91" s="45"/>
      <c r="UHY91" s="45"/>
      <c r="UHZ91" s="45"/>
      <c r="UIA91" s="45"/>
      <c r="UIB91" s="45"/>
      <c r="UIC91" s="45"/>
      <c r="UID91" s="45"/>
      <c r="UIE91" s="45"/>
      <c r="UIF91" s="45"/>
      <c r="UIG91" s="45"/>
      <c r="UIH91" s="45"/>
      <c r="UII91" s="45"/>
      <c r="UIJ91" s="45"/>
      <c r="UIK91" s="45"/>
      <c r="UIL91" s="45"/>
      <c r="UIM91" s="45"/>
      <c r="UIN91" s="45"/>
      <c r="UIO91" s="45"/>
      <c r="UIP91" s="45"/>
      <c r="UIQ91" s="45"/>
      <c r="UIR91" s="45"/>
      <c r="UIS91" s="45"/>
      <c r="UIT91" s="45"/>
      <c r="UIU91" s="45"/>
      <c r="UIV91" s="45"/>
      <c r="UIW91" s="45"/>
      <c r="UIX91" s="45"/>
      <c r="UIY91" s="45"/>
      <c r="UIZ91" s="45"/>
      <c r="UJA91" s="45"/>
      <c r="UJB91" s="45"/>
      <c r="UJC91" s="45"/>
      <c r="UJD91" s="45"/>
      <c r="UJE91" s="45"/>
      <c r="UJF91" s="45"/>
      <c r="UJG91" s="45"/>
      <c r="UJH91" s="45"/>
      <c r="UJI91" s="45"/>
      <c r="UJJ91" s="45"/>
      <c r="UJK91" s="45"/>
      <c r="UJL91" s="45"/>
      <c r="UJM91" s="45"/>
      <c r="UJN91" s="45"/>
      <c r="UJO91" s="45"/>
      <c r="UJP91" s="45"/>
      <c r="UJQ91" s="45"/>
      <c r="UJR91" s="45"/>
      <c r="UJS91" s="45"/>
      <c r="UJT91" s="45"/>
      <c r="UJU91" s="45"/>
      <c r="UJV91" s="45"/>
      <c r="UJW91" s="45"/>
      <c r="UJX91" s="45"/>
      <c r="UJY91" s="45"/>
      <c r="UJZ91" s="45"/>
      <c r="UKA91" s="45"/>
      <c r="UKB91" s="45"/>
      <c r="UKC91" s="45"/>
      <c r="UKD91" s="45"/>
      <c r="UKE91" s="45"/>
      <c r="UKF91" s="45"/>
      <c r="UKG91" s="45"/>
      <c r="UKH91" s="45"/>
      <c r="UKI91" s="45"/>
      <c r="UKJ91" s="45"/>
      <c r="UKK91" s="45"/>
      <c r="UKL91" s="45"/>
      <c r="UKM91" s="45"/>
      <c r="UKN91" s="45"/>
      <c r="UKO91" s="45"/>
      <c r="UKP91" s="45"/>
      <c r="UKQ91" s="45"/>
      <c r="UKR91" s="45"/>
      <c r="UKS91" s="45"/>
      <c r="UKT91" s="45"/>
      <c r="UKU91" s="45"/>
      <c r="UKV91" s="45"/>
      <c r="UKW91" s="45"/>
      <c r="UKX91" s="45"/>
      <c r="UKY91" s="45"/>
      <c r="UKZ91" s="45"/>
      <c r="ULA91" s="45"/>
      <c r="ULB91" s="45"/>
      <c r="ULC91" s="45"/>
      <c r="ULD91" s="45"/>
      <c r="ULE91" s="45"/>
      <c r="ULF91" s="45"/>
      <c r="ULG91" s="45"/>
      <c r="ULH91" s="45"/>
      <c r="ULI91" s="45"/>
      <c r="ULJ91" s="45"/>
      <c r="ULK91" s="45"/>
      <c r="ULL91" s="45"/>
      <c r="ULM91" s="45"/>
      <c r="ULN91" s="45"/>
      <c r="ULO91" s="45"/>
      <c r="ULP91" s="45"/>
      <c r="ULQ91" s="45"/>
      <c r="ULR91" s="45"/>
      <c r="ULS91" s="45"/>
      <c r="ULT91" s="45"/>
      <c r="ULU91" s="45"/>
      <c r="ULV91" s="45"/>
      <c r="ULW91" s="45"/>
      <c r="ULX91" s="45"/>
      <c r="ULY91" s="45"/>
      <c r="ULZ91" s="45"/>
      <c r="UMA91" s="45"/>
      <c r="UMB91" s="45"/>
      <c r="UMC91" s="45"/>
      <c r="UMD91" s="45"/>
      <c r="UME91" s="45"/>
      <c r="UMF91" s="45"/>
      <c r="UMG91" s="45"/>
      <c r="UMH91" s="45"/>
      <c r="UMI91" s="45"/>
      <c r="UMJ91" s="45"/>
      <c r="UMK91" s="45"/>
      <c r="UML91" s="45"/>
      <c r="UMM91" s="45"/>
      <c r="UMN91" s="45"/>
      <c r="UMO91" s="45"/>
      <c r="UMP91" s="45"/>
      <c r="UMQ91" s="45"/>
      <c r="UMR91" s="45"/>
      <c r="UMS91" s="45"/>
      <c r="UMT91" s="45"/>
      <c r="UMU91" s="45"/>
      <c r="UMV91" s="45"/>
      <c r="UMW91" s="45"/>
      <c r="UMX91" s="45"/>
      <c r="UMY91" s="45"/>
      <c r="UMZ91" s="45"/>
      <c r="UNA91" s="45"/>
      <c r="UNB91" s="45"/>
      <c r="UNC91" s="45"/>
      <c r="UND91" s="45"/>
      <c r="UNE91" s="45"/>
      <c r="UNF91" s="45"/>
      <c r="UNG91" s="45"/>
      <c r="UNH91" s="45"/>
      <c r="UNI91" s="45"/>
      <c r="UNJ91" s="45"/>
      <c r="UNK91" s="45"/>
      <c r="UNL91" s="45"/>
      <c r="UNM91" s="45"/>
      <c r="UNN91" s="45"/>
      <c r="UNO91" s="45"/>
      <c r="UNP91" s="45"/>
      <c r="UNQ91" s="45"/>
      <c r="UNR91" s="45"/>
      <c r="UNS91" s="45"/>
      <c r="UNT91" s="45"/>
      <c r="UNU91" s="45"/>
      <c r="UNV91" s="45"/>
      <c r="UNW91" s="45"/>
      <c r="UNX91" s="45"/>
      <c r="UNY91" s="45"/>
      <c r="UNZ91" s="45"/>
      <c r="UOA91" s="45"/>
      <c r="UOB91" s="45"/>
      <c r="UOC91" s="45"/>
      <c r="UOD91" s="45"/>
      <c r="UOE91" s="45"/>
      <c r="UOF91" s="45"/>
      <c r="UOG91" s="45"/>
      <c r="UOH91" s="45"/>
      <c r="UOI91" s="45"/>
      <c r="UOJ91" s="45"/>
      <c r="UOK91" s="45"/>
      <c r="UOL91" s="45"/>
      <c r="UOM91" s="45"/>
      <c r="UON91" s="45"/>
      <c r="UOO91" s="45"/>
      <c r="UOP91" s="45"/>
      <c r="UOQ91" s="45"/>
      <c r="UOR91" s="45"/>
      <c r="UOS91" s="45"/>
      <c r="UOT91" s="45"/>
      <c r="UOU91" s="45"/>
      <c r="UOV91" s="45"/>
      <c r="UOW91" s="45"/>
      <c r="UOX91" s="45"/>
      <c r="UOY91" s="45"/>
      <c r="UOZ91" s="45"/>
      <c r="UPA91" s="45"/>
      <c r="UPB91" s="45"/>
      <c r="UPC91" s="45"/>
      <c r="UPD91" s="45"/>
      <c r="UPE91" s="45"/>
      <c r="UPF91" s="45"/>
      <c r="UPG91" s="45"/>
      <c r="UPH91" s="45"/>
      <c r="UPI91" s="45"/>
      <c r="UPJ91" s="45"/>
      <c r="UPK91" s="45"/>
      <c r="UPL91" s="45"/>
      <c r="UPM91" s="45"/>
      <c r="UPN91" s="45"/>
      <c r="UPO91" s="45"/>
      <c r="UPP91" s="45"/>
      <c r="UPQ91" s="45"/>
      <c r="UPR91" s="45"/>
      <c r="UPS91" s="45"/>
      <c r="UPT91" s="45"/>
      <c r="UPU91" s="45"/>
      <c r="UPV91" s="45"/>
      <c r="UPW91" s="45"/>
      <c r="UPX91" s="45"/>
      <c r="UPY91" s="45"/>
      <c r="UPZ91" s="45"/>
      <c r="UQA91" s="45"/>
      <c r="UQB91" s="45"/>
      <c r="UQC91" s="45"/>
      <c r="UQD91" s="45"/>
      <c r="UQE91" s="45"/>
      <c r="UQF91" s="45"/>
      <c r="UQG91" s="45"/>
      <c r="UQH91" s="45"/>
      <c r="UQI91" s="45"/>
      <c r="UQJ91" s="45"/>
      <c r="UQK91" s="45"/>
      <c r="UQL91" s="45"/>
      <c r="UQM91" s="45"/>
      <c r="UQN91" s="45"/>
      <c r="UQO91" s="45"/>
      <c r="UQP91" s="45"/>
      <c r="UQQ91" s="45"/>
      <c r="UQR91" s="45"/>
      <c r="UQS91" s="45"/>
      <c r="UQT91" s="45"/>
      <c r="UQU91" s="45"/>
      <c r="UQV91" s="45"/>
      <c r="UQW91" s="45"/>
      <c r="UQX91" s="45"/>
      <c r="UQY91" s="45"/>
      <c r="UQZ91" s="45"/>
      <c r="URA91" s="45"/>
      <c r="URB91" s="45"/>
      <c r="URC91" s="45"/>
      <c r="URD91" s="45"/>
      <c r="URE91" s="45"/>
      <c r="URF91" s="45"/>
      <c r="URG91" s="45"/>
      <c r="URH91" s="45"/>
      <c r="URI91" s="45"/>
      <c r="URJ91" s="45"/>
      <c r="URK91" s="45"/>
      <c r="URL91" s="45"/>
      <c r="URM91" s="45"/>
      <c r="URN91" s="45"/>
      <c r="URO91" s="45"/>
      <c r="URP91" s="45"/>
      <c r="URQ91" s="45"/>
      <c r="URR91" s="45"/>
      <c r="URS91" s="45"/>
      <c r="URT91" s="45"/>
      <c r="URU91" s="45"/>
      <c r="URV91" s="45"/>
      <c r="URW91" s="45"/>
      <c r="URX91" s="45"/>
      <c r="URY91" s="45"/>
      <c r="URZ91" s="45"/>
      <c r="USA91" s="45"/>
      <c r="USB91" s="45"/>
      <c r="USC91" s="45"/>
      <c r="USD91" s="45"/>
      <c r="USE91" s="45"/>
      <c r="USF91" s="45"/>
      <c r="USG91" s="45"/>
      <c r="USH91" s="45"/>
      <c r="USI91" s="45"/>
      <c r="USJ91" s="45"/>
      <c r="USK91" s="45"/>
      <c r="USL91" s="45"/>
      <c r="USM91" s="45"/>
      <c r="USN91" s="45"/>
      <c r="USO91" s="45"/>
      <c r="USP91" s="45"/>
      <c r="USQ91" s="45"/>
      <c r="USR91" s="45"/>
      <c r="USS91" s="45"/>
      <c r="UST91" s="45"/>
      <c r="USU91" s="45"/>
      <c r="USV91" s="45"/>
      <c r="USW91" s="45"/>
      <c r="USX91" s="45"/>
      <c r="USY91" s="45"/>
      <c r="USZ91" s="45"/>
      <c r="UTA91" s="45"/>
      <c r="UTB91" s="45"/>
      <c r="UTC91" s="45"/>
      <c r="UTD91" s="45"/>
      <c r="UTE91" s="45"/>
      <c r="UTF91" s="45"/>
      <c r="UTG91" s="45"/>
      <c r="UTH91" s="45"/>
      <c r="UTI91" s="45"/>
      <c r="UTJ91" s="45"/>
      <c r="UTK91" s="45"/>
      <c r="UTL91" s="45"/>
      <c r="UTM91" s="45"/>
      <c r="UTN91" s="45"/>
      <c r="UTO91" s="45"/>
      <c r="UTP91" s="45"/>
      <c r="UTQ91" s="45"/>
      <c r="UTR91" s="45"/>
      <c r="UTS91" s="45"/>
      <c r="UTT91" s="45"/>
      <c r="UTU91" s="45"/>
      <c r="UTV91" s="45"/>
      <c r="UTW91" s="45"/>
      <c r="UTX91" s="45"/>
      <c r="UTY91" s="45"/>
      <c r="UTZ91" s="45"/>
      <c r="UUA91" s="45"/>
      <c r="UUB91" s="45"/>
      <c r="UUC91" s="45"/>
      <c r="UUD91" s="45"/>
      <c r="UUE91" s="45"/>
      <c r="UUF91" s="45"/>
      <c r="UUG91" s="45"/>
      <c r="UUH91" s="45"/>
      <c r="UUI91" s="45"/>
      <c r="UUJ91" s="45"/>
      <c r="UUK91" s="45"/>
      <c r="UUL91" s="45"/>
      <c r="UUM91" s="45"/>
      <c r="UUN91" s="45"/>
      <c r="UUO91" s="45"/>
      <c r="UUP91" s="45"/>
      <c r="UUQ91" s="45"/>
      <c r="UUR91" s="45"/>
      <c r="UUS91" s="45"/>
      <c r="UUT91" s="45"/>
      <c r="UUU91" s="45"/>
      <c r="UUV91" s="45"/>
      <c r="UUW91" s="45"/>
      <c r="UUX91" s="45"/>
      <c r="UUY91" s="45"/>
      <c r="UUZ91" s="45"/>
      <c r="UVA91" s="45"/>
      <c r="UVB91" s="45"/>
      <c r="UVC91" s="45"/>
      <c r="UVD91" s="45"/>
      <c r="UVE91" s="45"/>
      <c r="UVF91" s="45"/>
      <c r="UVG91" s="45"/>
      <c r="UVH91" s="45"/>
      <c r="UVI91" s="45"/>
      <c r="UVJ91" s="45"/>
      <c r="UVK91" s="45"/>
      <c r="UVL91" s="45"/>
      <c r="UVM91" s="45"/>
      <c r="UVN91" s="45"/>
      <c r="UVO91" s="45"/>
      <c r="UVP91" s="45"/>
      <c r="UVQ91" s="45"/>
      <c r="UVR91" s="45"/>
      <c r="UVS91" s="45"/>
      <c r="UVT91" s="45"/>
      <c r="UVU91" s="45"/>
      <c r="UVV91" s="45"/>
      <c r="UVW91" s="45"/>
      <c r="UVX91" s="45"/>
      <c r="UVY91" s="45"/>
      <c r="UVZ91" s="45"/>
      <c r="UWA91" s="45"/>
      <c r="UWB91" s="45"/>
      <c r="UWC91" s="45"/>
      <c r="UWD91" s="45"/>
      <c r="UWE91" s="45"/>
      <c r="UWF91" s="45"/>
      <c r="UWG91" s="45"/>
      <c r="UWH91" s="45"/>
      <c r="UWI91" s="45"/>
      <c r="UWJ91" s="45"/>
      <c r="UWK91" s="45"/>
      <c r="UWL91" s="45"/>
      <c r="UWM91" s="45"/>
      <c r="UWN91" s="45"/>
      <c r="UWO91" s="45"/>
      <c r="UWP91" s="45"/>
      <c r="UWQ91" s="45"/>
      <c r="UWR91" s="45"/>
      <c r="UWS91" s="45"/>
      <c r="UWT91" s="45"/>
      <c r="UWU91" s="45"/>
      <c r="UWV91" s="45"/>
      <c r="UWW91" s="45"/>
      <c r="UWX91" s="45"/>
      <c r="UWY91" s="45"/>
      <c r="UWZ91" s="45"/>
      <c r="UXA91" s="45"/>
      <c r="UXB91" s="45"/>
      <c r="UXC91" s="45"/>
      <c r="UXD91" s="45"/>
      <c r="UXE91" s="45"/>
      <c r="UXF91" s="45"/>
      <c r="UXG91" s="45"/>
      <c r="UXH91" s="45"/>
      <c r="UXI91" s="45"/>
      <c r="UXJ91" s="45"/>
      <c r="UXK91" s="45"/>
      <c r="UXL91" s="45"/>
      <c r="UXM91" s="45"/>
      <c r="UXN91" s="45"/>
      <c r="UXO91" s="45"/>
      <c r="UXP91" s="45"/>
      <c r="UXQ91" s="45"/>
      <c r="UXR91" s="45"/>
      <c r="UXS91" s="45"/>
      <c r="UXT91" s="45"/>
      <c r="UXU91" s="45"/>
      <c r="UXV91" s="45"/>
      <c r="UXW91" s="45"/>
      <c r="UXX91" s="45"/>
      <c r="UXY91" s="45"/>
      <c r="UXZ91" s="45"/>
      <c r="UYA91" s="45"/>
      <c r="UYB91" s="45"/>
      <c r="UYC91" s="45"/>
      <c r="UYD91" s="45"/>
      <c r="UYE91" s="45"/>
      <c r="UYF91" s="45"/>
      <c r="UYG91" s="45"/>
      <c r="UYH91" s="45"/>
      <c r="UYI91" s="45"/>
      <c r="UYJ91" s="45"/>
      <c r="UYK91" s="45"/>
      <c r="UYL91" s="45"/>
      <c r="UYM91" s="45"/>
      <c r="UYN91" s="45"/>
      <c r="UYO91" s="45"/>
      <c r="UYP91" s="45"/>
      <c r="UYQ91" s="45"/>
      <c r="UYR91" s="45"/>
      <c r="UYS91" s="45"/>
      <c r="UYT91" s="45"/>
      <c r="UYU91" s="45"/>
      <c r="UYV91" s="45"/>
      <c r="UYW91" s="45"/>
      <c r="UYX91" s="45"/>
      <c r="UYY91" s="45"/>
      <c r="UYZ91" s="45"/>
      <c r="UZA91" s="45"/>
      <c r="UZB91" s="45"/>
      <c r="UZC91" s="45"/>
      <c r="UZD91" s="45"/>
      <c r="UZE91" s="45"/>
      <c r="UZF91" s="45"/>
      <c r="UZG91" s="45"/>
      <c r="UZH91" s="45"/>
      <c r="UZI91" s="45"/>
      <c r="UZJ91" s="45"/>
      <c r="UZK91" s="45"/>
      <c r="UZL91" s="45"/>
      <c r="UZM91" s="45"/>
      <c r="UZN91" s="45"/>
      <c r="UZO91" s="45"/>
      <c r="UZP91" s="45"/>
      <c r="UZQ91" s="45"/>
      <c r="UZR91" s="45"/>
      <c r="UZS91" s="45"/>
      <c r="UZT91" s="45"/>
      <c r="UZU91" s="45"/>
      <c r="UZV91" s="45"/>
      <c r="UZW91" s="45"/>
      <c r="UZX91" s="45"/>
      <c r="UZY91" s="45"/>
      <c r="UZZ91" s="45"/>
      <c r="VAA91" s="45"/>
      <c r="VAB91" s="45"/>
      <c r="VAC91" s="45"/>
      <c r="VAD91" s="45"/>
      <c r="VAE91" s="45"/>
      <c r="VAF91" s="45"/>
      <c r="VAG91" s="45"/>
      <c r="VAH91" s="45"/>
      <c r="VAI91" s="45"/>
      <c r="VAJ91" s="45"/>
      <c r="VAK91" s="45"/>
      <c r="VAL91" s="45"/>
      <c r="VAM91" s="45"/>
      <c r="VAN91" s="45"/>
      <c r="VAO91" s="45"/>
      <c r="VAP91" s="45"/>
      <c r="VAQ91" s="45"/>
      <c r="VAR91" s="45"/>
      <c r="VAS91" s="45"/>
      <c r="VAT91" s="45"/>
      <c r="VAU91" s="45"/>
      <c r="VAV91" s="45"/>
      <c r="VAW91" s="45"/>
      <c r="VAX91" s="45"/>
      <c r="VAY91" s="45"/>
      <c r="VAZ91" s="45"/>
      <c r="VBA91" s="45"/>
      <c r="VBB91" s="45"/>
      <c r="VBC91" s="45"/>
      <c r="VBD91" s="45"/>
      <c r="VBE91" s="45"/>
      <c r="VBF91" s="45"/>
      <c r="VBG91" s="45"/>
      <c r="VBH91" s="45"/>
      <c r="VBI91" s="45"/>
      <c r="VBJ91" s="45"/>
      <c r="VBK91" s="45"/>
      <c r="VBL91" s="45"/>
      <c r="VBM91" s="45"/>
      <c r="VBN91" s="45"/>
      <c r="VBO91" s="45"/>
      <c r="VBP91" s="45"/>
      <c r="VBQ91" s="45"/>
      <c r="VBR91" s="45"/>
      <c r="VBS91" s="45"/>
      <c r="VBT91" s="45"/>
      <c r="VBU91" s="45"/>
      <c r="VBV91" s="45"/>
      <c r="VBW91" s="45"/>
      <c r="VBX91" s="45"/>
      <c r="VBY91" s="45"/>
      <c r="VBZ91" s="45"/>
      <c r="VCA91" s="45"/>
      <c r="VCB91" s="45"/>
      <c r="VCC91" s="45"/>
      <c r="VCD91" s="45"/>
      <c r="VCE91" s="45"/>
      <c r="VCF91" s="45"/>
      <c r="VCG91" s="45"/>
      <c r="VCH91" s="45"/>
      <c r="VCI91" s="45"/>
      <c r="VCJ91" s="45"/>
      <c r="VCK91" s="45"/>
      <c r="VCL91" s="45"/>
      <c r="VCM91" s="45"/>
      <c r="VCN91" s="45"/>
      <c r="VCO91" s="45"/>
      <c r="VCP91" s="45"/>
      <c r="VCQ91" s="45"/>
      <c r="VCR91" s="45"/>
      <c r="VCS91" s="45"/>
      <c r="VCT91" s="45"/>
      <c r="VCU91" s="45"/>
      <c r="VCV91" s="45"/>
      <c r="VCW91" s="45"/>
      <c r="VCX91" s="45"/>
      <c r="VCY91" s="45"/>
      <c r="VCZ91" s="45"/>
      <c r="VDA91" s="45"/>
      <c r="VDB91" s="45"/>
      <c r="VDC91" s="45"/>
      <c r="VDD91" s="45"/>
      <c r="VDE91" s="45"/>
      <c r="VDF91" s="45"/>
      <c r="VDG91" s="45"/>
      <c r="VDH91" s="45"/>
      <c r="VDI91" s="45"/>
      <c r="VDJ91" s="45"/>
      <c r="VDK91" s="45"/>
      <c r="VDL91" s="45"/>
      <c r="VDM91" s="45"/>
      <c r="VDN91" s="45"/>
      <c r="VDO91" s="45"/>
      <c r="VDP91" s="45"/>
      <c r="VDQ91" s="45"/>
      <c r="VDR91" s="45"/>
      <c r="VDS91" s="45"/>
      <c r="VDT91" s="45"/>
      <c r="VDU91" s="45"/>
      <c r="VDV91" s="45"/>
      <c r="VDW91" s="45"/>
      <c r="VDX91" s="45"/>
      <c r="VDY91" s="45"/>
      <c r="VDZ91" s="45"/>
      <c r="VEA91" s="45"/>
      <c r="VEB91" s="45"/>
      <c r="VEC91" s="45"/>
      <c r="VED91" s="45"/>
      <c r="VEE91" s="45"/>
      <c r="VEF91" s="45"/>
      <c r="VEG91" s="45"/>
      <c r="VEH91" s="45"/>
      <c r="VEI91" s="45"/>
      <c r="VEJ91" s="45"/>
      <c r="VEK91" s="45"/>
      <c r="VEL91" s="45"/>
      <c r="VEM91" s="45"/>
      <c r="VEN91" s="45"/>
      <c r="VEO91" s="45"/>
      <c r="VEP91" s="45"/>
      <c r="VEQ91" s="45"/>
      <c r="VER91" s="45"/>
      <c r="VES91" s="45"/>
      <c r="VET91" s="45"/>
      <c r="VEU91" s="45"/>
      <c r="VEV91" s="45"/>
      <c r="VEW91" s="45"/>
      <c r="VEX91" s="45"/>
      <c r="VEY91" s="45"/>
      <c r="VEZ91" s="45"/>
      <c r="VFA91" s="45"/>
      <c r="VFB91" s="45"/>
      <c r="VFC91" s="45"/>
      <c r="VFD91" s="45"/>
      <c r="VFE91" s="45"/>
      <c r="VFF91" s="45"/>
      <c r="VFG91" s="45"/>
      <c r="VFH91" s="45"/>
      <c r="VFI91" s="45"/>
      <c r="VFJ91" s="45"/>
      <c r="VFK91" s="45"/>
      <c r="VFL91" s="45"/>
      <c r="VFM91" s="45"/>
      <c r="VFN91" s="45"/>
      <c r="VFO91" s="45"/>
      <c r="VFP91" s="45"/>
      <c r="VFQ91" s="45"/>
      <c r="VFR91" s="45"/>
      <c r="VFS91" s="45"/>
      <c r="VFT91" s="45"/>
      <c r="VFU91" s="45"/>
      <c r="VFV91" s="45"/>
      <c r="VFW91" s="45"/>
      <c r="VFX91" s="45"/>
      <c r="VFY91" s="45"/>
      <c r="VFZ91" s="45"/>
      <c r="VGA91" s="45"/>
      <c r="VGB91" s="45"/>
      <c r="VGC91" s="45"/>
      <c r="VGD91" s="45"/>
      <c r="VGE91" s="45"/>
      <c r="VGF91" s="45"/>
      <c r="VGG91" s="45"/>
      <c r="VGH91" s="45"/>
      <c r="VGI91" s="45"/>
      <c r="VGJ91" s="45"/>
      <c r="VGK91" s="45"/>
      <c r="VGL91" s="45"/>
      <c r="VGM91" s="45"/>
      <c r="VGN91" s="45"/>
      <c r="VGO91" s="45"/>
      <c r="VGP91" s="45"/>
      <c r="VGQ91" s="45"/>
      <c r="VGR91" s="45"/>
      <c r="VGS91" s="45"/>
      <c r="VGT91" s="45"/>
      <c r="VGU91" s="45"/>
      <c r="VGV91" s="45"/>
      <c r="VGW91" s="45"/>
      <c r="VGX91" s="45"/>
      <c r="VGY91" s="45"/>
      <c r="VGZ91" s="45"/>
      <c r="VHA91" s="45"/>
      <c r="VHB91" s="45"/>
      <c r="VHC91" s="45"/>
      <c r="VHD91" s="45"/>
      <c r="VHE91" s="45"/>
      <c r="VHF91" s="45"/>
      <c r="VHG91" s="45"/>
      <c r="VHH91" s="45"/>
      <c r="VHI91" s="45"/>
      <c r="VHJ91" s="45"/>
      <c r="VHK91" s="45"/>
      <c r="VHL91" s="45"/>
      <c r="VHM91" s="45"/>
      <c r="VHN91" s="45"/>
      <c r="VHO91" s="45"/>
      <c r="VHP91" s="45"/>
      <c r="VHQ91" s="45"/>
      <c r="VHR91" s="45"/>
      <c r="VHS91" s="45"/>
      <c r="VHT91" s="45"/>
      <c r="VHU91" s="45"/>
      <c r="VHV91" s="45"/>
      <c r="VHW91" s="45"/>
      <c r="VHX91" s="45"/>
      <c r="VHY91" s="45"/>
      <c r="VHZ91" s="45"/>
      <c r="VIA91" s="45"/>
      <c r="VIB91" s="45"/>
      <c r="VIC91" s="45"/>
      <c r="VID91" s="45"/>
      <c r="VIE91" s="45"/>
      <c r="VIF91" s="45"/>
      <c r="VIG91" s="45"/>
      <c r="VIH91" s="45"/>
      <c r="VII91" s="45"/>
      <c r="VIJ91" s="45"/>
      <c r="VIK91" s="45"/>
      <c r="VIL91" s="45"/>
      <c r="VIM91" s="45"/>
      <c r="VIN91" s="45"/>
      <c r="VIO91" s="45"/>
      <c r="VIP91" s="45"/>
      <c r="VIQ91" s="45"/>
      <c r="VIR91" s="45"/>
      <c r="VIS91" s="45"/>
      <c r="VIT91" s="45"/>
      <c r="VIU91" s="45"/>
      <c r="VIV91" s="45"/>
      <c r="VIW91" s="45"/>
      <c r="VIX91" s="45"/>
      <c r="VIY91" s="45"/>
      <c r="VIZ91" s="45"/>
      <c r="VJA91" s="45"/>
      <c r="VJB91" s="45"/>
      <c r="VJC91" s="45"/>
      <c r="VJD91" s="45"/>
      <c r="VJE91" s="45"/>
      <c r="VJF91" s="45"/>
      <c r="VJG91" s="45"/>
      <c r="VJH91" s="45"/>
      <c r="VJI91" s="45"/>
      <c r="VJJ91" s="45"/>
      <c r="VJK91" s="45"/>
      <c r="VJL91" s="45"/>
      <c r="VJM91" s="45"/>
      <c r="VJN91" s="45"/>
      <c r="VJO91" s="45"/>
      <c r="VJP91" s="45"/>
      <c r="VJQ91" s="45"/>
      <c r="VJR91" s="45"/>
      <c r="VJS91" s="45"/>
      <c r="VJT91" s="45"/>
      <c r="VJU91" s="45"/>
      <c r="VJV91" s="45"/>
      <c r="VJW91" s="45"/>
      <c r="VJX91" s="45"/>
      <c r="VJY91" s="45"/>
      <c r="VJZ91" s="45"/>
      <c r="VKA91" s="45"/>
      <c r="VKB91" s="45"/>
      <c r="VKC91" s="45"/>
      <c r="VKD91" s="45"/>
      <c r="VKE91" s="45"/>
      <c r="VKF91" s="45"/>
      <c r="VKG91" s="45"/>
      <c r="VKH91" s="45"/>
      <c r="VKI91" s="45"/>
      <c r="VKJ91" s="45"/>
      <c r="VKK91" s="45"/>
      <c r="VKL91" s="45"/>
      <c r="VKM91" s="45"/>
      <c r="VKN91" s="45"/>
      <c r="VKO91" s="45"/>
      <c r="VKP91" s="45"/>
      <c r="VKQ91" s="45"/>
      <c r="VKR91" s="45"/>
      <c r="VKS91" s="45"/>
      <c r="VKT91" s="45"/>
      <c r="VKU91" s="45"/>
      <c r="VKV91" s="45"/>
      <c r="VKW91" s="45"/>
      <c r="VKX91" s="45"/>
      <c r="VKY91" s="45"/>
      <c r="VKZ91" s="45"/>
      <c r="VLA91" s="45"/>
      <c r="VLB91" s="45"/>
      <c r="VLC91" s="45"/>
      <c r="VLD91" s="45"/>
      <c r="VLE91" s="45"/>
      <c r="VLF91" s="45"/>
      <c r="VLG91" s="45"/>
      <c r="VLH91" s="45"/>
      <c r="VLI91" s="45"/>
      <c r="VLJ91" s="45"/>
      <c r="VLK91" s="45"/>
      <c r="VLL91" s="45"/>
      <c r="VLM91" s="45"/>
      <c r="VLN91" s="45"/>
      <c r="VLO91" s="45"/>
      <c r="VLP91" s="45"/>
      <c r="VLQ91" s="45"/>
      <c r="VLR91" s="45"/>
      <c r="VLS91" s="45"/>
      <c r="VLT91" s="45"/>
      <c r="VLU91" s="45"/>
      <c r="VLV91" s="45"/>
      <c r="VLW91" s="45"/>
      <c r="VLX91" s="45"/>
      <c r="VLY91" s="45"/>
      <c r="VLZ91" s="45"/>
      <c r="VMA91" s="45"/>
      <c r="VMB91" s="45"/>
      <c r="VMC91" s="45"/>
      <c r="VMD91" s="45"/>
      <c r="VME91" s="45"/>
      <c r="VMF91" s="45"/>
      <c r="VMG91" s="45"/>
      <c r="VMH91" s="45"/>
      <c r="VMI91" s="45"/>
      <c r="VMJ91" s="45"/>
      <c r="VMK91" s="45"/>
      <c r="VML91" s="45"/>
      <c r="VMM91" s="45"/>
      <c r="VMN91" s="45"/>
      <c r="VMO91" s="45"/>
      <c r="VMP91" s="45"/>
      <c r="VMQ91" s="45"/>
      <c r="VMR91" s="45"/>
      <c r="VMS91" s="45"/>
      <c r="VMT91" s="45"/>
      <c r="VMU91" s="45"/>
      <c r="VMV91" s="45"/>
      <c r="VMW91" s="45"/>
      <c r="VMX91" s="45"/>
      <c r="VMY91" s="45"/>
      <c r="VMZ91" s="45"/>
      <c r="VNA91" s="45"/>
      <c r="VNB91" s="45"/>
      <c r="VNC91" s="45"/>
      <c r="VND91" s="45"/>
      <c r="VNE91" s="45"/>
      <c r="VNF91" s="45"/>
      <c r="VNG91" s="45"/>
      <c r="VNH91" s="45"/>
      <c r="VNI91" s="45"/>
      <c r="VNJ91" s="45"/>
      <c r="VNK91" s="45"/>
      <c r="VNL91" s="45"/>
      <c r="VNM91" s="45"/>
      <c r="VNN91" s="45"/>
      <c r="VNO91" s="45"/>
      <c r="VNP91" s="45"/>
      <c r="VNQ91" s="45"/>
      <c r="VNR91" s="45"/>
      <c r="VNS91" s="45"/>
      <c r="VNT91" s="45"/>
      <c r="VNU91" s="45"/>
      <c r="VNV91" s="45"/>
      <c r="VNW91" s="45"/>
      <c r="VNX91" s="45"/>
      <c r="VNY91" s="45"/>
      <c r="VNZ91" s="45"/>
      <c r="VOA91" s="45"/>
      <c r="VOB91" s="45"/>
      <c r="VOC91" s="45"/>
      <c r="VOD91" s="45"/>
      <c r="VOE91" s="45"/>
      <c r="VOF91" s="45"/>
      <c r="VOG91" s="45"/>
      <c r="VOH91" s="45"/>
      <c r="VOI91" s="45"/>
      <c r="VOJ91" s="45"/>
      <c r="VOK91" s="45"/>
      <c r="VOL91" s="45"/>
      <c r="VOM91" s="45"/>
      <c r="VON91" s="45"/>
      <c r="VOO91" s="45"/>
      <c r="VOP91" s="45"/>
      <c r="VOQ91" s="45"/>
      <c r="VOR91" s="45"/>
      <c r="VOS91" s="45"/>
      <c r="VOT91" s="45"/>
      <c r="VOU91" s="45"/>
      <c r="VOV91" s="45"/>
      <c r="VOW91" s="45"/>
      <c r="VOX91" s="45"/>
      <c r="VOY91" s="45"/>
      <c r="VOZ91" s="45"/>
      <c r="VPA91" s="45"/>
      <c r="VPB91" s="45"/>
      <c r="VPC91" s="45"/>
      <c r="VPD91" s="45"/>
      <c r="VPE91" s="45"/>
      <c r="VPF91" s="45"/>
      <c r="VPG91" s="45"/>
      <c r="VPH91" s="45"/>
      <c r="VPI91" s="45"/>
      <c r="VPJ91" s="45"/>
      <c r="VPK91" s="45"/>
      <c r="VPL91" s="45"/>
      <c r="VPM91" s="45"/>
      <c r="VPN91" s="45"/>
      <c r="VPO91" s="45"/>
      <c r="VPP91" s="45"/>
      <c r="VPQ91" s="45"/>
      <c r="VPR91" s="45"/>
      <c r="VPS91" s="45"/>
      <c r="VPT91" s="45"/>
      <c r="VPU91" s="45"/>
      <c r="VPV91" s="45"/>
      <c r="VPW91" s="45"/>
      <c r="VPX91" s="45"/>
      <c r="VPY91" s="45"/>
      <c r="VPZ91" s="45"/>
      <c r="VQA91" s="45"/>
      <c r="VQB91" s="45"/>
      <c r="VQC91" s="45"/>
      <c r="VQD91" s="45"/>
      <c r="VQE91" s="45"/>
      <c r="VQF91" s="45"/>
      <c r="VQG91" s="45"/>
      <c r="VQH91" s="45"/>
      <c r="VQI91" s="45"/>
      <c r="VQJ91" s="45"/>
      <c r="VQK91" s="45"/>
      <c r="VQL91" s="45"/>
      <c r="VQM91" s="45"/>
      <c r="VQN91" s="45"/>
      <c r="VQO91" s="45"/>
      <c r="VQP91" s="45"/>
      <c r="VQQ91" s="45"/>
      <c r="VQR91" s="45"/>
      <c r="VQS91" s="45"/>
      <c r="VQT91" s="45"/>
      <c r="VQU91" s="45"/>
      <c r="VQV91" s="45"/>
      <c r="VQW91" s="45"/>
      <c r="VQX91" s="45"/>
      <c r="VQY91" s="45"/>
      <c r="VQZ91" s="45"/>
      <c r="VRA91" s="45"/>
      <c r="VRB91" s="45"/>
      <c r="VRC91" s="45"/>
      <c r="VRD91" s="45"/>
      <c r="VRE91" s="45"/>
      <c r="VRF91" s="45"/>
      <c r="VRG91" s="45"/>
      <c r="VRH91" s="45"/>
      <c r="VRI91" s="45"/>
      <c r="VRJ91" s="45"/>
      <c r="VRK91" s="45"/>
      <c r="VRL91" s="45"/>
      <c r="VRM91" s="45"/>
      <c r="VRN91" s="45"/>
      <c r="VRO91" s="45"/>
      <c r="VRP91" s="45"/>
      <c r="VRQ91" s="45"/>
      <c r="VRR91" s="45"/>
      <c r="VRS91" s="45"/>
      <c r="VRT91" s="45"/>
      <c r="VRU91" s="45"/>
      <c r="VRV91" s="45"/>
      <c r="VRW91" s="45"/>
      <c r="VRX91" s="45"/>
      <c r="VRY91" s="45"/>
      <c r="VRZ91" s="45"/>
      <c r="VSA91" s="45"/>
      <c r="VSB91" s="45"/>
      <c r="VSC91" s="45"/>
      <c r="VSD91" s="45"/>
      <c r="VSE91" s="45"/>
      <c r="VSF91" s="45"/>
      <c r="VSG91" s="45"/>
      <c r="VSH91" s="45"/>
      <c r="VSI91" s="45"/>
      <c r="VSJ91" s="45"/>
      <c r="VSK91" s="45"/>
      <c r="VSL91" s="45"/>
      <c r="VSM91" s="45"/>
      <c r="VSN91" s="45"/>
      <c r="VSO91" s="45"/>
      <c r="VSP91" s="45"/>
      <c r="VSQ91" s="45"/>
      <c r="VSR91" s="45"/>
      <c r="VSS91" s="45"/>
      <c r="VST91" s="45"/>
      <c r="VSU91" s="45"/>
      <c r="VSV91" s="45"/>
      <c r="VSW91" s="45"/>
      <c r="VSX91" s="45"/>
      <c r="VSY91" s="45"/>
      <c r="VSZ91" s="45"/>
      <c r="VTA91" s="45"/>
      <c r="VTB91" s="45"/>
      <c r="VTC91" s="45"/>
      <c r="VTD91" s="45"/>
      <c r="VTE91" s="45"/>
      <c r="VTF91" s="45"/>
      <c r="VTG91" s="45"/>
      <c r="VTH91" s="45"/>
      <c r="VTI91" s="45"/>
      <c r="VTJ91" s="45"/>
      <c r="VTK91" s="45"/>
      <c r="VTL91" s="45"/>
      <c r="VTM91" s="45"/>
      <c r="VTN91" s="45"/>
      <c r="VTO91" s="45"/>
      <c r="VTP91" s="45"/>
      <c r="VTQ91" s="45"/>
      <c r="VTR91" s="45"/>
      <c r="VTS91" s="45"/>
      <c r="VTT91" s="45"/>
      <c r="VTU91" s="45"/>
      <c r="VTV91" s="45"/>
      <c r="VTW91" s="45"/>
      <c r="VTX91" s="45"/>
      <c r="VTY91" s="45"/>
      <c r="VTZ91" s="45"/>
      <c r="VUA91" s="45"/>
      <c r="VUB91" s="45"/>
      <c r="VUC91" s="45"/>
      <c r="VUD91" s="45"/>
      <c r="VUE91" s="45"/>
      <c r="VUF91" s="45"/>
      <c r="VUG91" s="45"/>
      <c r="VUH91" s="45"/>
      <c r="VUI91" s="45"/>
      <c r="VUJ91" s="45"/>
      <c r="VUK91" s="45"/>
      <c r="VUL91" s="45"/>
      <c r="VUM91" s="45"/>
      <c r="VUN91" s="45"/>
      <c r="VUO91" s="45"/>
      <c r="VUP91" s="45"/>
      <c r="VUQ91" s="45"/>
      <c r="VUR91" s="45"/>
      <c r="VUS91" s="45"/>
      <c r="VUT91" s="45"/>
      <c r="VUU91" s="45"/>
      <c r="VUV91" s="45"/>
      <c r="VUW91" s="45"/>
      <c r="VUX91" s="45"/>
      <c r="VUY91" s="45"/>
      <c r="VUZ91" s="45"/>
      <c r="VVA91" s="45"/>
      <c r="VVB91" s="45"/>
      <c r="VVC91" s="45"/>
      <c r="VVD91" s="45"/>
      <c r="VVE91" s="45"/>
      <c r="VVF91" s="45"/>
      <c r="VVG91" s="45"/>
      <c r="VVH91" s="45"/>
      <c r="VVI91" s="45"/>
      <c r="VVJ91" s="45"/>
      <c r="VVK91" s="45"/>
      <c r="VVL91" s="45"/>
      <c r="VVM91" s="45"/>
      <c r="VVN91" s="45"/>
      <c r="VVO91" s="45"/>
      <c r="VVP91" s="45"/>
      <c r="VVQ91" s="45"/>
      <c r="VVR91" s="45"/>
      <c r="VVS91" s="45"/>
      <c r="VVT91" s="45"/>
      <c r="VVU91" s="45"/>
      <c r="VVV91" s="45"/>
      <c r="VVW91" s="45"/>
      <c r="VVX91" s="45"/>
      <c r="VVY91" s="45"/>
      <c r="VVZ91" s="45"/>
      <c r="VWA91" s="45"/>
      <c r="VWB91" s="45"/>
      <c r="VWC91" s="45"/>
      <c r="VWD91" s="45"/>
      <c r="VWE91" s="45"/>
      <c r="VWF91" s="45"/>
      <c r="VWG91" s="45"/>
      <c r="VWH91" s="45"/>
      <c r="VWI91" s="45"/>
      <c r="VWJ91" s="45"/>
      <c r="VWK91" s="45"/>
      <c r="VWL91" s="45"/>
      <c r="VWM91" s="45"/>
      <c r="VWN91" s="45"/>
      <c r="VWO91" s="45"/>
      <c r="VWP91" s="45"/>
      <c r="VWQ91" s="45"/>
      <c r="VWR91" s="45"/>
      <c r="VWS91" s="45"/>
      <c r="VWT91" s="45"/>
      <c r="VWU91" s="45"/>
      <c r="VWV91" s="45"/>
      <c r="VWW91" s="45"/>
      <c r="VWX91" s="45"/>
      <c r="VWY91" s="45"/>
      <c r="VWZ91" s="45"/>
      <c r="VXA91" s="45"/>
      <c r="VXB91" s="45"/>
      <c r="VXC91" s="45"/>
      <c r="VXD91" s="45"/>
      <c r="VXE91" s="45"/>
      <c r="VXF91" s="45"/>
      <c r="VXG91" s="45"/>
      <c r="VXH91" s="45"/>
      <c r="VXI91" s="45"/>
      <c r="VXJ91" s="45"/>
      <c r="VXK91" s="45"/>
      <c r="VXL91" s="45"/>
      <c r="VXM91" s="45"/>
      <c r="VXN91" s="45"/>
      <c r="VXO91" s="45"/>
      <c r="VXP91" s="45"/>
      <c r="VXQ91" s="45"/>
      <c r="VXR91" s="45"/>
      <c r="VXS91" s="45"/>
      <c r="VXT91" s="45"/>
      <c r="VXU91" s="45"/>
      <c r="VXV91" s="45"/>
      <c r="VXW91" s="45"/>
      <c r="VXX91" s="45"/>
      <c r="VXY91" s="45"/>
      <c r="VXZ91" s="45"/>
      <c r="VYA91" s="45"/>
      <c r="VYB91" s="45"/>
      <c r="VYC91" s="45"/>
      <c r="VYD91" s="45"/>
      <c r="VYE91" s="45"/>
      <c r="VYF91" s="45"/>
      <c r="VYG91" s="45"/>
      <c r="VYH91" s="45"/>
      <c r="VYI91" s="45"/>
      <c r="VYJ91" s="45"/>
      <c r="VYK91" s="45"/>
      <c r="VYL91" s="45"/>
      <c r="VYM91" s="45"/>
      <c r="VYN91" s="45"/>
      <c r="VYO91" s="45"/>
      <c r="VYP91" s="45"/>
      <c r="VYQ91" s="45"/>
      <c r="VYR91" s="45"/>
      <c r="VYS91" s="45"/>
      <c r="VYT91" s="45"/>
      <c r="VYU91" s="45"/>
      <c r="VYV91" s="45"/>
      <c r="VYW91" s="45"/>
      <c r="VYX91" s="45"/>
      <c r="VYY91" s="45"/>
      <c r="VYZ91" s="45"/>
      <c r="VZA91" s="45"/>
      <c r="VZB91" s="45"/>
      <c r="VZC91" s="45"/>
      <c r="VZD91" s="45"/>
      <c r="VZE91" s="45"/>
      <c r="VZF91" s="45"/>
      <c r="VZG91" s="45"/>
      <c r="VZH91" s="45"/>
      <c r="VZI91" s="45"/>
      <c r="VZJ91" s="45"/>
      <c r="VZK91" s="45"/>
      <c r="VZL91" s="45"/>
      <c r="VZM91" s="45"/>
      <c r="VZN91" s="45"/>
      <c r="VZO91" s="45"/>
      <c r="VZP91" s="45"/>
      <c r="VZQ91" s="45"/>
      <c r="VZR91" s="45"/>
      <c r="VZS91" s="45"/>
      <c r="VZT91" s="45"/>
      <c r="VZU91" s="45"/>
      <c r="VZV91" s="45"/>
      <c r="VZW91" s="45"/>
      <c r="VZX91" s="45"/>
      <c r="VZY91" s="45"/>
      <c r="VZZ91" s="45"/>
      <c r="WAA91" s="45"/>
      <c r="WAB91" s="45"/>
      <c r="WAC91" s="45"/>
      <c r="WAD91" s="45"/>
      <c r="WAE91" s="45"/>
      <c r="WAF91" s="45"/>
      <c r="WAG91" s="45"/>
      <c r="WAH91" s="45"/>
      <c r="WAI91" s="45"/>
      <c r="WAJ91" s="45"/>
      <c r="WAK91" s="45"/>
      <c r="WAL91" s="45"/>
      <c r="WAM91" s="45"/>
      <c r="WAN91" s="45"/>
      <c r="WAO91" s="45"/>
      <c r="WAP91" s="45"/>
      <c r="WAQ91" s="45"/>
      <c r="WAR91" s="45"/>
      <c r="WAS91" s="45"/>
      <c r="WAT91" s="45"/>
      <c r="WAU91" s="45"/>
      <c r="WAV91" s="45"/>
      <c r="WAW91" s="45"/>
      <c r="WAX91" s="45"/>
      <c r="WAY91" s="45"/>
      <c r="WAZ91" s="45"/>
      <c r="WBA91" s="45"/>
      <c r="WBB91" s="45"/>
      <c r="WBC91" s="45"/>
      <c r="WBD91" s="45"/>
      <c r="WBE91" s="45"/>
      <c r="WBF91" s="45"/>
      <c r="WBG91" s="45"/>
      <c r="WBH91" s="45"/>
      <c r="WBI91" s="45"/>
      <c r="WBJ91" s="45"/>
      <c r="WBK91" s="45"/>
      <c r="WBL91" s="45"/>
      <c r="WBM91" s="45"/>
      <c r="WBN91" s="45"/>
      <c r="WBO91" s="45"/>
      <c r="WBP91" s="45"/>
      <c r="WBQ91" s="45"/>
      <c r="WBR91" s="45"/>
      <c r="WBS91" s="45"/>
      <c r="WBT91" s="45"/>
      <c r="WBU91" s="45"/>
      <c r="WBV91" s="45"/>
      <c r="WBW91" s="45"/>
      <c r="WBX91" s="45"/>
      <c r="WBY91" s="45"/>
      <c r="WBZ91" s="45"/>
      <c r="WCA91" s="45"/>
      <c r="WCB91" s="45"/>
      <c r="WCC91" s="45"/>
      <c r="WCD91" s="45"/>
      <c r="WCE91" s="45"/>
      <c r="WCF91" s="45"/>
      <c r="WCG91" s="45"/>
      <c r="WCH91" s="45"/>
      <c r="WCI91" s="45"/>
      <c r="WCJ91" s="45"/>
      <c r="WCK91" s="45"/>
      <c r="WCL91" s="45"/>
      <c r="WCM91" s="45"/>
      <c r="WCN91" s="45"/>
      <c r="WCO91" s="45"/>
      <c r="WCP91" s="45"/>
      <c r="WCQ91" s="45"/>
      <c r="WCR91" s="45"/>
      <c r="WCS91" s="45"/>
      <c r="WCT91" s="45"/>
      <c r="WCU91" s="45"/>
      <c r="WCV91" s="45"/>
      <c r="WCW91" s="45"/>
      <c r="WCX91" s="45"/>
      <c r="WCY91" s="45"/>
      <c r="WCZ91" s="45"/>
      <c r="WDA91" s="45"/>
      <c r="WDB91" s="45"/>
      <c r="WDC91" s="45"/>
      <c r="WDD91" s="45"/>
      <c r="WDE91" s="45"/>
      <c r="WDF91" s="45"/>
      <c r="WDG91" s="45"/>
      <c r="WDH91" s="45"/>
      <c r="WDI91" s="45"/>
      <c r="WDJ91" s="45"/>
      <c r="WDK91" s="45"/>
      <c r="WDL91" s="45"/>
      <c r="WDM91" s="45"/>
      <c r="WDN91" s="45"/>
      <c r="WDO91" s="45"/>
      <c r="WDP91" s="45"/>
      <c r="WDQ91" s="45"/>
      <c r="WDR91" s="45"/>
      <c r="WDS91" s="45"/>
      <c r="WDT91" s="45"/>
      <c r="WDU91" s="45"/>
      <c r="WDV91" s="45"/>
      <c r="WDW91" s="45"/>
      <c r="WDX91" s="45"/>
      <c r="WDY91" s="45"/>
      <c r="WDZ91" s="45"/>
      <c r="WEA91" s="45"/>
      <c r="WEB91" s="45"/>
      <c r="WEC91" s="45"/>
      <c r="WED91" s="45"/>
      <c r="WEE91" s="45"/>
      <c r="WEF91" s="45"/>
      <c r="WEG91" s="45"/>
      <c r="WEH91" s="45"/>
      <c r="WEI91" s="45"/>
      <c r="WEJ91" s="45"/>
      <c r="WEK91" s="45"/>
      <c r="WEL91" s="45"/>
      <c r="WEM91" s="45"/>
      <c r="WEN91" s="45"/>
      <c r="WEO91" s="45"/>
      <c r="WEP91" s="45"/>
      <c r="WEQ91" s="45"/>
      <c r="WER91" s="45"/>
      <c r="WES91" s="45"/>
      <c r="WET91" s="45"/>
      <c r="WEU91" s="45"/>
      <c r="WEV91" s="45"/>
      <c r="WEW91" s="45"/>
      <c r="WEX91" s="45"/>
      <c r="WEY91" s="45"/>
      <c r="WEZ91" s="45"/>
      <c r="WFA91" s="45"/>
      <c r="WFB91" s="45"/>
      <c r="WFC91" s="45"/>
      <c r="WFD91" s="45"/>
      <c r="WFE91" s="45"/>
      <c r="WFF91" s="45"/>
      <c r="WFG91" s="45"/>
      <c r="WFH91" s="45"/>
      <c r="WFI91" s="45"/>
      <c r="WFJ91" s="45"/>
      <c r="WFK91" s="45"/>
      <c r="WFL91" s="45"/>
      <c r="WFM91" s="45"/>
      <c r="WFN91" s="45"/>
      <c r="WFO91" s="45"/>
      <c r="WFP91" s="45"/>
      <c r="WFQ91" s="45"/>
      <c r="WFR91" s="45"/>
      <c r="WFS91" s="45"/>
      <c r="WFT91" s="45"/>
      <c r="WFU91" s="45"/>
      <c r="WFV91" s="45"/>
      <c r="WFW91" s="45"/>
      <c r="WFX91" s="45"/>
      <c r="WFY91" s="45"/>
      <c r="WFZ91" s="45"/>
      <c r="WGA91" s="45"/>
      <c r="WGB91" s="45"/>
      <c r="WGC91" s="45"/>
      <c r="WGD91" s="45"/>
      <c r="WGE91" s="45"/>
      <c r="WGF91" s="45"/>
      <c r="WGG91" s="45"/>
      <c r="WGH91" s="45"/>
      <c r="WGI91" s="45"/>
      <c r="WGJ91" s="45"/>
      <c r="WGK91" s="45"/>
      <c r="WGL91" s="45"/>
      <c r="WGM91" s="45"/>
      <c r="WGN91" s="45"/>
      <c r="WGO91" s="45"/>
      <c r="WGP91" s="45"/>
      <c r="WGQ91" s="45"/>
      <c r="WGR91" s="45"/>
      <c r="WGS91" s="45"/>
      <c r="WGT91" s="45"/>
      <c r="WGU91" s="45"/>
      <c r="WGV91" s="45"/>
      <c r="WGW91" s="45"/>
      <c r="WGX91" s="45"/>
      <c r="WGY91" s="45"/>
      <c r="WGZ91" s="45"/>
      <c r="WHA91" s="45"/>
      <c r="WHB91" s="45"/>
      <c r="WHC91" s="45"/>
      <c r="WHD91" s="45"/>
      <c r="WHE91" s="45"/>
      <c r="WHF91" s="45"/>
      <c r="WHG91" s="45"/>
      <c r="WHH91" s="45"/>
      <c r="WHI91" s="45"/>
      <c r="WHJ91" s="45"/>
      <c r="WHK91" s="45"/>
      <c r="WHL91" s="45"/>
      <c r="WHM91" s="45"/>
      <c r="WHN91" s="45"/>
      <c r="WHO91" s="45"/>
      <c r="WHP91" s="45"/>
      <c r="WHQ91" s="45"/>
      <c r="WHR91" s="45"/>
      <c r="WHS91" s="45"/>
      <c r="WHT91" s="45"/>
      <c r="WHU91" s="45"/>
      <c r="WHV91" s="45"/>
      <c r="WHW91" s="45"/>
      <c r="WHX91" s="45"/>
      <c r="WHY91" s="45"/>
      <c r="WHZ91" s="45"/>
      <c r="WIA91" s="45"/>
      <c r="WIB91" s="45"/>
      <c r="WIC91" s="45"/>
      <c r="WID91" s="45"/>
      <c r="WIE91" s="45"/>
      <c r="WIF91" s="45"/>
      <c r="WIG91" s="45"/>
      <c r="WIH91" s="45"/>
      <c r="WII91" s="45"/>
      <c r="WIJ91" s="45"/>
      <c r="WIK91" s="45"/>
      <c r="WIL91" s="45"/>
      <c r="WIM91" s="45"/>
      <c r="WIN91" s="45"/>
      <c r="WIO91" s="45"/>
      <c r="WIP91" s="45"/>
      <c r="WIQ91" s="45"/>
      <c r="WIR91" s="45"/>
      <c r="WIS91" s="45"/>
      <c r="WIT91" s="45"/>
      <c r="WIU91" s="45"/>
      <c r="WIV91" s="45"/>
      <c r="WIW91" s="45"/>
      <c r="WIX91" s="45"/>
      <c r="WIY91" s="45"/>
      <c r="WIZ91" s="45"/>
      <c r="WJA91" s="45"/>
      <c r="WJB91" s="45"/>
      <c r="WJC91" s="45"/>
      <c r="WJD91" s="45"/>
      <c r="WJE91" s="45"/>
      <c r="WJF91" s="45"/>
      <c r="WJG91" s="45"/>
      <c r="WJH91" s="45"/>
      <c r="WJI91" s="45"/>
      <c r="WJJ91" s="45"/>
      <c r="WJK91" s="45"/>
      <c r="WJL91" s="45"/>
      <c r="WJM91" s="45"/>
      <c r="WJN91" s="45"/>
      <c r="WJO91" s="45"/>
      <c r="WJP91" s="45"/>
      <c r="WJQ91" s="45"/>
      <c r="WJR91" s="45"/>
      <c r="WJS91" s="45"/>
      <c r="WJT91" s="45"/>
      <c r="WJU91" s="45"/>
      <c r="WJV91" s="45"/>
      <c r="WJW91" s="45"/>
      <c r="WJX91" s="45"/>
      <c r="WJY91" s="45"/>
      <c r="WJZ91" s="45"/>
      <c r="WKA91" s="45"/>
      <c r="WKB91" s="45"/>
      <c r="WKC91" s="45"/>
      <c r="WKD91" s="45"/>
      <c r="WKE91" s="45"/>
      <c r="WKF91" s="45"/>
      <c r="WKG91" s="45"/>
      <c r="WKH91" s="45"/>
      <c r="WKI91" s="45"/>
      <c r="WKJ91" s="45"/>
      <c r="WKK91" s="45"/>
      <c r="WKL91" s="45"/>
      <c r="WKM91" s="45"/>
      <c r="WKN91" s="45"/>
      <c r="WKO91" s="45"/>
      <c r="WKP91" s="45"/>
      <c r="WKQ91" s="45"/>
      <c r="WKR91" s="45"/>
      <c r="WKS91" s="45"/>
      <c r="WKT91" s="45"/>
      <c r="WKU91" s="45"/>
      <c r="WKV91" s="45"/>
      <c r="WKW91" s="45"/>
      <c r="WKX91" s="45"/>
      <c r="WKY91" s="45"/>
      <c r="WKZ91" s="45"/>
      <c r="WLA91" s="45"/>
      <c r="WLB91" s="45"/>
      <c r="WLC91" s="45"/>
      <c r="WLD91" s="45"/>
      <c r="WLE91" s="45"/>
      <c r="WLF91" s="45"/>
      <c r="WLG91" s="45"/>
      <c r="WLH91" s="45"/>
      <c r="WLI91" s="45"/>
      <c r="WLJ91" s="45"/>
      <c r="WLK91" s="45"/>
      <c r="WLL91" s="45"/>
      <c r="WLM91" s="45"/>
      <c r="WLN91" s="45"/>
      <c r="WLO91" s="45"/>
      <c r="WLP91" s="45"/>
      <c r="WLQ91" s="45"/>
      <c r="WLR91" s="45"/>
      <c r="WLS91" s="45"/>
      <c r="WLT91" s="45"/>
      <c r="WLU91" s="45"/>
      <c r="WLV91" s="45"/>
      <c r="WLW91" s="45"/>
      <c r="WLX91" s="45"/>
      <c r="WLY91" s="45"/>
      <c r="WLZ91" s="45"/>
      <c r="WMA91" s="45"/>
      <c r="WMB91" s="45"/>
      <c r="WMC91" s="45"/>
      <c r="WMD91" s="45"/>
      <c r="WME91" s="45"/>
      <c r="WMF91" s="45"/>
      <c r="WMG91" s="45"/>
      <c r="WMH91" s="45"/>
      <c r="WMI91" s="45"/>
      <c r="WMJ91" s="45"/>
      <c r="WMK91" s="45"/>
      <c r="WML91" s="45"/>
      <c r="WMM91" s="45"/>
      <c r="WMN91" s="45"/>
      <c r="WMO91" s="45"/>
      <c r="WMP91" s="45"/>
      <c r="WMQ91" s="45"/>
      <c r="WMR91" s="45"/>
      <c r="WMS91" s="45"/>
      <c r="WMT91" s="45"/>
      <c r="WMU91" s="45"/>
      <c r="WMV91" s="45"/>
      <c r="WMW91" s="45"/>
      <c r="WMX91" s="45"/>
      <c r="WMY91" s="45"/>
      <c r="WMZ91" s="45"/>
      <c r="WNA91" s="45"/>
      <c r="WNB91" s="45"/>
      <c r="WNC91" s="45"/>
      <c r="WND91" s="45"/>
      <c r="WNE91" s="45"/>
      <c r="WNF91" s="45"/>
      <c r="WNG91" s="45"/>
      <c r="WNH91" s="45"/>
      <c r="WNI91" s="45"/>
      <c r="WNJ91" s="45"/>
      <c r="WNK91" s="45"/>
      <c r="WNL91" s="45"/>
      <c r="WNM91" s="45"/>
      <c r="WNN91" s="45"/>
      <c r="WNO91" s="45"/>
      <c r="WNP91" s="45"/>
      <c r="WNQ91" s="45"/>
      <c r="WNR91" s="45"/>
      <c r="WNS91" s="45"/>
      <c r="WNT91" s="45"/>
      <c r="WNU91" s="45"/>
      <c r="WNV91" s="45"/>
      <c r="WNW91" s="45"/>
      <c r="WNX91" s="45"/>
      <c r="WNY91" s="45"/>
      <c r="WNZ91" s="45"/>
      <c r="WOA91" s="45"/>
      <c r="WOB91" s="45"/>
      <c r="WOC91" s="45"/>
      <c r="WOD91" s="45"/>
      <c r="WOE91" s="45"/>
      <c r="WOF91" s="45"/>
      <c r="WOG91" s="45"/>
      <c r="WOH91" s="45"/>
      <c r="WOI91" s="45"/>
      <c r="WOJ91" s="45"/>
      <c r="WOK91" s="45"/>
      <c r="WOL91" s="45"/>
      <c r="WOM91" s="45"/>
      <c r="WON91" s="45"/>
      <c r="WOO91" s="45"/>
      <c r="WOP91" s="45"/>
      <c r="WOQ91" s="45"/>
      <c r="WOR91" s="45"/>
      <c r="WOS91" s="45"/>
      <c r="WOT91" s="45"/>
      <c r="WOU91" s="45"/>
      <c r="WOV91" s="45"/>
      <c r="WOW91" s="45"/>
      <c r="WOX91" s="45"/>
      <c r="WOY91" s="45"/>
      <c r="WOZ91" s="45"/>
      <c r="WPA91" s="45"/>
      <c r="WPB91" s="45"/>
      <c r="WPC91" s="45"/>
      <c r="WPD91" s="45"/>
      <c r="WPE91" s="45"/>
      <c r="WPF91" s="45"/>
      <c r="WPG91" s="45"/>
      <c r="WPH91" s="45"/>
      <c r="WPI91" s="45"/>
      <c r="WPJ91" s="45"/>
      <c r="WPK91" s="45"/>
      <c r="WPL91" s="45"/>
      <c r="WPM91" s="45"/>
      <c r="WPN91" s="45"/>
      <c r="WPO91" s="45"/>
      <c r="WPP91" s="45"/>
      <c r="WPQ91" s="45"/>
      <c r="WPR91" s="45"/>
      <c r="WPS91" s="45"/>
      <c r="WPT91" s="45"/>
      <c r="WPU91" s="45"/>
      <c r="WPV91" s="45"/>
      <c r="WPW91" s="45"/>
      <c r="WPX91" s="45"/>
      <c r="WPY91" s="45"/>
      <c r="WPZ91" s="45"/>
      <c r="WQA91" s="45"/>
      <c r="WQB91" s="45"/>
      <c r="WQC91" s="45"/>
      <c r="WQD91" s="45"/>
      <c r="WQE91" s="45"/>
      <c r="WQF91" s="45"/>
      <c r="WQG91" s="45"/>
      <c r="WQH91" s="45"/>
      <c r="WQI91" s="45"/>
      <c r="WQJ91" s="45"/>
      <c r="WQK91" s="45"/>
      <c r="WQL91" s="45"/>
      <c r="WQM91" s="45"/>
      <c r="WQN91" s="45"/>
      <c r="WQO91" s="45"/>
      <c r="WQP91" s="45"/>
      <c r="WQQ91" s="45"/>
      <c r="WQR91" s="45"/>
      <c r="WQS91" s="45"/>
      <c r="WQT91" s="45"/>
      <c r="WQU91" s="45"/>
      <c r="WQV91" s="45"/>
      <c r="WQW91" s="45"/>
      <c r="WQX91" s="45"/>
      <c r="WQY91" s="45"/>
      <c r="WQZ91" s="45"/>
      <c r="WRA91" s="45"/>
      <c r="WRB91" s="45"/>
      <c r="WRC91" s="45"/>
      <c r="WRD91" s="45"/>
      <c r="WRE91" s="45"/>
      <c r="WRF91" s="45"/>
      <c r="WRG91" s="45"/>
      <c r="WRH91" s="45"/>
      <c r="WRI91" s="45"/>
      <c r="WRJ91" s="45"/>
      <c r="WRK91" s="45"/>
      <c r="WRL91" s="45"/>
      <c r="WRM91" s="45"/>
      <c r="WRN91" s="45"/>
      <c r="WRO91" s="45"/>
      <c r="WRP91" s="45"/>
      <c r="WRQ91" s="45"/>
      <c r="WRR91" s="45"/>
      <c r="WRS91" s="45"/>
      <c r="WRT91" s="45"/>
      <c r="WRU91" s="45"/>
      <c r="WRV91" s="45"/>
      <c r="WRW91" s="45"/>
      <c r="WRX91" s="45"/>
      <c r="WRY91" s="45"/>
      <c r="WRZ91" s="45"/>
      <c r="WSA91" s="45"/>
      <c r="WSB91" s="45"/>
      <c r="WSC91" s="45"/>
      <c r="WSD91" s="45"/>
      <c r="WSE91" s="45"/>
      <c r="WSF91" s="45"/>
      <c r="WSG91" s="45"/>
      <c r="WSH91" s="45"/>
      <c r="WSI91" s="45"/>
      <c r="WSJ91" s="45"/>
      <c r="WSK91" s="45"/>
      <c r="WSL91" s="45"/>
      <c r="WSM91" s="45"/>
      <c r="WSN91" s="45"/>
      <c r="WSO91" s="45"/>
      <c r="WSP91" s="45"/>
      <c r="WSQ91" s="45"/>
      <c r="WSR91" s="45"/>
      <c r="WSS91" s="45"/>
      <c r="WST91" s="45"/>
      <c r="WSU91" s="45"/>
      <c r="WSV91" s="45"/>
      <c r="WSW91" s="45"/>
      <c r="WSX91" s="45"/>
      <c r="WSY91" s="45"/>
      <c r="WSZ91" s="45"/>
      <c r="WTA91" s="45"/>
      <c r="WTB91" s="45"/>
      <c r="WTC91" s="45"/>
      <c r="WTD91" s="45"/>
      <c r="WTE91" s="45"/>
      <c r="WTF91" s="45"/>
      <c r="WTG91" s="45"/>
      <c r="WTH91" s="45"/>
      <c r="WTI91" s="45"/>
      <c r="WTJ91" s="45"/>
      <c r="WTK91" s="45"/>
      <c r="WTL91" s="45"/>
      <c r="WTM91" s="45"/>
      <c r="WTN91" s="45"/>
      <c r="WTO91" s="45"/>
      <c r="WTP91" s="45"/>
      <c r="WTQ91" s="45"/>
      <c r="WTR91" s="45"/>
      <c r="WTS91" s="45"/>
      <c r="WTT91" s="45"/>
      <c r="WTU91" s="45"/>
      <c r="WTV91" s="45"/>
      <c r="WTW91" s="45"/>
      <c r="WTX91" s="45"/>
      <c r="WTY91" s="45"/>
      <c r="WTZ91" s="45"/>
      <c r="WUA91" s="45"/>
      <c r="WUB91" s="45"/>
      <c r="WUC91" s="45"/>
      <c r="WUD91" s="45"/>
      <c r="WUE91" s="45"/>
      <c r="WUF91" s="45"/>
      <c r="WUG91" s="45"/>
      <c r="WUH91" s="45"/>
      <c r="WUI91" s="45"/>
      <c r="WUJ91" s="45"/>
      <c r="WUK91" s="45"/>
      <c r="WUL91" s="45"/>
      <c r="WUM91" s="45"/>
      <c r="WUN91" s="45"/>
      <c r="WUO91" s="45"/>
      <c r="WUP91" s="45"/>
      <c r="WUQ91" s="45"/>
      <c r="WUR91" s="45"/>
      <c r="WUS91" s="45"/>
      <c r="WUT91" s="45"/>
      <c r="WUU91" s="45"/>
      <c r="WUV91" s="45"/>
      <c r="WUW91" s="45"/>
      <c r="WUX91" s="45"/>
      <c r="WUY91" s="45"/>
      <c r="WUZ91" s="45"/>
      <c r="WVA91" s="45"/>
      <c r="WVB91" s="45"/>
      <c r="WVC91" s="45"/>
      <c r="WVD91" s="45"/>
      <c r="WVE91" s="45"/>
      <c r="WVF91" s="45"/>
      <c r="WVG91" s="45"/>
      <c r="WVH91" s="45"/>
      <c r="WVI91" s="45"/>
      <c r="WVJ91" s="45"/>
      <c r="WVK91" s="45"/>
      <c r="WVL91" s="45"/>
      <c r="WVM91" s="45"/>
      <c r="WVN91" s="45"/>
      <c r="WVO91" s="45"/>
      <c r="WVP91" s="45"/>
      <c r="WVQ91" s="45"/>
      <c r="WVR91" s="45"/>
      <c r="WVS91" s="45"/>
      <c r="WVT91" s="45"/>
      <c r="WVU91" s="45"/>
      <c r="WVV91" s="45"/>
      <c r="WVW91" s="45"/>
      <c r="WVX91" s="45"/>
      <c r="WVY91" s="45"/>
      <c r="WVZ91" s="45"/>
      <c r="WWA91" s="45"/>
      <c r="WWB91" s="45"/>
      <c r="WWC91" s="45"/>
      <c r="WWD91" s="45"/>
      <c r="WWE91" s="45"/>
      <c r="WWF91" s="45"/>
      <c r="WWG91" s="45"/>
      <c r="WWH91" s="45"/>
      <c r="WWI91" s="45"/>
      <c r="WWJ91" s="45"/>
      <c r="WWK91" s="45"/>
      <c r="WWL91" s="45"/>
      <c r="WWM91" s="45"/>
      <c r="WWN91" s="45"/>
      <c r="WWO91" s="45"/>
      <c r="WWP91" s="45"/>
      <c r="WWQ91" s="45"/>
      <c r="WWR91" s="45"/>
      <c r="WWS91" s="45"/>
      <c r="WWT91" s="45"/>
      <c r="WWU91" s="45"/>
      <c r="WWV91" s="45"/>
      <c r="WWW91" s="45"/>
      <c r="WWX91" s="45"/>
      <c r="WWY91" s="45"/>
      <c r="WWZ91" s="45"/>
      <c r="WXA91" s="45"/>
      <c r="WXB91" s="45"/>
      <c r="WXC91" s="45"/>
      <c r="WXD91" s="45"/>
      <c r="WXE91" s="45"/>
      <c r="WXF91" s="45"/>
      <c r="WXG91" s="45"/>
      <c r="WXH91" s="45"/>
      <c r="WXI91" s="45"/>
      <c r="WXJ91" s="45"/>
      <c r="WXK91" s="45"/>
      <c r="WXL91" s="45"/>
      <c r="WXM91" s="45"/>
      <c r="WXN91" s="45"/>
      <c r="WXO91" s="45"/>
      <c r="WXP91" s="45"/>
      <c r="WXQ91" s="45"/>
      <c r="WXR91" s="45"/>
      <c r="WXS91" s="45"/>
      <c r="WXT91" s="45"/>
      <c r="WXU91" s="45"/>
      <c r="WXV91" s="45"/>
      <c r="WXW91" s="45"/>
      <c r="WXX91" s="45"/>
      <c r="WXY91" s="45"/>
      <c r="WXZ91" s="45"/>
      <c r="WYA91" s="45"/>
      <c r="WYB91" s="45"/>
      <c r="WYC91" s="45"/>
      <c r="WYD91" s="45"/>
      <c r="WYE91" s="45"/>
      <c r="WYF91" s="45"/>
      <c r="WYG91" s="45"/>
      <c r="WYH91" s="45"/>
      <c r="WYI91" s="45"/>
      <c r="WYJ91" s="45"/>
      <c r="WYK91" s="45"/>
      <c r="WYL91" s="45"/>
      <c r="WYM91" s="45"/>
      <c r="WYN91" s="45"/>
      <c r="WYO91" s="45"/>
      <c r="WYP91" s="45"/>
      <c r="WYQ91" s="45"/>
      <c r="WYR91" s="45"/>
      <c r="WYS91" s="45"/>
      <c r="WYT91" s="45"/>
      <c r="WYU91" s="45"/>
      <c r="WYV91" s="45"/>
      <c r="WYW91" s="45"/>
      <c r="WYX91" s="45"/>
      <c r="WYY91" s="45"/>
      <c r="WYZ91" s="45"/>
      <c r="WZA91" s="45"/>
      <c r="WZB91" s="45"/>
      <c r="WZC91" s="45"/>
      <c r="WZD91" s="45"/>
      <c r="WZE91" s="45"/>
      <c r="WZF91" s="45"/>
      <c r="WZG91" s="45"/>
      <c r="WZH91" s="45"/>
      <c r="WZI91" s="45"/>
      <c r="WZJ91" s="45"/>
      <c r="WZK91" s="45"/>
      <c r="WZL91" s="45"/>
      <c r="WZM91" s="45"/>
      <c r="WZN91" s="45"/>
      <c r="WZO91" s="45"/>
      <c r="WZP91" s="45"/>
      <c r="WZQ91" s="45"/>
      <c r="WZR91" s="45"/>
      <c r="WZS91" s="45"/>
      <c r="WZT91" s="45"/>
      <c r="WZU91" s="45"/>
      <c r="WZV91" s="45"/>
      <c r="WZW91" s="45"/>
      <c r="WZX91" s="45"/>
      <c r="WZY91" s="45"/>
      <c r="WZZ91" s="45"/>
      <c r="XAA91" s="45"/>
      <c r="XAB91" s="45"/>
      <c r="XAC91" s="45"/>
      <c r="XAD91" s="45"/>
      <c r="XAE91" s="45"/>
      <c r="XAF91" s="45"/>
      <c r="XAG91" s="45"/>
      <c r="XAH91" s="45"/>
      <c r="XAI91" s="45"/>
      <c r="XAJ91" s="45"/>
      <c r="XAK91" s="45"/>
      <c r="XAL91" s="45"/>
      <c r="XAM91" s="45"/>
      <c r="XAN91" s="45"/>
      <c r="XAO91" s="45"/>
      <c r="XAP91" s="45"/>
      <c r="XAQ91" s="45"/>
      <c r="XAR91" s="45"/>
      <c r="XAS91" s="45"/>
      <c r="XAT91" s="45"/>
      <c r="XAU91" s="45"/>
      <c r="XAV91" s="45"/>
      <c r="XAW91" s="45"/>
      <c r="XAX91" s="45"/>
      <c r="XAY91" s="45"/>
      <c r="XAZ91" s="45"/>
      <c r="XBA91" s="45"/>
      <c r="XBB91" s="45"/>
      <c r="XBC91" s="45"/>
      <c r="XBD91" s="45"/>
      <c r="XBE91" s="45"/>
      <c r="XBF91" s="45"/>
      <c r="XBG91" s="45"/>
      <c r="XBH91" s="45"/>
      <c r="XBI91" s="45"/>
      <c r="XBJ91" s="45"/>
      <c r="XBK91" s="45"/>
      <c r="XBL91" s="45"/>
      <c r="XBM91" s="45"/>
      <c r="XBN91" s="45"/>
      <c r="XBO91" s="45"/>
      <c r="XBP91" s="45"/>
      <c r="XBQ91" s="45"/>
      <c r="XBR91" s="45"/>
      <c r="XBS91" s="45"/>
      <c r="XBT91" s="45"/>
      <c r="XBU91" s="45"/>
      <c r="XBV91" s="45"/>
      <c r="XBW91" s="45"/>
      <c r="XBX91" s="45"/>
      <c r="XBY91" s="45"/>
      <c r="XBZ91" s="45"/>
      <c r="XCA91" s="45"/>
      <c r="XCB91" s="45"/>
      <c r="XCC91" s="45"/>
      <c r="XCD91" s="45"/>
      <c r="XCE91" s="45"/>
      <c r="XCF91" s="45"/>
      <c r="XCG91" s="45"/>
      <c r="XCH91" s="45"/>
      <c r="XCI91" s="45"/>
      <c r="XCJ91" s="45"/>
      <c r="XCK91" s="45"/>
      <c r="XCL91" s="45"/>
      <c r="XCM91" s="45"/>
      <c r="XCN91" s="45"/>
      <c r="XCO91" s="45"/>
      <c r="XCP91" s="45"/>
      <c r="XCQ91" s="45"/>
      <c r="XCR91" s="45"/>
      <c r="XCS91" s="45"/>
      <c r="XCT91" s="45"/>
      <c r="XCU91" s="45"/>
      <c r="XCV91" s="45"/>
      <c r="XCW91" s="45"/>
      <c r="XCX91" s="45"/>
      <c r="XCY91" s="45"/>
      <c r="XCZ91" s="45"/>
      <c r="XDA91" s="45"/>
      <c r="XDB91" s="45"/>
      <c r="XDC91" s="45"/>
      <c r="XDD91" s="45"/>
      <c r="XDE91" s="45"/>
      <c r="XDF91" s="45"/>
      <c r="XDG91" s="45"/>
      <c r="XDH91" s="45"/>
      <c r="XDI91" s="45"/>
      <c r="XDJ91" s="45"/>
      <c r="XDK91" s="45"/>
      <c r="XDL91" s="45"/>
      <c r="XDM91" s="45"/>
      <c r="XDN91" s="45"/>
      <c r="XDO91" s="45"/>
      <c r="XDP91" s="45"/>
      <c r="XDQ91" s="45"/>
      <c r="XDR91" s="45"/>
      <c r="XDS91" s="45"/>
      <c r="XDT91" s="45"/>
      <c r="XDU91" s="45"/>
      <c r="XDV91" s="45"/>
      <c r="XDW91" s="45"/>
      <c r="XDX91" s="45"/>
      <c r="XDY91" s="45"/>
      <c r="XDZ91" s="45"/>
      <c r="XEA91" s="45"/>
      <c r="XEB91" s="45"/>
      <c r="XEC91" s="45"/>
      <c r="XED91" s="45"/>
      <c r="XEE91" s="45"/>
      <c r="XEF91" s="45"/>
      <c r="XEG91" s="45"/>
      <c r="XEH91" s="45"/>
      <c r="XEI91" s="45"/>
      <c r="XEJ91" s="45"/>
      <c r="XEK91" s="45"/>
      <c r="XEL91" s="45"/>
      <c r="XEM91" s="45"/>
      <c r="XEN91" s="45"/>
      <c r="XEO91" s="45"/>
      <c r="XEP91" s="45"/>
      <c r="XEQ91" s="45"/>
      <c r="XER91" s="45"/>
      <c r="XES91" s="45"/>
      <c r="XET91" s="45"/>
      <c r="XEU91" s="45"/>
      <c r="XEV91" s="45"/>
      <c r="XEW91" s="45"/>
      <c r="XEX91" s="45"/>
      <c r="XEY91" s="45"/>
      <c r="XEZ91" s="45"/>
      <c r="XFA91" s="45"/>
      <c r="XFB91" s="45"/>
      <c r="XFC91" s="45"/>
    </row>
    <row r="92" spans="1:16383" s="79" customFormat="1" x14ac:dyDescent="0.2">
      <c r="A92"/>
      <c r="B92" s="59"/>
      <c r="C92" s="39"/>
      <c r="D92"/>
      <c r="E92" s="20" t="s">
        <v>558</v>
      </c>
      <c r="F92" s="18"/>
      <c r="G92" s="321">
        <f xml:space="preserve"> IF( I61, G91, 1 )</f>
        <v>0</v>
      </c>
      <c r="H92" s="77"/>
      <c r="I92" s="274"/>
      <c r="J92" s="18"/>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271"/>
      <c r="CQ92" s="255"/>
      <c r="CR92" s="255"/>
      <c r="CS92" s="255"/>
      <c r="CT92" s="253"/>
      <c r="CU92" s="344"/>
      <c r="CV92" s="255"/>
      <c r="CW92" s="255"/>
      <c r="CX92" s="255"/>
      <c r="CY92" s="255"/>
      <c r="CZ92" s="255"/>
      <c r="DA92" s="45"/>
      <c r="DB92" s="45"/>
      <c r="DC92" s="45"/>
      <c r="DD92" s="45"/>
      <c r="DE92" s="45"/>
      <c r="DF92" s="45"/>
      <c r="DG92" s="45"/>
      <c r="DH92" s="45"/>
      <c r="DI92" s="45"/>
      <c r="DJ92" s="45"/>
      <c r="DK92" s="45"/>
      <c r="DL92" s="45"/>
      <c r="DM92" s="45"/>
      <c r="DN92" s="45"/>
      <c r="DO92" s="45"/>
      <c r="DP92" s="45"/>
      <c r="DQ92" s="45"/>
      <c r="DR92" s="45"/>
      <c r="DS92" s="45"/>
      <c r="DT92" s="45"/>
      <c r="DU92" s="45"/>
      <c r="DV92" s="45"/>
      <c r="DW92" s="45"/>
      <c r="DX92" s="45"/>
      <c r="DY92" s="45"/>
      <c r="DZ92" s="45"/>
      <c r="EA92" s="45"/>
      <c r="EB92" s="45"/>
      <c r="EC92" s="45"/>
      <c r="ED92" s="45"/>
      <c r="EE92" s="45"/>
      <c r="EF92" s="45"/>
      <c r="EG92" s="45"/>
      <c r="EH92" s="45"/>
      <c r="EI92" s="45"/>
      <c r="EJ92" s="45"/>
      <c r="EK92" s="45"/>
      <c r="EL92" s="45"/>
      <c r="EM92" s="45"/>
      <c r="EN92" s="45"/>
      <c r="EO92" s="45"/>
      <c r="EP92" s="45"/>
      <c r="EQ92" s="45"/>
      <c r="ER92" s="45"/>
      <c r="ES92" s="45"/>
      <c r="ET92" s="45"/>
      <c r="EU92" s="45"/>
      <c r="EV92" s="45"/>
      <c r="EW92" s="45"/>
      <c r="EX92" s="45"/>
      <c r="EY92" s="45"/>
      <c r="EZ92" s="45"/>
      <c r="FA92" s="45"/>
      <c r="FB92" s="45"/>
      <c r="FC92" s="45"/>
      <c r="FD92" s="45"/>
      <c r="FE92" s="45"/>
      <c r="FF92" s="45"/>
      <c r="FG92" s="45"/>
      <c r="FH92" s="45"/>
      <c r="FI92" s="45"/>
      <c r="FJ92" s="45"/>
      <c r="FK92" s="45"/>
      <c r="FL92" s="45"/>
      <c r="FM92" s="45"/>
      <c r="FN92" s="45"/>
      <c r="FO92" s="45"/>
      <c r="FP92" s="45"/>
      <c r="FQ92" s="45"/>
      <c r="FR92" s="45"/>
      <c r="FS92" s="45"/>
      <c r="FT92" s="45"/>
      <c r="FU92" s="45"/>
      <c r="FV92" s="45"/>
      <c r="FW92" s="45"/>
      <c r="FX92" s="45"/>
      <c r="FY92" s="45"/>
      <c r="FZ92" s="45"/>
      <c r="GA92" s="45"/>
      <c r="GB92" s="45"/>
      <c r="GC92" s="45"/>
      <c r="GD92" s="45"/>
      <c r="GE92" s="45"/>
      <c r="GF92" s="45"/>
      <c r="GG92" s="45"/>
      <c r="GH92" s="45"/>
      <c r="GI92" s="45"/>
      <c r="GJ92" s="45"/>
      <c r="GK92" s="45"/>
      <c r="GL92" s="45"/>
      <c r="GM92" s="45"/>
      <c r="GN92" s="45"/>
      <c r="GO92" s="45"/>
      <c r="GP92" s="45"/>
      <c r="GQ92" s="45"/>
      <c r="GR92" s="45"/>
      <c r="GS92" s="45"/>
      <c r="GT92" s="45"/>
      <c r="GU92" s="45"/>
      <c r="GV92" s="45"/>
      <c r="GW92" s="45"/>
      <c r="GX92" s="45"/>
      <c r="GY92" s="45"/>
      <c r="GZ92" s="45"/>
      <c r="HA92" s="45"/>
      <c r="HB92" s="45"/>
      <c r="HC92" s="45"/>
      <c r="HD92" s="45"/>
      <c r="HE92" s="45"/>
      <c r="HF92" s="45"/>
      <c r="HG92" s="45"/>
      <c r="HH92" s="45"/>
      <c r="HI92" s="45"/>
      <c r="HJ92" s="45"/>
      <c r="HK92" s="45"/>
      <c r="HL92" s="45"/>
      <c r="HM92" s="45"/>
      <c r="HN92" s="45"/>
      <c r="HO92" s="45"/>
      <c r="HP92" s="45"/>
      <c r="HQ92" s="45"/>
      <c r="HR92" s="45"/>
      <c r="HS92" s="45"/>
      <c r="HT92" s="45"/>
      <c r="HU92" s="45"/>
      <c r="HV92" s="45"/>
      <c r="HW92" s="45"/>
      <c r="HX92" s="45"/>
      <c r="HY92" s="45"/>
      <c r="HZ92" s="45"/>
      <c r="IA92" s="45"/>
      <c r="IB92" s="45"/>
      <c r="IC92" s="45"/>
      <c r="ID92" s="45"/>
      <c r="IE92" s="45"/>
      <c r="IF92" s="45"/>
      <c r="IG92" s="45"/>
      <c r="IH92" s="45"/>
      <c r="II92" s="45"/>
      <c r="IJ92" s="45"/>
      <c r="IK92" s="45"/>
      <c r="IL92" s="45"/>
      <c r="IM92" s="45"/>
      <c r="IN92" s="45"/>
      <c r="IO92" s="45"/>
      <c r="IP92" s="45"/>
      <c r="IQ92" s="45"/>
      <c r="IR92" s="45"/>
      <c r="IS92" s="45"/>
      <c r="IT92" s="45"/>
      <c r="IU92" s="45"/>
      <c r="IV92" s="45"/>
      <c r="IW92" s="45"/>
      <c r="IX92" s="45"/>
      <c r="IY92" s="45"/>
      <c r="IZ92" s="45"/>
      <c r="JA92" s="45"/>
      <c r="JB92" s="45"/>
      <c r="JC92" s="45"/>
      <c r="JD92" s="45"/>
      <c r="JE92" s="45"/>
      <c r="JF92" s="45"/>
      <c r="JG92" s="45"/>
      <c r="JH92" s="45"/>
      <c r="JI92" s="45"/>
      <c r="JJ92" s="45"/>
      <c r="JK92" s="45"/>
      <c r="JL92" s="45"/>
      <c r="JM92" s="45"/>
      <c r="JN92" s="45"/>
      <c r="JO92" s="45"/>
      <c r="JP92" s="45"/>
      <c r="JQ92" s="45"/>
      <c r="JR92" s="45"/>
      <c r="JS92" s="45"/>
      <c r="JT92" s="45"/>
      <c r="JU92" s="45"/>
      <c r="JV92" s="45"/>
      <c r="JW92" s="45"/>
      <c r="JX92" s="45"/>
      <c r="JY92" s="45"/>
      <c r="JZ92" s="45"/>
      <c r="KA92" s="45"/>
      <c r="KB92" s="45"/>
      <c r="KC92" s="45"/>
      <c r="KD92" s="45"/>
      <c r="KE92" s="45"/>
      <c r="KF92" s="45"/>
      <c r="KG92" s="45"/>
      <c r="KH92" s="45"/>
      <c r="KI92" s="45"/>
      <c r="KJ92" s="45"/>
      <c r="KK92" s="45"/>
      <c r="KL92" s="45"/>
      <c r="KM92" s="45"/>
      <c r="KN92" s="45"/>
      <c r="KO92" s="45"/>
      <c r="KP92" s="45"/>
      <c r="KQ92" s="45"/>
      <c r="KR92" s="45"/>
      <c r="KS92" s="45"/>
      <c r="KT92" s="45"/>
      <c r="KU92" s="45"/>
      <c r="KV92" s="45"/>
      <c r="KW92" s="45"/>
      <c r="KX92" s="45"/>
      <c r="KY92" s="45"/>
      <c r="KZ92" s="45"/>
      <c r="LA92" s="45"/>
      <c r="LB92" s="45"/>
      <c r="LC92" s="45"/>
      <c r="LD92" s="45"/>
      <c r="LE92" s="45"/>
      <c r="LF92" s="45"/>
      <c r="LG92" s="45"/>
      <c r="LH92" s="45"/>
      <c r="LI92" s="45"/>
      <c r="LJ92" s="45"/>
      <c r="LK92" s="45"/>
      <c r="LL92" s="45"/>
      <c r="LM92" s="45"/>
      <c r="LN92" s="45"/>
      <c r="LO92" s="45"/>
      <c r="LP92" s="45"/>
      <c r="LQ92" s="45"/>
      <c r="LR92" s="45"/>
      <c r="LS92" s="45"/>
      <c r="LT92" s="45"/>
      <c r="LU92" s="45"/>
      <c r="LV92" s="45"/>
      <c r="LW92" s="45"/>
      <c r="LX92" s="45"/>
      <c r="LY92" s="45"/>
      <c r="LZ92" s="45"/>
      <c r="MA92" s="45"/>
      <c r="MB92" s="45"/>
      <c r="MC92" s="45"/>
      <c r="MD92" s="45"/>
      <c r="ME92" s="45"/>
      <c r="MF92" s="45"/>
      <c r="MG92" s="45"/>
      <c r="MH92" s="45"/>
      <c r="MI92" s="45"/>
      <c r="MJ92" s="45"/>
      <c r="MK92" s="45"/>
      <c r="ML92" s="45"/>
      <c r="MM92" s="45"/>
      <c r="MN92" s="45"/>
      <c r="MO92" s="45"/>
      <c r="MP92" s="45"/>
      <c r="MQ92" s="45"/>
      <c r="MR92" s="45"/>
      <c r="MS92" s="45"/>
      <c r="MT92" s="45"/>
      <c r="MU92" s="45"/>
      <c r="MV92" s="45"/>
      <c r="MW92" s="45"/>
      <c r="MX92" s="45"/>
      <c r="MY92" s="45"/>
      <c r="MZ92" s="45"/>
      <c r="NA92" s="45"/>
      <c r="NB92" s="45"/>
      <c r="NC92" s="45"/>
      <c r="ND92" s="45"/>
      <c r="NE92" s="45"/>
      <c r="NF92" s="45"/>
      <c r="NG92" s="45"/>
      <c r="NH92" s="45"/>
      <c r="NI92" s="45"/>
      <c r="NJ92" s="45"/>
      <c r="NK92" s="45"/>
      <c r="NL92" s="45"/>
      <c r="NM92" s="45"/>
      <c r="NN92" s="45"/>
      <c r="NO92" s="45"/>
      <c r="NP92" s="45"/>
      <c r="NQ92" s="45"/>
      <c r="NR92" s="45"/>
      <c r="NS92" s="45"/>
      <c r="NT92" s="45"/>
      <c r="NU92" s="45"/>
      <c r="NV92" s="45"/>
      <c r="NW92" s="45"/>
      <c r="NX92" s="45"/>
      <c r="NY92" s="45"/>
      <c r="NZ92" s="45"/>
      <c r="OA92" s="45"/>
      <c r="OB92" s="45"/>
      <c r="OC92" s="45"/>
      <c r="OD92" s="45"/>
      <c r="OE92" s="45"/>
      <c r="OF92" s="45"/>
      <c r="OG92" s="45"/>
      <c r="OH92" s="45"/>
      <c r="OI92" s="45"/>
      <c r="OJ92" s="45"/>
      <c r="OK92" s="45"/>
      <c r="OL92" s="45"/>
      <c r="OM92" s="45"/>
      <c r="ON92" s="45"/>
      <c r="OO92" s="45"/>
      <c r="OP92" s="45"/>
      <c r="OQ92" s="45"/>
      <c r="OR92" s="45"/>
      <c r="OS92" s="45"/>
      <c r="OT92" s="45"/>
      <c r="OU92" s="45"/>
      <c r="OV92" s="45"/>
      <c r="OW92" s="45"/>
      <c r="OX92" s="45"/>
      <c r="OY92" s="45"/>
      <c r="OZ92" s="45"/>
      <c r="PA92" s="45"/>
      <c r="PB92" s="45"/>
      <c r="PC92" s="45"/>
      <c r="PD92" s="45"/>
      <c r="PE92" s="45"/>
      <c r="PF92" s="45"/>
      <c r="PG92" s="45"/>
      <c r="PH92" s="45"/>
      <c r="PI92" s="45"/>
      <c r="PJ92" s="45"/>
      <c r="PK92" s="45"/>
      <c r="PL92" s="45"/>
      <c r="PM92" s="45"/>
      <c r="PN92" s="45"/>
      <c r="PO92" s="45"/>
      <c r="PP92" s="45"/>
      <c r="PQ92" s="45"/>
      <c r="PR92" s="45"/>
      <c r="PS92" s="45"/>
      <c r="PT92" s="45"/>
      <c r="PU92" s="45"/>
      <c r="PV92" s="45"/>
      <c r="PW92" s="45"/>
      <c r="PX92" s="45"/>
      <c r="PY92" s="45"/>
      <c r="PZ92" s="45"/>
      <c r="QA92" s="45"/>
      <c r="QB92" s="45"/>
      <c r="QC92" s="45"/>
      <c r="QD92" s="45"/>
      <c r="QE92" s="45"/>
      <c r="QF92" s="45"/>
      <c r="QG92" s="45"/>
      <c r="QH92" s="45"/>
      <c r="QI92" s="45"/>
      <c r="QJ92" s="45"/>
      <c r="QK92" s="45"/>
      <c r="QL92" s="45"/>
      <c r="QM92" s="45"/>
      <c r="QN92" s="45"/>
      <c r="QO92" s="45"/>
      <c r="QP92" s="45"/>
      <c r="QQ92" s="45"/>
      <c r="QR92" s="45"/>
      <c r="QS92" s="45"/>
      <c r="QT92" s="45"/>
      <c r="QU92" s="45"/>
      <c r="QV92" s="45"/>
      <c r="QW92" s="45"/>
      <c r="QX92" s="45"/>
      <c r="QY92" s="45"/>
      <c r="QZ92" s="45"/>
      <c r="RA92" s="45"/>
      <c r="RB92" s="45"/>
      <c r="RC92" s="45"/>
      <c r="RD92" s="45"/>
      <c r="RE92" s="45"/>
      <c r="RF92" s="45"/>
      <c r="RG92" s="45"/>
      <c r="RH92" s="45"/>
      <c r="RI92" s="45"/>
      <c r="RJ92" s="45"/>
      <c r="RK92" s="45"/>
      <c r="RL92" s="45"/>
      <c r="RM92" s="45"/>
      <c r="RN92" s="45"/>
      <c r="RO92" s="45"/>
      <c r="RP92" s="45"/>
      <c r="RQ92" s="45"/>
      <c r="RR92" s="45"/>
      <c r="RS92" s="45"/>
      <c r="RT92" s="45"/>
      <c r="RU92" s="45"/>
      <c r="RV92" s="45"/>
      <c r="RW92" s="45"/>
      <c r="RX92" s="45"/>
      <c r="RY92" s="45"/>
      <c r="RZ92" s="45"/>
      <c r="SA92" s="45"/>
      <c r="SB92" s="45"/>
      <c r="SC92" s="45"/>
      <c r="SD92" s="45"/>
      <c r="SE92" s="45"/>
      <c r="SF92" s="45"/>
      <c r="SG92" s="45"/>
      <c r="SH92" s="45"/>
      <c r="SI92" s="45"/>
      <c r="SJ92" s="45"/>
      <c r="SK92" s="45"/>
      <c r="SL92" s="45"/>
      <c r="SM92" s="45"/>
      <c r="SN92" s="45"/>
      <c r="SO92" s="45"/>
      <c r="SP92" s="45"/>
      <c r="SQ92" s="45"/>
      <c r="SR92" s="45"/>
      <c r="SS92" s="45"/>
      <c r="ST92" s="45"/>
      <c r="SU92" s="45"/>
      <c r="SV92" s="45"/>
      <c r="SW92" s="45"/>
      <c r="SX92" s="45"/>
      <c r="SY92" s="45"/>
      <c r="SZ92" s="45"/>
      <c r="TA92" s="45"/>
      <c r="TB92" s="45"/>
      <c r="TC92" s="45"/>
      <c r="TD92" s="45"/>
      <c r="TE92" s="45"/>
      <c r="TF92" s="45"/>
      <c r="TG92" s="45"/>
      <c r="TH92" s="45"/>
      <c r="TI92" s="45"/>
      <c r="TJ92" s="45"/>
      <c r="TK92" s="45"/>
      <c r="TL92" s="45"/>
      <c r="TM92" s="45"/>
      <c r="TN92" s="45"/>
      <c r="TO92" s="45"/>
      <c r="TP92" s="45"/>
      <c r="TQ92" s="45"/>
      <c r="TR92" s="45"/>
      <c r="TS92" s="45"/>
      <c r="TT92" s="45"/>
      <c r="TU92" s="45"/>
      <c r="TV92" s="45"/>
      <c r="TW92" s="45"/>
      <c r="TX92" s="45"/>
      <c r="TY92" s="45"/>
      <c r="TZ92" s="45"/>
      <c r="UA92" s="45"/>
      <c r="UB92" s="45"/>
      <c r="UC92" s="45"/>
      <c r="UD92" s="45"/>
      <c r="UE92" s="45"/>
      <c r="UF92" s="45"/>
      <c r="UG92" s="45"/>
      <c r="UH92" s="45"/>
      <c r="UI92" s="45"/>
      <c r="UJ92" s="45"/>
      <c r="UK92" s="45"/>
      <c r="UL92" s="45"/>
      <c r="UM92" s="45"/>
      <c r="UN92" s="45"/>
      <c r="UO92" s="45"/>
      <c r="UP92" s="45"/>
      <c r="UQ92" s="45"/>
      <c r="UR92" s="45"/>
      <c r="US92" s="45"/>
      <c r="UT92" s="45"/>
      <c r="UU92" s="45"/>
      <c r="UV92" s="45"/>
      <c r="UW92" s="45"/>
      <c r="UX92" s="45"/>
      <c r="UY92" s="45"/>
      <c r="UZ92" s="45"/>
      <c r="VA92" s="45"/>
      <c r="VB92" s="45"/>
      <c r="VC92" s="45"/>
      <c r="VD92" s="45"/>
      <c r="VE92" s="45"/>
      <c r="VF92" s="45"/>
      <c r="VG92" s="45"/>
      <c r="VH92" s="45"/>
      <c r="VI92" s="45"/>
      <c r="VJ92" s="45"/>
      <c r="VK92" s="45"/>
      <c r="VL92" s="45"/>
      <c r="VM92" s="45"/>
      <c r="VN92" s="45"/>
      <c r="VO92" s="45"/>
      <c r="VP92" s="45"/>
      <c r="VQ92" s="45"/>
      <c r="VR92" s="45"/>
      <c r="VS92" s="45"/>
      <c r="VT92" s="45"/>
      <c r="VU92" s="45"/>
      <c r="VV92" s="45"/>
      <c r="VW92" s="45"/>
      <c r="VX92" s="45"/>
      <c r="VY92" s="45"/>
      <c r="VZ92" s="45"/>
      <c r="WA92" s="45"/>
      <c r="WB92" s="45"/>
      <c r="WC92" s="45"/>
      <c r="WD92" s="45"/>
      <c r="WE92" s="45"/>
      <c r="WF92" s="45"/>
      <c r="WG92" s="45"/>
      <c r="WH92" s="45"/>
      <c r="WI92" s="45"/>
      <c r="WJ92" s="45"/>
      <c r="WK92" s="45"/>
      <c r="WL92" s="45"/>
      <c r="WM92" s="45"/>
      <c r="WN92" s="45"/>
      <c r="WO92" s="45"/>
      <c r="WP92" s="45"/>
      <c r="WQ92" s="45"/>
      <c r="WR92" s="45"/>
      <c r="WS92" s="45"/>
      <c r="WT92" s="45"/>
      <c r="WU92" s="45"/>
      <c r="WV92" s="45"/>
      <c r="WW92" s="45"/>
      <c r="WX92" s="45"/>
      <c r="WY92" s="45"/>
      <c r="WZ92" s="45"/>
      <c r="XA92" s="45"/>
      <c r="XB92" s="45"/>
      <c r="XC92" s="45"/>
      <c r="XD92" s="45"/>
      <c r="XE92" s="45"/>
      <c r="XF92" s="45"/>
      <c r="XG92" s="45"/>
      <c r="XH92" s="45"/>
      <c r="XI92" s="45"/>
      <c r="XJ92" s="45"/>
      <c r="XK92" s="45"/>
      <c r="XL92" s="45"/>
      <c r="XM92" s="45"/>
      <c r="XN92" s="45"/>
      <c r="XO92" s="45"/>
      <c r="XP92" s="45"/>
      <c r="XQ92" s="45"/>
      <c r="XR92" s="45"/>
      <c r="XS92" s="45"/>
      <c r="XT92" s="45"/>
      <c r="XU92" s="45"/>
      <c r="XV92" s="45"/>
      <c r="XW92" s="45"/>
      <c r="XX92" s="45"/>
      <c r="XY92" s="45"/>
      <c r="XZ92" s="45"/>
      <c r="YA92" s="45"/>
      <c r="YB92" s="45"/>
      <c r="YC92" s="45"/>
      <c r="YD92" s="45"/>
      <c r="YE92" s="45"/>
      <c r="YF92" s="45"/>
      <c r="YG92" s="45"/>
      <c r="YH92" s="45"/>
      <c r="YI92" s="45"/>
      <c r="YJ92" s="45"/>
      <c r="YK92" s="45"/>
      <c r="YL92" s="45"/>
      <c r="YM92" s="45"/>
      <c r="YN92" s="45"/>
      <c r="YO92" s="45"/>
      <c r="YP92" s="45"/>
      <c r="YQ92" s="45"/>
      <c r="YR92" s="45"/>
      <c r="YS92" s="45"/>
      <c r="YT92" s="45"/>
      <c r="YU92" s="45"/>
      <c r="YV92" s="45"/>
      <c r="YW92" s="45"/>
      <c r="YX92" s="45"/>
      <c r="YY92" s="45"/>
      <c r="YZ92" s="45"/>
      <c r="ZA92" s="45"/>
      <c r="ZB92" s="45"/>
      <c r="ZC92" s="45"/>
      <c r="ZD92" s="45"/>
      <c r="ZE92" s="45"/>
      <c r="ZF92" s="45"/>
      <c r="ZG92" s="45"/>
      <c r="ZH92" s="45"/>
      <c r="ZI92" s="45"/>
      <c r="ZJ92" s="45"/>
      <c r="ZK92" s="45"/>
      <c r="ZL92" s="45"/>
      <c r="ZM92" s="45"/>
      <c r="ZN92" s="45"/>
      <c r="ZO92" s="45"/>
      <c r="ZP92" s="45"/>
      <c r="ZQ92" s="45"/>
      <c r="ZR92" s="45"/>
      <c r="ZS92" s="45"/>
      <c r="ZT92" s="45"/>
      <c r="ZU92" s="45"/>
      <c r="ZV92" s="45"/>
      <c r="ZW92" s="45"/>
      <c r="ZX92" s="45"/>
      <c r="ZY92" s="45"/>
      <c r="ZZ92" s="45"/>
      <c r="AAA92" s="45"/>
      <c r="AAB92" s="45"/>
      <c r="AAC92" s="45"/>
      <c r="AAD92" s="45"/>
      <c r="AAE92" s="45"/>
      <c r="AAF92" s="45"/>
      <c r="AAG92" s="45"/>
      <c r="AAH92" s="45"/>
      <c r="AAI92" s="45"/>
      <c r="AAJ92" s="45"/>
      <c r="AAK92" s="45"/>
      <c r="AAL92" s="45"/>
      <c r="AAM92" s="45"/>
      <c r="AAN92" s="45"/>
      <c r="AAO92" s="45"/>
      <c r="AAP92" s="45"/>
      <c r="AAQ92" s="45"/>
      <c r="AAR92" s="45"/>
      <c r="AAS92" s="45"/>
      <c r="AAT92" s="45"/>
      <c r="AAU92" s="45"/>
      <c r="AAV92" s="45"/>
      <c r="AAW92" s="45"/>
      <c r="AAX92" s="45"/>
      <c r="AAY92" s="45"/>
      <c r="AAZ92" s="45"/>
      <c r="ABA92" s="45"/>
      <c r="ABB92" s="45"/>
      <c r="ABC92" s="45"/>
      <c r="ABD92" s="45"/>
      <c r="ABE92" s="45"/>
      <c r="ABF92" s="45"/>
      <c r="ABG92" s="45"/>
      <c r="ABH92" s="45"/>
      <c r="ABI92" s="45"/>
      <c r="ABJ92" s="45"/>
      <c r="ABK92" s="45"/>
      <c r="ABL92" s="45"/>
      <c r="ABM92" s="45"/>
      <c r="ABN92" s="45"/>
      <c r="ABO92" s="45"/>
      <c r="ABP92" s="45"/>
      <c r="ABQ92" s="45"/>
      <c r="ABR92" s="45"/>
      <c r="ABS92" s="45"/>
      <c r="ABT92" s="45"/>
      <c r="ABU92" s="45"/>
      <c r="ABV92" s="45"/>
      <c r="ABW92" s="45"/>
      <c r="ABX92" s="45"/>
      <c r="ABY92" s="45"/>
      <c r="ABZ92" s="45"/>
      <c r="ACA92" s="45"/>
      <c r="ACB92" s="45"/>
      <c r="ACC92" s="45"/>
      <c r="ACD92" s="45"/>
      <c r="ACE92" s="45"/>
      <c r="ACF92" s="45"/>
      <c r="ACG92" s="45"/>
      <c r="ACH92" s="45"/>
      <c r="ACI92" s="45"/>
      <c r="ACJ92" s="45"/>
      <c r="ACK92" s="45"/>
      <c r="ACL92" s="45"/>
      <c r="ACM92" s="45"/>
      <c r="ACN92" s="45"/>
      <c r="ACO92" s="45"/>
      <c r="ACP92" s="45"/>
      <c r="ACQ92" s="45"/>
      <c r="ACR92" s="45"/>
      <c r="ACS92" s="45"/>
      <c r="ACT92" s="45"/>
      <c r="ACU92" s="45"/>
      <c r="ACV92" s="45"/>
      <c r="ACW92" s="45"/>
      <c r="ACX92" s="45"/>
      <c r="ACY92" s="45"/>
      <c r="ACZ92" s="45"/>
      <c r="ADA92" s="45"/>
      <c r="ADB92" s="45"/>
      <c r="ADC92" s="45"/>
      <c r="ADD92" s="45"/>
      <c r="ADE92" s="45"/>
      <c r="ADF92" s="45"/>
      <c r="ADG92" s="45"/>
      <c r="ADH92" s="45"/>
      <c r="ADI92" s="45"/>
      <c r="ADJ92" s="45"/>
      <c r="ADK92" s="45"/>
      <c r="ADL92" s="45"/>
      <c r="ADM92" s="45"/>
      <c r="ADN92" s="45"/>
      <c r="ADO92" s="45"/>
      <c r="ADP92" s="45"/>
      <c r="ADQ92" s="45"/>
      <c r="ADR92" s="45"/>
      <c r="ADS92" s="45"/>
      <c r="ADT92" s="45"/>
      <c r="ADU92" s="45"/>
      <c r="ADV92" s="45"/>
      <c r="ADW92" s="45"/>
      <c r="ADX92" s="45"/>
      <c r="ADY92" s="45"/>
      <c r="ADZ92" s="45"/>
      <c r="AEA92" s="45"/>
      <c r="AEB92" s="45"/>
      <c r="AEC92" s="45"/>
      <c r="AED92" s="45"/>
      <c r="AEE92" s="45"/>
      <c r="AEF92" s="45"/>
      <c r="AEG92" s="45"/>
      <c r="AEH92" s="45"/>
      <c r="AEI92" s="45"/>
      <c r="AEJ92" s="45"/>
      <c r="AEK92" s="45"/>
      <c r="AEL92" s="45"/>
      <c r="AEM92" s="45"/>
      <c r="AEN92" s="45"/>
      <c r="AEO92" s="45"/>
      <c r="AEP92" s="45"/>
      <c r="AEQ92" s="45"/>
      <c r="AER92" s="45"/>
      <c r="AES92" s="45"/>
      <c r="AET92" s="45"/>
      <c r="AEU92" s="45"/>
      <c r="AEV92" s="45"/>
      <c r="AEW92" s="45"/>
      <c r="AEX92" s="45"/>
      <c r="AEY92" s="45"/>
      <c r="AEZ92" s="45"/>
      <c r="AFA92" s="45"/>
      <c r="AFB92" s="45"/>
      <c r="AFC92" s="45"/>
      <c r="AFD92" s="45"/>
      <c r="AFE92" s="45"/>
      <c r="AFF92" s="45"/>
      <c r="AFG92" s="45"/>
      <c r="AFH92" s="45"/>
      <c r="AFI92" s="45"/>
      <c r="AFJ92" s="45"/>
      <c r="AFK92" s="45"/>
      <c r="AFL92" s="45"/>
      <c r="AFM92" s="45"/>
      <c r="AFN92" s="45"/>
      <c r="AFO92" s="45"/>
      <c r="AFP92" s="45"/>
      <c r="AFQ92" s="45"/>
      <c r="AFR92" s="45"/>
      <c r="AFS92" s="45"/>
      <c r="AFT92" s="45"/>
      <c r="AFU92" s="45"/>
      <c r="AFV92" s="45"/>
      <c r="AFW92" s="45"/>
      <c r="AFX92" s="45"/>
      <c r="AFY92" s="45"/>
      <c r="AFZ92" s="45"/>
      <c r="AGA92" s="45"/>
      <c r="AGB92" s="45"/>
      <c r="AGC92" s="45"/>
      <c r="AGD92" s="45"/>
      <c r="AGE92" s="45"/>
      <c r="AGF92" s="45"/>
      <c r="AGG92" s="45"/>
      <c r="AGH92" s="45"/>
      <c r="AGI92" s="45"/>
      <c r="AGJ92" s="45"/>
      <c r="AGK92" s="45"/>
      <c r="AGL92" s="45"/>
      <c r="AGM92" s="45"/>
      <c r="AGN92" s="45"/>
      <c r="AGO92" s="45"/>
      <c r="AGP92" s="45"/>
      <c r="AGQ92" s="45"/>
      <c r="AGR92" s="45"/>
      <c r="AGS92" s="45"/>
      <c r="AGT92" s="45"/>
      <c r="AGU92" s="45"/>
      <c r="AGV92" s="45"/>
      <c r="AGW92" s="45"/>
      <c r="AGX92" s="45"/>
      <c r="AGY92" s="45"/>
      <c r="AGZ92" s="45"/>
      <c r="AHA92" s="45"/>
      <c r="AHB92" s="45"/>
      <c r="AHC92" s="45"/>
      <c r="AHD92" s="45"/>
      <c r="AHE92" s="45"/>
      <c r="AHF92" s="45"/>
      <c r="AHG92" s="45"/>
      <c r="AHH92" s="45"/>
      <c r="AHI92" s="45"/>
      <c r="AHJ92" s="45"/>
      <c r="AHK92" s="45"/>
      <c r="AHL92" s="45"/>
      <c r="AHM92" s="45"/>
      <c r="AHN92" s="45"/>
      <c r="AHO92" s="45"/>
      <c r="AHP92" s="45"/>
      <c r="AHQ92" s="45"/>
      <c r="AHR92" s="45"/>
      <c r="AHS92" s="45"/>
      <c r="AHT92" s="45"/>
      <c r="AHU92" s="45"/>
      <c r="AHV92" s="45"/>
      <c r="AHW92" s="45"/>
      <c r="AHX92" s="45"/>
      <c r="AHY92" s="45"/>
      <c r="AHZ92" s="45"/>
      <c r="AIA92" s="45"/>
      <c r="AIB92" s="45"/>
      <c r="AIC92" s="45"/>
      <c r="AID92" s="45"/>
      <c r="AIE92" s="45"/>
      <c r="AIF92" s="45"/>
      <c r="AIG92" s="45"/>
      <c r="AIH92" s="45"/>
      <c r="AII92" s="45"/>
      <c r="AIJ92" s="45"/>
      <c r="AIK92" s="45"/>
      <c r="AIL92" s="45"/>
      <c r="AIM92" s="45"/>
      <c r="AIN92" s="45"/>
      <c r="AIO92" s="45"/>
      <c r="AIP92" s="45"/>
      <c r="AIQ92" s="45"/>
      <c r="AIR92" s="45"/>
      <c r="AIS92" s="45"/>
      <c r="AIT92" s="45"/>
      <c r="AIU92" s="45"/>
      <c r="AIV92" s="45"/>
      <c r="AIW92" s="45"/>
      <c r="AIX92" s="45"/>
      <c r="AIY92" s="45"/>
      <c r="AIZ92" s="45"/>
      <c r="AJA92" s="45"/>
      <c r="AJB92" s="45"/>
      <c r="AJC92" s="45"/>
      <c r="AJD92" s="45"/>
      <c r="AJE92" s="45"/>
      <c r="AJF92" s="45"/>
      <c r="AJG92" s="45"/>
      <c r="AJH92" s="45"/>
      <c r="AJI92" s="45"/>
      <c r="AJJ92" s="45"/>
      <c r="AJK92" s="45"/>
      <c r="AJL92" s="45"/>
      <c r="AJM92" s="45"/>
      <c r="AJN92" s="45"/>
      <c r="AJO92" s="45"/>
      <c r="AJP92" s="45"/>
      <c r="AJQ92" s="45"/>
      <c r="AJR92" s="45"/>
      <c r="AJS92" s="45"/>
      <c r="AJT92" s="45"/>
      <c r="AJU92" s="45"/>
      <c r="AJV92" s="45"/>
      <c r="AJW92" s="45"/>
      <c r="AJX92" s="45"/>
      <c r="AJY92" s="45"/>
      <c r="AJZ92" s="45"/>
      <c r="AKA92" s="45"/>
      <c r="AKB92" s="45"/>
      <c r="AKC92" s="45"/>
      <c r="AKD92" s="45"/>
      <c r="AKE92" s="45"/>
      <c r="AKF92" s="45"/>
      <c r="AKG92" s="45"/>
      <c r="AKH92" s="45"/>
      <c r="AKI92" s="45"/>
      <c r="AKJ92" s="45"/>
      <c r="AKK92" s="45"/>
      <c r="AKL92" s="45"/>
      <c r="AKM92" s="45"/>
      <c r="AKN92" s="45"/>
      <c r="AKO92" s="45"/>
      <c r="AKP92" s="45"/>
      <c r="AKQ92" s="45"/>
      <c r="AKR92" s="45"/>
      <c r="AKS92" s="45"/>
      <c r="AKT92" s="45"/>
      <c r="AKU92" s="45"/>
      <c r="AKV92" s="45"/>
      <c r="AKW92" s="45"/>
      <c r="AKX92" s="45"/>
      <c r="AKY92" s="45"/>
      <c r="AKZ92" s="45"/>
      <c r="ALA92" s="45"/>
      <c r="ALB92" s="45"/>
      <c r="ALC92" s="45"/>
      <c r="ALD92" s="45"/>
      <c r="ALE92" s="45"/>
      <c r="ALF92" s="45"/>
      <c r="ALG92" s="45"/>
      <c r="ALH92" s="45"/>
      <c r="ALI92" s="45"/>
      <c r="ALJ92" s="45"/>
      <c r="ALK92" s="45"/>
      <c r="ALL92" s="45"/>
      <c r="ALM92" s="45"/>
      <c r="ALN92" s="45"/>
      <c r="ALO92" s="45"/>
      <c r="ALP92" s="45"/>
      <c r="ALQ92" s="45"/>
      <c r="ALR92" s="45"/>
      <c r="ALS92" s="45"/>
      <c r="ALT92" s="45"/>
      <c r="ALU92" s="45"/>
      <c r="ALV92" s="45"/>
      <c r="ALW92" s="45"/>
      <c r="ALX92" s="45"/>
      <c r="ALY92" s="45"/>
      <c r="ALZ92" s="45"/>
      <c r="AMA92" s="45"/>
      <c r="AMB92" s="45"/>
      <c r="AMC92" s="45"/>
      <c r="AMD92" s="45"/>
      <c r="AME92" s="45"/>
      <c r="AMF92" s="45"/>
      <c r="AMG92" s="45"/>
      <c r="AMH92" s="45"/>
      <c r="AMI92" s="45"/>
      <c r="AMJ92" s="45"/>
      <c r="AMK92" s="45"/>
      <c r="AML92" s="45"/>
      <c r="AMM92" s="45"/>
      <c r="AMN92" s="45"/>
      <c r="AMO92" s="45"/>
      <c r="AMP92" s="45"/>
      <c r="AMQ92" s="45"/>
      <c r="AMR92" s="45"/>
      <c r="AMS92" s="45"/>
      <c r="AMT92" s="45"/>
      <c r="AMU92" s="45"/>
      <c r="AMV92" s="45"/>
      <c r="AMW92" s="45"/>
      <c r="AMX92" s="45"/>
      <c r="AMY92" s="45"/>
      <c r="AMZ92" s="45"/>
      <c r="ANA92" s="45"/>
      <c r="ANB92" s="45"/>
      <c r="ANC92" s="45"/>
      <c r="AND92" s="45"/>
      <c r="ANE92" s="45"/>
      <c r="ANF92" s="45"/>
      <c r="ANG92" s="45"/>
      <c r="ANH92" s="45"/>
      <c r="ANI92" s="45"/>
      <c r="ANJ92" s="45"/>
      <c r="ANK92" s="45"/>
      <c r="ANL92" s="45"/>
      <c r="ANM92" s="45"/>
      <c r="ANN92" s="45"/>
      <c r="ANO92" s="45"/>
      <c r="ANP92" s="45"/>
      <c r="ANQ92" s="45"/>
      <c r="ANR92" s="45"/>
      <c r="ANS92" s="45"/>
      <c r="ANT92" s="45"/>
      <c r="ANU92" s="45"/>
      <c r="ANV92" s="45"/>
      <c r="ANW92" s="45"/>
      <c r="ANX92" s="45"/>
      <c r="ANY92" s="45"/>
      <c r="ANZ92" s="45"/>
      <c r="AOA92" s="45"/>
      <c r="AOB92" s="45"/>
      <c r="AOC92" s="45"/>
      <c r="AOD92" s="45"/>
      <c r="AOE92" s="45"/>
      <c r="AOF92" s="45"/>
      <c r="AOG92" s="45"/>
      <c r="AOH92" s="45"/>
      <c r="AOI92" s="45"/>
      <c r="AOJ92" s="45"/>
      <c r="AOK92" s="45"/>
      <c r="AOL92" s="45"/>
      <c r="AOM92" s="45"/>
      <c r="AON92" s="45"/>
      <c r="AOO92" s="45"/>
      <c r="AOP92" s="45"/>
      <c r="AOQ92" s="45"/>
      <c r="AOR92" s="45"/>
      <c r="AOS92" s="45"/>
      <c r="AOT92" s="45"/>
      <c r="AOU92" s="45"/>
      <c r="AOV92" s="45"/>
      <c r="AOW92" s="45"/>
      <c r="AOX92" s="45"/>
      <c r="AOY92" s="45"/>
      <c r="AOZ92" s="45"/>
      <c r="APA92" s="45"/>
      <c r="APB92" s="45"/>
      <c r="APC92" s="45"/>
      <c r="APD92" s="45"/>
      <c r="APE92" s="45"/>
      <c r="APF92" s="45"/>
      <c r="APG92" s="45"/>
      <c r="APH92" s="45"/>
      <c r="API92" s="45"/>
      <c r="APJ92" s="45"/>
      <c r="APK92" s="45"/>
      <c r="APL92" s="45"/>
      <c r="APM92" s="45"/>
      <c r="APN92" s="45"/>
      <c r="APO92" s="45"/>
      <c r="APP92" s="45"/>
      <c r="APQ92" s="45"/>
      <c r="APR92" s="45"/>
      <c r="APS92" s="45"/>
      <c r="APT92" s="45"/>
      <c r="APU92" s="45"/>
      <c r="APV92" s="45"/>
      <c r="APW92" s="45"/>
      <c r="APX92" s="45"/>
      <c r="APY92" s="45"/>
      <c r="APZ92" s="45"/>
      <c r="AQA92" s="45"/>
      <c r="AQB92" s="45"/>
      <c r="AQC92" s="45"/>
      <c r="AQD92" s="45"/>
      <c r="AQE92" s="45"/>
      <c r="AQF92" s="45"/>
      <c r="AQG92" s="45"/>
      <c r="AQH92" s="45"/>
      <c r="AQI92" s="45"/>
      <c r="AQJ92" s="45"/>
      <c r="AQK92" s="45"/>
      <c r="AQL92" s="45"/>
      <c r="AQM92" s="45"/>
      <c r="AQN92" s="45"/>
      <c r="AQO92" s="45"/>
      <c r="AQP92" s="45"/>
      <c r="AQQ92" s="45"/>
      <c r="AQR92" s="45"/>
      <c r="AQS92" s="45"/>
      <c r="AQT92" s="45"/>
      <c r="AQU92" s="45"/>
      <c r="AQV92" s="45"/>
      <c r="AQW92" s="45"/>
      <c r="AQX92" s="45"/>
      <c r="AQY92" s="45"/>
      <c r="AQZ92" s="45"/>
      <c r="ARA92" s="45"/>
      <c r="ARB92" s="45"/>
      <c r="ARC92" s="45"/>
      <c r="ARD92" s="45"/>
      <c r="ARE92" s="45"/>
      <c r="ARF92" s="45"/>
      <c r="ARG92" s="45"/>
      <c r="ARH92" s="45"/>
      <c r="ARI92" s="45"/>
      <c r="ARJ92" s="45"/>
      <c r="ARK92" s="45"/>
      <c r="ARL92" s="45"/>
      <c r="ARM92" s="45"/>
      <c r="ARN92" s="45"/>
      <c r="ARO92" s="45"/>
      <c r="ARP92" s="45"/>
      <c r="ARQ92" s="45"/>
      <c r="ARR92" s="45"/>
      <c r="ARS92" s="45"/>
      <c r="ART92" s="45"/>
      <c r="ARU92" s="45"/>
      <c r="ARV92" s="45"/>
      <c r="ARW92" s="45"/>
      <c r="ARX92" s="45"/>
      <c r="ARY92" s="45"/>
      <c r="ARZ92" s="45"/>
      <c r="ASA92" s="45"/>
      <c r="ASB92" s="45"/>
      <c r="ASC92" s="45"/>
      <c r="ASD92" s="45"/>
      <c r="ASE92" s="45"/>
      <c r="ASF92" s="45"/>
      <c r="ASG92" s="45"/>
      <c r="ASH92" s="45"/>
      <c r="ASI92" s="45"/>
      <c r="ASJ92" s="45"/>
      <c r="ASK92" s="45"/>
      <c r="ASL92" s="45"/>
      <c r="ASM92" s="45"/>
      <c r="ASN92" s="45"/>
      <c r="ASO92" s="45"/>
      <c r="ASP92" s="45"/>
      <c r="ASQ92" s="45"/>
      <c r="ASR92" s="45"/>
      <c r="ASS92" s="45"/>
      <c r="AST92" s="45"/>
      <c r="ASU92" s="45"/>
      <c r="ASV92" s="45"/>
      <c r="ASW92" s="45"/>
      <c r="ASX92" s="45"/>
      <c r="ASY92" s="45"/>
      <c r="ASZ92" s="45"/>
      <c r="ATA92" s="45"/>
      <c r="ATB92" s="45"/>
      <c r="ATC92" s="45"/>
      <c r="ATD92" s="45"/>
      <c r="ATE92" s="45"/>
      <c r="ATF92" s="45"/>
      <c r="ATG92" s="45"/>
      <c r="ATH92" s="45"/>
      <c r="ATI92" s="45"/>
      <c r="ATJ92" s="45"/>
      <c r="ATK92" s="45"/>
      <c r="ATL92" s="45"/>
      <c r="ATM92" s="45"/>
      <c r="ATN92" s="45"/>
      <c r="ATO92" s="45"/>
      <c r="ATP92" s="45"/>
      <c r="ATQ92" s="45"/>
      <c r="ATR92" s="45"/>
      <c r="ATS92" s="45"/>
      <c r="ATT92" s="45"/>
      <c r="ATU92" s="45"/>
      <c r="ATV92" s="45"/>
      <c r="ATW92" s="45"/>
      <c r="ATX92" s="45"/>
      <c r="ATY92" s="45"/>
      <c r="ATZ92" s="45"/>
      <c r="AUA92" s="45"/>
      <c r="AUB92" s="45"/>
      <c r="AUC92" s="45"/>
      <c r="AUD92" s="45"/>
      <c r="AUE92" s="45"/>
      <c r="AUF92" s="45"/>
      <c r="AUG92" s="45"/>
      <c r="AUH92" s="45"/>
      <c r="AUI92" s="45"/>
      <c r="AUJ92" s="45"/>
      <c r="AUK92" s="45"/>
      <c r="AUL92" s="45"/>
      <c r="AUM92" s="45"/>
      <c r="AUN92" s="45"/>
      <c r="AUO92" s="45"/>
      <c r="AUP92" s="45"/>
      <c r="AUQ92" s="45"/>
      <c r="AUR92" s="45"/>
      <c r="AUS92" s="45"/>
      <c r="AUT92" s="45"/>
      <c r="AUU92" s="45"/>
      <c r="AUV92" s="45"/>
      <c r="AUW92" s="45"/>
      <c r="AUX92" s="45"/>
      <c r="AUY92" s="45"/>
      <c r="AUZ92" s="45"/>
      <c r="AVA92" s="45"/>
      <c r="AVB92" s="45"/>
      <c r="AVC92" s="45"/>
      <c r="AVD92" s="45"/>
      <c r="AVE92" s="45"/>
      <c r="AVF92" s="45"/>
      <c r="AVG92" s="45"/>
      <c r="AVH92" s="45"/>
      <c r="AVI92" s="45"/>
      <c r="AVJ92" s="45"/>
      <c r="AVK92" s="45"/>
      <c r="AVL92" s="45"/>
      <c r="AVM92" s="45"/>
      <c r="AVN92" s="45"/>
      <c r="AVO92" s="45"/>
      <c r="AVP92" s="45"/>
      <c r="AVQ92" s="45"/>
      <c r="AVR92" s="45"/>
      <c r="AVS92" s="45"/>
      <c r="AVT92" s="45"/>
      <c r="AVU92" s="45"/>
      <c r="AVV92" s="45"/>
      <c r="AVW92" s="45"/>
      <c r="AVX92" s="45"/>
      <c r="AVY92" s="45"/>
      <c r="AVZ92" s="45"/>
      <c r="AWA92" s="45"/>
      <c r="AWB92" s="45"/>
      <c r="AWC92" s="45"/>
      <c r="AWD92" s="45"/>
      <c r="AWE92" s="45"/>
      <c r="AWF92" s="45"/>
      <c r="AWG92" s="45"/>
      <c r="AWH92" s="45"/>
      <c r="AWI92" s="45"/>
      <c r="AWJ92" s="45"/>
      <c r="AWK92" s="45"/>
      <c r="AWL92" s="45"/>
      <c r="AWM92" s="45"/>
      <c r="AWN92" s="45"/>
      <c r="AWO92" s="45"/>
      <c r="AWP92" s="45"/>
      <c r="AWQ92" s="45"/>
      <c r="AWR92" s="45"/>
      <c r="AWS92" s="45"/>
      <c r="AWT92" s="45"/>
      <c r="AWU92" s="45"/>
      <c r="AWV92" s="45"/>
      <c r="AWW92" s="45"/>
      <c r="AWX92" s="45"/>
      <c r="AWY92" s="45"/>
      <c r="AWZ92" s="45"/>
      <c r="AXA92" s="45"/>
      <c r="AXB92" s="45"/>
      <c r="AXC92" s="45"/>
      <c r="AXD92" s="45"/>
      <c r="AXE92" s="45"/>
      <c r="AXF92" s="45"/>
      <c r="AXG92" s="45"/>
      <c r="AXH92" s="45"/>
      <c r="AXI92" s="45"/>
      <c r="AXJ92" s="45"/>
      <c r="AXK92" s="45"/>
      <c r="AXL92" s="45"/>
      <c r="AXM92" s="45"/>
      <c r="AXN92" s="45"/>
      <c r="AXO92" s="45"/>
      <c r="AXP92" s="45"/>
      <c r="AXQ92" s="45"/>
      <c r="AXR92" s="45"/>
      <c r="AXS92" s="45"/>
      <c r="AXT92" s="45"/>
      <c r="AXU92" s="45"/>
      <c r="AXV92" s="45"/>
      <c r="AXW92" s="45"/>
      <c r="AXX92" s="45"/>
      <c r="AXY92" s="45"/>
      <c r="AXZ92" s="45"/>
      <c r="AYA92" s="45"/>
      <c r="AYB92" s="45"/>
      <c r="AYC92" s="45"/>
      <c r="AYD92" s="45"/>
      <c r="AYE92" s="45"/>
      <c r="AYF92" s="45"/>
      <c r="AYG92" s="45"/>
      <c r="AYH92" s="45"/>
      <c r="AYI92" s="45"/>
      <c r="AYJ92" s="45"/>
      <c r="AYK92" s="45"/>
      <c r="AYL92" s="45"/>
      <c r="AYM92" s="45"/>
      <c r="AYN92" s="45"/>
      <c r="AYO92" s="45"/>
      <c r="AYP92" s="45"/>
      <c r="AYQ92" s="45"/>
      <c r="AYR92" s="45"/>
      <c r="AYS92" s="45"/>
      <c r="AYT92" s="45"/>
      <c r="AYU92" s="45"/>
      <c r="AYV92" s="45"/>
      <c r="AYW92" s="45"/>
      <c r="AYX92" s="45"/>
      <c r="AYY92" s="45"/>
      <c r="AYZ92" s="45"/>
      <c r="AZA92" s="45"/>
      <c r="AZB92" s="45"/>
      <c r="AZC92" s="45"/>
      <c r="AZD92" s="45"/>
      <c r="AZE92" s="45"/>
      <c r="AZF92" s="45"/>
      <c r="AZG92" s="45"/>
      <c r="AZH92" s="45"/>
      <c r="AZI92" s="45"/>
      <c r="AZJ92" s="45"/>
      <c r="AZK92" s="45"/>
      <c r="AZL92" s="45"/>
      <c r="AZM92" s="45"/>
      <c r="AZN92" s="45"/>
      <c r="AZO92" s="45"/>
      <c r="AZP92" s="45"/>
      <c r="AZQ92" s="45"/>
      <c r="AZR92" s="45"/>
      <c r="AZS92" s="45"/>
      <c r="AZT92" s="45"/>
      <c r="AZU92" s="45"/>
      <c r="AZV92" s="45"/>
      <c r="AZW92" s="45"/>
      <c r="AZX92" s="45"/>
      <c r="AZY92" s="45"/>
      <c r="AZZ92" s="45"/>
      <c r="BAA92" s="45"/>
      <c r="BAB92" s="45"/>
      <c r="BAC92" s="45"/>
      <c r="BAD92" s="45"/>
      <c r="BAE92" s="45"/>
      <c r="BAF92" s="45"/>
      <c r="BAG92" s="45"/>
      <c r="BAH92" s="45"/>
      <c r="BAI92" s="45"/>
      <c r="BAJ92" s="45"/>
      <c r="BAK92" s="45"/>
      <c r="BAL92" s="45"/>
      <c r="BAM92" s="45"/>
      <c r="BAN92" s="45"/>
      <c r="BAO92" s="45"/>
      <c r="BAP92" s="45"/>
      <c r="BAQ92" s="45"/>
      <c r="BAR92" s="45"/>
      <c r="BAS92" s="45"/>
      <c r="BAT92" s="45"/>
      <c r="BAU92" s="45"/>
      <c r="BAV92" s="45"/>
      <c r="BAW92" s="45"/>
      <c r="BAX92" s="45"/>
      <c r="BAY92" s="45"/>
      <c r="BAZ92" s="45"/>
      <c r="BBA92" s="45"/>
      <c r="BBB92" s="45"/>
      <c r="BBC92" s="45"/>
      <c r="BBD92" s="45"/>
      <c r="BBE92" s="45"/>
      <c r="BBF92" s="45"/>
      <c r="BBG92" s="45"/>
      <c r="BBH92" s="45"/>
      <c r="BBI92" s="45"/>
      <c r="BBJ92" s="45"/>
      <c r="BBK92" s="45"/>
      <c r="BBL92" s="45"/>
      <c r="BBM92" s="45"/>
      <c r="BBN92" s="45"/>
      <c r="BBO92" s="45"/>
      <c r="BBP92" s="45"/>
      <c r="BBQ92" s="45"/>
      <c r="BBR92" s="45"/>
      <c r="BBS92" s="45"/>
      <c r="BBT92" s="45"/>
      <c r="BBU92" s="45"/>
      <c r="BBV92" s="45"/>
      <c r="BBW92" s="45"/>
      <c r="BBX92" s="45"/>
      <c r="BBY92" s="45"/>
      <c r="BBZ92" s="45"/>
      <c r="BCA92" s="45"/>
      <c r="BCB92" s="45"/>
      <c r="BCC92" s="45"/>
      <c r="BCD92" s="45"/>
      <c r="BCE92" s="45"/>
      <c r="BCF92" s="45"/>
      <c r="BCG92" s="45"/>
      <c r="BCH92" s="45"/>
      <c r="BCI92" s="45"/>
      <c r="BCJ92" s="45"/>
      <c r="BCK92" s="45"/>
      <c r="BCL92" s="45"/>
      <c r="BCM92" s="45"/>
      <c r="BCN92" s="45"/>
      <c r="BCO92" s="45"/>
      <c r="BCP92" s="45"/>
      <c r="BCQ92" s="45"/>
      <c r="BCR92" s="45"/>
      <c r="BCS92" s="45"/>
      <c r="BCT92" s="45"/>
      <c r="BCU92" s="45"/>
      <c r="BCV92" s="45"/>
      <c r="BCW92" s="45"/>
      <c r="BCX92" s="45"/>
      <c r="BCY92" s="45"/>
      <c r="BCZ92" s="45"/>
      <c r="BDA92" s="45"/>
      <c r="BDB92" s="45"/>
      <c r="BDC92" s="45"/>
      <c r="BDD92" s="45"/>
      <c r="BDE92" s="45"/>
      <c r="BDF92" s="45"/>
      <c r="BDG92" s="45"/>
      <c r="BDH92" s="45"/>
      <c r="BDI92" s="45"/>
      <c r="BDJ92" s="45"/>
      <c r="BDK92" s="45"/>
      <c r="BDL92" s="45"/>
      <c r="BDM92" s="45"/>
      <c r="BDN92" s="45"/>
      <c r="BDO92" s="45"/>
      <c r="BDP92" s="45"/>
      <c r="BDQ92" s="45"/>
      <c r="BDR92" s="45"/>
      <c r="BDS92" s="45"/>
      <c r="BDT92" s="45"/>
      <c r="BDU92" s="45"/>
      <c r="BDV92" s="45"/>
      <c r="BDW92" s="45"/>
      <c r="BDX92" s="45"/>
      <c r="BDY92" s="45"/>
      <c r="BDZ92" s="45"/>
      <c r="BEA92" s="45"/>
      <c r="BEB92" s="45"/>
      <c r="BEC92" s="45"/>
      <c r="BED92" s="45"/>
      <c r="BEE92" s="45"/>
      <c r="BEF92" s="45"/>
      <c r="BEG92" s="45"/>
      <c r="BEH92" s="45"/>
      <c r="BEI92" s="45"/>
      <c r="BEJ92" s="45"/>
      <c r="BEK92" s="45"/>
      <c r="BEL92" s="45"/>
      <c r="BEM92" s="45"/>
      <c r="BEN92" s="45"/>
      <c r="BEO92" s="45"/>
      <c r="BEP92" s="45"/>
      <c r="BEQ92" s="45"/>
      <c r="BER92" s="45"/>
      <c r="BES92" s="45"/>
      <c r="BET92" s="45"/>
      <c r="BEU92" s="45"/>
      <c r="BEV92" s="45"/>
      <c r="BEW92" s="45"/>
      <c r="BEX92" s="45"/>
      <c r="BEY92" s="45"/>
      <c r="BEZ92" s="45"/>
      <c r="BFA92" s="45"/>
      <c r="BFB92" s="45"/>
      <c r="BFC92" s="45"/>
      <c r="BFD92" s="45"/>
      <c r="BFE92" s="45"/>
      <c r="BFF92" s="45"/>
      <c r="BFG92" s="45"/>
      <c r="BFH92" s="45"/>
      <c r="BFI92" s="45"/>
      <c r="BFJ92" s="45"/>
      <c r="BFK92" s="45"/>
      <c r="BFL92" s="45"/>
      <c r="BFM92" s="45"/>
      <c r="BFN92" s="45"/>
      <c r="BFO92" s="45"/>
      <c r="BFP92" s="45"/>
      <c r="BFQ92" s="45"/>
      <c r="BFR92" s="45"/>
      <c r="BFS92" s="45"/>
      <c r="BFT92" s="45"/>
      <c r="BFU92" s="45"/>
      <c r="BFV92" s="45"/>
      <c r="BFW92" s="45"/>
      <c r="BFX92" s="45"/>
      <c r="BFY92" s="45"/>
      <c r="BFZ92" s="45"/>
      <c r="BGA92" s="45"/>
      <c r="BGB92" s="45"/>
      <c r="BGC92" s="45"/>
      <c r="BGD92" s="45"/>
      <c r="BGE92" s="45"/>
      <c r="BGF92" s="45"/>
      <c r="BGG92" s="45"/>
      <c r="BGH92" s="45"/>
      <c r="BGI92" s="45"/>
      <c r="BGJ92" s="45"/>
      <c r="BGK92" s="45"/>
      <c r="BGL92" s="45"/>
      <c r="BGM92" s="45"/>
      <c r="BGN92" s="45"/>
      <c r="BGO92" s="45"/>
      <c r="BGP92" s="45"/>
      <c r="BGQ92" s="45"/>
      <c r="BGR92" s="45"/>
      <c r="BGS92" s="45"/>
      <c r="BGT92" s="45"/>
      <c r="BGU92" s="45"/>
      <c r="BGV92" s="45"/>
      <c r="BGW92" s="45"/>
      <c r="BGX92" s="45"/>
      <c r="BGY92" s="45"/>
      <c r="BGZ92" s="45"/>
      <c r="BHA92" s="45"/>
      <c r="BHB92" s="45"/>
      <c r="BHC92" s="45"/>
      <c r="BHD92" s="45"/>
      <c r="BHE92" s="45"/>
      <c r="BHF92" s="45"/>
      <c r="BHG92" s="45"/>
      <c r="BHH92" s="45"/>
      <c r="BHI92" s="45"/>
      <c r="BHJ92" s="45"/>
      <c r="BHK92" s="45"/>
      <c r="BHL92" s="45"/>
      <c r="BHM92" s="45"/>
      <c r="BHN92" s="45"/>
      <c r="BHO92" s="45"/>
      <c r="BHP92" s="45"/>
      <c r="BHQ92" s="45"/>
      <c r="BHR92" s="45"/>
      <c r="BHS92" s="45"/>
      <c r="BHT92" s="45"/>
      <c r="BHU92" s="45"/>
      <c r="BHV92" s="45"/>
      <c r="BHW92" s="45"/>
      <c r="BHX92" s="45"/>
      <c r="BHY92" s="45"/>
      <c r="BHZ92" s="45"/>
      <c r="BIA92" s="45"/>
      <c r="BIB92" s="45"/>
      <c r="BIC92" s="45"/>
      <c r="BID92" s="45"/>
      <c r="BIE92" s="45"/>
      <c r="BIF92" s="45"/>
      <c r="BIG92" s="45"/>
      <c r="BIH92" s="45"/>
      <c r="BII92" s="45"/>
      <c r="BIJ92" s="45"/>
      <c r="BIK92" s="45"/>
      <c r="BIL92" s="45"/>
      <c r="BIM92" s="45"/>
      <c r="BIN92" s="45"/>
      <c r="BIO92" s="45"/>
      <c r="BIP92" s="45"/>
      <c r="BIQ92" s="45"/>
      <c r="BIR92" s="45"/>
      <c r="BIS92" s="45"/>
      <c r="BIT92" s="45"/>
      <c r="BIU92" s="45"/>
      <c r="BIV92" s="45"/>
      <c r="BIW92" s="45"/>
      <c r="BIX92" s="45"/>
      <c r="BIY92" s="45"/>
      <c r="BIZ92" s="45"/>
      <c r="BJA92" s="45"/>
      <c r="BJB92" s="45"/>
      <c r="BJC92" s="45"/>
      <c r="BJD92" s="45"/>
      <c r="BJE92" s="45"/>
      <c r="BJF92" s="45"/>
      <c r="BJG92" s="45"/>
      <c r="BJH92" s="45"/>
      <c r="BJI92" s="45"/>
      <c r="BJJ92" s="45"/>
      <c r="BJK92" s="45"/>
      <c r="BJL92" s="45"/>
      <c r="BJM92" s="45"/>
      <c r="BJN92" s="45"/>
      <c r="BJO92" s="45"/>
      <c r="BJP92" s="45"/>
      <c r="BJQ92" s="45"/>
      <c r="BJR92" s="45"/>
      <c r="BJS92" s="45"/>
      <c r="BJT92" s="45"/>
      <c r="BJU92" s="45"/>
      <c r="BJV92" s="45"/>
      <c r="BJW92" s="45"/>
      <c r="BJX92" s="45"/>
      <c r="BJY92" s="45"/>
      <c r="BJZ92" s="45"/>
      <c r="BKA92" s="45"/>
      <c r="BKB92" s="45"/>
      <c r="BKC92" s="45"/>
      <c r="BKD92" s="45"/>
      <c r="BKE92" s="45"/>
      <c r="BKF92" s="45"/>
      <c r="BKG92" s="45"/>
      <c r="BKH92" s="45"/>
      <c r="BKI92" s="45"/>
      <c r="BKJ92" s="45"/>
      <c r="BKK92" s="45"/>
      <c r="BKL92" s="45"/>
      <c r="BKM92" s="45"/>
      <c r="BKN92" s="45"/>
      <c r="BKO92" s="45"/>
      <c r="BKP92" s="45"/>
      <c r="BKQ92" s="45"/>
      <c r="BKR92" s="45"/>
      <c r="BKS92" s="45"/>
      <c r="BKT92" s="45"/>
      <c r="BKU92" s="45"/>
      <c r="BKV92" s="45"/>
      <c r="BKW92" s="45"/>
      <c r="BKX92" s="45"/>
      <c r="BKY92" s="45"/>
      <c r="BKZ92" s="45"/>
      <c r="BLA92" s="45"/>
      <c r="BLB92" s="45"/>
      <c r="BLC92" s="45"/>
      <c r="BLD92" s="45"/>
      <c r="BLE92" s="45"/>
      <c r="BLF92" s="45"/>
      <c r="BLG92" s="45"/>
      <c r="BLH92" s="45"/>
      <c r="BLI92" s="45"/>
      <c r="BLJ92" s="45"/>
      <c r="BLK92" s="45"/>
      <c r="BLL92" s="45"/>
      <c r="BLM92" s="45"/>
      <c r="BLN92" s="45"/>
      <c r="BLO92" s="45"/>
      <c r="BLP92" s="45"/>
      <c r="BLQ92" s="45"/>
      <c r="BLR92" s="45"/>
      <c r="BLS92" s="45"/>
      <c r="BLT92" s="45"/>
      <c r="BLU92" s="45"/>
      <c r="BLV92" s="45"/>
      <c r="BLW92" s="45"/>
      <c r="BLX92" s="45"/>
      <c r="BLY92" s="45"/>
      <c r="BLZ92" s="45"/>
      <c r="BMA92" s="45"/>
      <c r="BMB92" s="45"/>
      <c r="BMC92" s="45"/>
      <c r="BMD92" s="45"/>
      <c r="BME92" s="45"/>
      <c r="BMF92" s="45"/>
      <c r="BMG92" s="45"/>
      <c r="BMH92" s="45"/>
      <c r="BMI92" s="45"/>
      <c r="BMJ92" s="45"/>
      <c r="BMK92" s="45"/>
      <c r="BML92" s="45"/>
      <c r="BMM92" s="45"/>
      <c r="BMN92" s="45"/>
      <c r="BMO92" s="45"/>
      <c r="BMP92" s="45"/>
      <c r="BMQ92" s="45"/>
      <c r="BMR92" s="45"/>
      <c r="BMS92" s="45"/>
      <c r="BMT92" s="45"/>
      <c r="BMU92" s="45"/>
      <c r="BMV92" s="45"/>
      <c r="BMW92" s="45"/>
      <c r="BMX92" s="45"/>
      <c r="BMY92" s="45"/>
      <c r="BMZ92" s="45"/>
      <c r="BNA92" s="45"/>
      <c r="BNB92" s="45"/>
      <c r="BNC92" s="45"/>
      <c r="BND92" s="45"/>
      <c r="BNE92" s="45"/>
      <c r="BNF92" s="45"/>
      <c r="BNG92" s="45"/>
      <c r="BNH92" s="45"/>
      <c r="BNI92" s="45"/>
      <c r="BNJ92" s="45"/>
      <c r="BNK92" s="45"/>
      <c r="BNL92" s="45"/>
      <c r="BNM92" s="45"/>
      <c r="BNN92" s="45"/>
      <c r="BNO92" s="45"/>
      <c r="BNP92" s="45"/>
      <c r="BNQ92" s="45"/>
      <c r="BNR92" s="45"/>
      <c r="BNS92" s="45"/>
      <c r="BNT92" s="45"/>
      <c r="BNU92" s="45"/>
      <c r="BNV92" s="45"/>
      <c r="BNW92" s="45"/>
      <c r="BNX92" s="45"/>
      <c r="BNY92" s="45"/>
      <c r="BNZ92" s="45"/>
      <c r="BOA92" s="45"/>
      <c r="BOB92" s="45"/>
      <c r="BOC92" s="45"/>
      <c r="BOD92" s="45"/>
      <c r="BOE92" s="45"/>
      <c r="BOF92" s="45"/>
      <c r="BOG92" s="45"/>
      <c r="BOH92" s="45"/>
      <c r="BOI92" s="45"/>
      <c r="BOJ92" s="45"/>
      <c r="BOK92" s="45"/>
      <c r="BOL92" s="45"/>
      <c r="BOM92" s="45"/>
      <c r="BON92" s="45"/>
      <c r="BOO92" s="45"/>
      <c r="BOP92" s="45"/>
      <c r="BOQ92" s="45"/>
      <c r="BOR92" s="45"/>
      <c r="BOS92" s="45"/>
      <c r="BOT92" s="45"/>
      <c r="BOU92" s="45"/>
      <c r="BOV92" s="45"/>
      <c r="BOW92" s="45"/>
      <c r="BOX92" s="45"/>
      <c r="BOY92" s="45"/>
      <c r="BOZ92" s="45"/>
      <c r="BPA92" s="45"/>
      <c r="BPB92" s="45"/>
      <c r="BPC92" s="45"/>
      <c r="BPD92" s="45"/>
      <c r="BPE92" s="45"/>
      <c r="BPF92" s="45"/>
      <c r="BPG92" s="45"/>
      <c r="BPH92" s="45"/>
      <c r="BPI92" s="45"/>
      <c r="BPJ92" s="45"/>
      <c r="BPK92" s="45"/>
      <c r="BPL92" s="45"/>
      <c r="BPM92" s="45"/>
      <c r="BPN92" s="45"/>
      <c r="BPO92" s="45"/>
      <c r="BPP92" s="45"/>
      <c r="BPQ92" s="45"/>
      <c r="BPR92" s="45"/>
      <c r="BPS92" s="45"/>
      <c r="BPT92" s="45"/>
      <c r="BPU92" s="45"/>
      <c r="BPV92" s="45"/>
      <c r="BPW92" s="45"/>
      <c r="BPX92" s="45"/>
      <c r="BPY92" s="45"/>
      <c r="BPZ92" s="45"/>
      <c r="BQA92" s="45"/>
      <c r="BQB92" s="45"/>
      <c r="BQC92" s="45"/>
      <c r="BQD92" s="45"/>
      <c r="BQE92" s="45"/>
      <c r="BQF92" s="45"/>
      <c r="BQG92" s="45"/>
      <c r="BQH92" s="45"/>
      <c r="BQI92" s="45"/>
      <c r="BQJ92" s="45"/>
      <c r="BQK92" s="45"/>
      <c r="BQL92" s="45"/>
      <c r="BQM92" s="45"/>
      <c r="BQN92" s="45"/>
      <c r="BQO92" s="45"/>
      <c r="BQP92" s="45"/>
      <c r="BQQ92" s="45"/>
      <c r="BQR92" s="45"/>
      <c r="BQS92" s="45"/>
      <c r="BQT92" s="45"/>
      <c r="BQU92" s="45"/>
      <c r="BQV92" s="45"/>
      <c r="BQW92" s="45"/>
      <c r="BQX92" s="45"/>
      <c r="BQY92" s="45"/>
      <c r="BQZ92" s="45"/>
      <c r="BRA92" s="45"/>
      <c r="BRB92" s="45"/>
      <c r="BRC92" s="45"/>
      <c r="BRD92" s="45"/>
      <c r="BRE92" s="45"/>
      <c r="BRF92" s="45"/>
      <c r="BRG92" s="45"/>
      <c r="BRH92" s="45"/>
      <c r="BRI92" s="45"/>
      <c r="BRJ92" s="45"/>
      <c r="BRK92" s="45"/>
      <c r="BRL92" s="45"/>
      <c r="BRM92" s="45"/>
      <c r="BRN92" s="45"/>
      <c r="BRO92" s="45"/>
      <c r="BRP92" s="45"/>
      <c r="BRQ92" s="45"/>
      <c r="BRR92" s="45"/>
      <c r="BRS92" s="45"/>
      <c r="BRT92" s="45"/>
      <c r="BRU92" s="45"/>
      <c r="BRV92" s="45"/>
      <c r="BRW92" s="45"/>
      <c r="BRX92" s="45"/>
      <c r="BRY92" s="45"/>
      <c r="BRZ92" s="45"/>
      <c r="BSA92" s="45"/>
      <c r="BSB92" s="45"/>
      <c r="BSC92" s="45"/>
      <c r="BSD92" s="45"/>
      <c r="BSE92" s="45"/>
      <c r="BSF92" s="45"/>
      <c r="BSG92" s="45"/>
      <c r="BSH92" s="45"/>
      <c r="BSI92" s="45"/>
      <c r="BSJ92" s="45"/>
      <c r="BSK92" s="45"/>
      <c r="BSL92" s="45"/>
      <c r="BSM92" s="45"/>
      <c r="BSN92" s="45"/>
      <c r="BSO92" s="45"/>
      <c r="BSP92" s="45"/>
      <c r="BSQ92" s="45"/>
      <c r="BSR92" s="45"/>
      <c r="BSS92" s="45"/>
      <c r="BST92" s="45"/>
      <c r="BSU92" s="45"/>
      <c r="BSV92" s="45"/>
      <c r="BSW92" s="45"/>
      <c r="BSX92" s="45"/>
      <c r="BSY92" s="45"/>
      <c r="BSZ92" s="45"/>
      <c r="BTA92" s="45"/>
      <c r="BTB92" s="45"/>
      <c r="BTC92" s="45"/>
      <c r="BTD92" s="45"/>
      <c r="BTE92" s="45"/>
      <c r="BTF92" s="45"/>
      <c r="BTG92" s="45"/>
      <c r="BTH92" s="45"/>
      <c r="BTI92" s="45"/>
      <c r="BTJ92" s="45"/>
      <c r="BTK92" s="45"/>
      <c r="BTL92" s="45"/>
      <c r="BTM92" s="45"/>
      <c r="BTN92" s="45"/>
      <c r="BTO92" s="45"/>
      <c r="BTP92" s="45"/>
      <c r="BTQ92" s="45"/>
      <c r="BTR92" s="45"/>
      <c r="BTS92" s="45"/>
      <c r="BTT92" s="45"/>
      <c r="BTU92" s="45"/>
      <c r="BTV92" s="45"/>
      <c r="BTW92" s="45"/>
      <c r="BTX92" s="45"/>
      <c r="BTY92" s="45"/>
      <c r="BTZ92" s="45"/>
      <c r="BUA92" s="45"/>
      <c r="BUB92" s="45"/>
      <c r="BUC92" s="45"/>
      <c r="BUD92" s="45"/>
      <c r="BUE92" s="45"/>
      <c r="BUF92" s="45"/>
      <c r="BUG92" s="45"/>
      <c r="BUH92" s="45"/>
      <c r="BUI92" s="45"/>
      <c r="BUJ92" s="45"/>
      <c r="BUK92" s="45"/>
      <c r="BUL92" s="45"/>
      <c r="BUM92" s="45"/>
      <c r="BUN92" s="45"/>
      <c r="BUO92" s="45"/>
      <c r="BUP92" s="45"/>
      <c r="BUQ92" s="45"/>
      <c r="BUR92" s="45"/>
      <c r="BUS92" s="45"/>
      <c r="BUT92" s="45"/>
      <c r="BUU92" s="45"/>
      <c r="BUV92" s="45"/>
      <c r="BUW92" s="45"/>
      <c r="BUX92" s="45"/>
      <c r="BUY92" s="45"/>
      <c r="BUZ92" s="45"/>
      <c r="BVA92" s="45"/>
      <c r="BVB92" s="45"/>
      <c r="BVC92" s="45"/>
      <c r="BVD92" s="45"/>
      <c r="BVE92" s="45"/>
      <c r="BVF92" s="45"/>
      <c r="BVG92" s="45"/>
      <c r="BVH92" s="45"/>
      <c r="BVI92" s="45"/>
      <c r="BVJ92" s="45"/>
      <c r="BVK92" s="45"/>
      <c r="BVL92" s="45"/>
      <c r="BVM92" s="45"/>
      <c r="BVN92" s="45"/>
      <c r="BVO92" s="45"/>
      <c r="BVP92" s="45"/>
      <c r="BVQ92" s="45"/>
      <c r="BVR92" s="45"/>
      <c r="BVS92" s="45"/>
      <c r="BVT92" s="45"/>
      <c r="BVU92" s="45"/>
      <c r="BVV92" s="45"/>
      <c r="BVW92" s="45"/>
      <c r="BVX92" s="45"/>
      <c r="BVY92" s="45"/>
      <c r="BVZ92" s="45"/>
      <c r="BWA92" s="45"/>
      <c r="BWB92" s="45"/>
      <c r="BWC92" s="45"/>
      <c r="BWD92" s="45"/>
      <c r="BWE92" s="45"/>
      <c r="BWF92" s="45"/>
      <c r="BWG92" s="45"/>
      <c r="BWH92" s="45"/>
      <c r="BWI92" s="45"/>
      <c r="BWJ92" s="45"/>
      <c r="BWK92" s="45"/>
      <c r="BWL92" s="45"/>
      <c r="BWM92" s="45"/>
      <c r="BWN92" s="45"/>
      <c r="BWO92" s="45"/>
      <c r="BWP92" s="45"/>
      <c r="BWQ92" s="45"/>
      <c r="BWR92" s="45"/>
      <c r="BWS92" s="45"/>
      <c r="BWT92" s="45"/>
      <c r="BWU92" s="45"/>
      <c r="BWV92" s="45"/>
      <c r="BWW92" s="45"/>
      <c r="BWX92" s="45"/>
      <c r="BWY92" s="45"/>
      <c r="BWZ92" s="45"/>
      <c r="BXA92" s="45"/>
      <c r="BXB92" s="45"/>
      <c r="BXC92" s="45"/>
      <c r="BXD92" s="45"/>
      <c r="BXE92" s="45"/>
      <c r="BXF92" s="45"/>
      <c r="BXG92" s="45"/>
      <c r="BXH92" s="45"/>
      <c r="BXI92" s="45"/>
      <c r="BXJ92" s="45"/>
      <c r="BXK92" s="45"/>
      <c r="BXL92" s="45"/>
      <c r="BXM92" s="45"/>
      <c r="BXN92" s="45"/>
      <c r="BXO92" s="45"/>
      <c r="BXP92" s="45"/>
      <c r="BXQ92" s="45"/>
      <c r="BXR92" s="45"/>
      <c r="BXS92" s="45"/>
      <c r="BXT92" s="45"/>
      <c r="BXU92" s="45"/>
      <c r="BXV92" s="45"/>
      <c r="BXW92" s="45"/>
      <c r="BXX92" s="45"/>
      <c r="BXY92" s="45"/>
      <c r="BXZ92" s="45"/>
      <c r="BYA92" s="45"/>
      <c r="BYB92" s="45"/>
      <c r="BYC92" s="45"/>
      <c r="BYD92" s="45"/>
      <c r="BYE92" s="45"/>
      <c r="BYF92" s="45"/>
      <c r="BYG92" s="45"/>
      <c r="BYH92" s="45"/>
      <c r="BYI92" s="45"/>
      <c r="BYJ92" s="45"/>
      <c r="BYK92" s="45"/>
      <c r="BYL92" s="45"/>
      <c r="BYM92" s="45"/>
      <c r="BYN92" s="45"/>
      <c r="BYO92" s="45"/>
      <c r="BYP92" s="45"/>
      <c r="BYQ92" s="45"/>
      <c r="BYR92" s="45"/>
      <c r="BYS92" s="45"/>
      <c r="BYT92" s="45"/>
      <c r="BYU92" s="45"/>
      <c r="BYV92" s="45"/>
      <c r="BYW92" s="45"/>
      <c r="BYX92" s="45"/>
      <c r="BYY92" s="45"/>
      <c r="BYZ92" s="45"/>
      <c r="BZA92" s="45"/>
      <c r="BZB92" s="45"/>
      <c r="BZC92" s="45"/>
      <c r="BZD92" s="45"/>
      <c r="BZE92" s="45"/>
      <c r="BZF92" s="45"/>
      <c r="BZG92" s="45"/>
      <c r="BZH92" s="45"/>
      <c r="BZI92" s="45"/>
      <c r="BZJ92" s="45"/>
      <c r="BZK92" s="45"/>
      <c r="BZL92" s="45"/>
      <c r="BZM92" s="45"/>
      <c r="BZN92" s="45"/>
      <c r="BZO92" s="45"/>
      <c r="BZP92" s="45"/>
      <c r="BZQ92" s="45"/>
      <c r="BZR92" s="45"/>
      <c r="BZS92" s="45"/>
      <c r="BZT92" s="45"/>
      <c r="BZU92" s="45"/>
      <c r="BZV92" s="45"/>
      <c r="BZW92" s="45"/>
      <c r="BZX92" s="45"/>
      <c r="BZY92" s="45"/>
      <c r="BZZ92" s="45"/>
      <c r="CAA92" s="45"/>
      <c r="CAB92" s="45"/>
      <c r="CAC92" s="45"/>
      <c r="CAD92" s="45"/>
      <c r="CAE92" s="45"/>
      <c r="CAF92" s="45"/>
      <c r="CAG92" s="45"/>
      <c r="CAH92" s="45"/>
      <c r="CAI92" s="45"/>
      <c r="CAJ92" s="45"/>
      <c r="CAK92" s="45"/>
      <c r="CAL92" s="45"/>
      <c r="CAM92" s="45"/>
      <c r="CAN92" s="45"/>
      <c r="CAO92" s="45"/>
      <c r="CAP92" s="45"/>
      <c r="CAQ92" s="45"/>
      <c r="CAR92" s="45"/>
      <c r="CAS92" s="45"/>
      <c r="CAT92" s="45"/>
      <c r="CAU92" s="45"/>
      <c r="CAV92" s="45"/>
      <c r="CAW92" s="45"/>
      <c r="CAX92" s="45"/>
      <c r="CAY92" s="45"/>
      <c r="CAZ92" s="45"/>
      <c r="CBA92" s="45"/>
      <c r="CBB92" s="45"/>
      <c r="CBC92" s="45"/>
      <c r="CBD92" s="45"/>
      <c r="CBE92" s="45"/>
      <c r="CBF92" s="45"/>
      <c r="CBG92" s="45"/>
      <c r="CBH92" s="45"/>
      <c r="CBI92" s="45"/>
      <c r="CBJ92" s="45"/>
      <c r="CBK92" s="45"/>
      <c r="CBL92" s="45"/>
      <c r="CBM92" s="45"/>
      <c r="CBN92" s="45"/>
      <c r="CBO92" s="45"/>
      <c r="CBP92" s="45"/>
      <c r="CBQ92" s="45"/>
      <c r="CBR92" s="45"/>
      <c r="CBS92" s="45"/>
      <c r="CBT92" s="45"/>
      <c r="CBU92" s="45"/>
      <c r="CBV92" s="45"/>
      <c r="CBW92" s="45"/>
      <c r="CBX92" s="45"/>
      <c r="CBY92" s="45"/>
      <c r="CBZ92" s="45"/>
      <c r="CCA92" s="45"/>
      <c r="CCB92" s="45"/>
      <c r="CCC92" s="45"/>
      <c r="CCD92" s="45"/>
      <c r="CCE92" s="45"/>
      <c r="CCF92" s="45"/>
      <c r="CCG92" s="45"/>
      <c r="CCH92" s="45"/>
      <c r="CCI92" s="45"/>
      <c r="CCJ92" s="45"/>
      <c r="CCK92" s="45"/>
      <c r="CCL92" s="45"/>
      <c r="CCM92" s="45"/>
      <c r="CCN92" s="45"/>
      <c r="CCO92" s="45"/>
      <c r="CCP92" s="45"/>
      <c r="CCQ92" s="45"/>
      <c r="CCR92" s="45"/>
      <c r="CCS92" s="45"/>
      <c r="CCT92" s="45"/>
      <c r="CCU92" s="45"/>
      <c r="CCV92" s="45"/>
      <c r="CCW92" s="45"/>
      <c r="CCX92" s="45"/>
      <c r="CCY92" s="45"/>
      <c r="CCZ92" s="45"/>
      <c r="CDA92" s="45"/>
      <c r="CDB92" s="45"/>
      <c r="CDC92" s="45"/>
      <c r="CDD92" s="45"/>
      <c r="CDE92" s="45"/>
      <c r="CDF92" s="45"/>
      <c r="CDG92" s="45"/>
      <c r="CDH92" s="45"/>
      <c r="CDI92" s="45"/>
      <c r="CDJ92" s="45"/>
      <c r="CDK92" s="45"/>
      <c r="CDL92" s="45"/>
      <c r="CDM92" s="45"/>
      <c r="CDN92" s="45"/>
      <c r="CDO92" s="45"/>
      <c r="CDP92" s="45"/>
      <c r="CDQ92" s="45"/>
      <c r="CDR92" s="45"/>
      <c r="CDS92" s="45"/>
      <c r="CDT92" s="45"/>
      <c r="CDU92" s="45"/>
      <c r="CDV92" s="45"/>
      <c r="CDW92" s="45"/>
      <c r="CDX92" s="45"/>
      <c r="CDY92" s="45"/>
      <c r="CDZ92" s="45"/>
      <c r="CEA92" s="45"/>
      <c r="CEB92" s="45"/>
      <c r="CEC92" s="45"/>
      <c r="CED92" s="45"/>
      <c r="CEE92" s="45"/>
      <c r="CEF92" s="45"/>
      <c r="CEG92" s="45"/>
      <c r="CEH92" s="45"/>
      <c r="CEI92" s="45"/>
      <c r="CEJ92" s="45"/>
      <c r="CEK92" s="45"/>
      <c r="CEL92" s="45"/>
      <c r="CEM92" s="45"/>
      <c r="CEN92" s="45"/>
      <c r="CEO92" s="45"/>
      <c r="CEP92" s="45"/>
      <c r="CEQ92" s="45"/>
      <c r="CER92" s="45"/>
      <c r="CES92" s="45"/>
      <c r="CET92" s="45"/>
      <c r="CEU92" s="45"/>
      <c r="CEV92" s="45"/>
      <c r="CEW92" s="45"/>
      <c r="CEX92" s="45"/>
      <c r="CEY92" s="45"/>
      <c r="CEZ92" s="45"/>
      <c r="CFA92" s="45"/>
      <c r="CFB92" s="45"/>
      <c r="CFC92" s="45"/>
      <c r="CFD92" s="45"/>
      <c r="CFE92" s="45"/>
      <c r="CFF92" s="45"/>
      <c r="CFG92" s="45"/>
      <c r="CFH92" s="45"/>
      <c r="CFI92" s="45"/>
      <c r="CFJ92" s="45"/>
      <c r="CFK92" s="45"/>
      <c r="CFL92" s="45"/>
      <c r="CFM92" s="45"/>
      <c r="CFN92" s="45"/>
      <c r="CFO92" s="45"/>
      <c r="CFP92" s="45"/>
      <c r="CFQ92" s="45"/>
      <c r="CFR92" s="45"/>
      <c r="CFS92" s="45"/>
      <c r="CFT92" s="45"/>
      <c r="CFU92" s="45"/>
      <c r="CFV92" s="45"/>
      <c r="CFW92" s="45"/>
      <c r="CFX92" s="45"/>
      <c r="CFY92" s="45"/>
      <c r="CFZ92" s="45"/>
      <c r="CGA92" s="45"/>
      <c r="CGB92" s="45"/>
      <c r="CGC92" s="45"/>
      <c r="CGD92" s="45"/>
      <c r="CGE92" s="45"/>
      <c r="CGF92" s="45"/>
      <c r="CGG92" s="45"/>
      <c r="CGH92" s="45"/>
      <c r="CGI92" s="45"/>
      <c r="CGJ92" s="45"/>
      <c r="CGK92" s="45"/>
      <c r="CGL92" s="45"/>
      <c r="CGM92" s="45"/>
      <c r="CGN92" s="45"/>
      <c r="CGO92" s="45"/>
      <c r="CGP92" s="45"/>
      <c r="CGQ92" s="45"/>
      <c r="CGR92" s="45"/>
      <c r="CGS92" s="45"/>
      <c r="CGT92" s="45"/>
      <c r="CGU92" s="45"/>
      <c r="CGV92" s="45"/>
      <c r="CGW92" s="45"/>
      <c r="CGX92" s="45"/>
      <c r="CGY92" s="45"/>
      <c r="CGZ92" s="45"/>
      <c r="CHA92" s="45"/>
      <c r="CHB92" s="45"/>
      <c r="CHC92" s="45"/>
      <c r="CHD92" s="45"/>
      <c r="CHE92" s="45"/>
      <c r="CHF92" s="45"/>
      <c r="CHG92" s="45"/>
      <c r="CHH92" s="45"/>
      <c r="CHI92" s="45"/>
      <c r="CHJ92" s="45"/>
      <c r="CHK92" s="45"/>
      <c r="CHL92" s="45"/>
      <c r="CHM92" s="45"/>
      <c r="CHN92" s="45"/>
      <c r="CHO92" s="45"/>
      <c r="CHP92" s="45"/>
      <c r="CHQ92" s="45"/>
      <c r="CHR92" s="45"/>
      <c r="CHS92" s="45"/>
      <c r="CHT92" s="45"/>
      <c r="CHU92" s="45"/>
      <c r="CHV92" s="45"/>
      <c r="CHW92" s="45"/>
      <c r="CHX92" s="45"/>
      <c r="CHY92" s="45"/>
      <c r="CHZ92" s="45"/>
      <c r="CIA92" s="45"/>
      <c r="CIB92" s="45"/>
      <c r="CIC92" s="45"/>
      <c r="CID92" s="45"/>
      <c r="CIE92" s="45"/>
      <c r="CIF92" s="45"/>
      <c r="CIG92" s="45"/>
      <c r="CIH92" s="45"/>
      <c r="CII92" s="45"/>
      <c r="CIJ92" s="45"/>
      <c r="CIK92" s="45"/>
      <c r="CIL92" s="45"/>
      <c r="CIM92" s="45"/>
      <c r="CIN92" s="45"/>
      <c r="CIO92" s="45"/>
      <c r="CIP92" s="45"/>
      <c r="CIQ92" s="45"/>
      <c r="CIR92" s="45"/>
      <c r="CIS92" s="45"/>
      <c r="CIT92" s="45"/>
      <c r="CIU92" s="45"/>
      <c r="CIV92" s="45"/>
      <c r="CIW92" s="45"/>
      <c r="CIX92" s="45"/>
      <c r="CIY92" s="45"/>
      <c r="CIZ92" s="45"/>
      <c r="CJA92" s="45"/>
      <c r="CJB92" s="45"/>
      <c r="CJC92" s="45"/>
      <c r="CJD92" s="45"/>
      <c r="CJE92" s="45"/>
      <c r="CJF92" s="45"/>
      <c r="CJG92" s="45"/>
      <c r="CJH92" s="45"/>
      <c r="CJI92" s="45"/>
      <c r="CJJ92" s="45"/>
      <c r="CJK92" s="45"/>
      <c r="CJL92" s="45"/>
      <c r="CJM92" s="45"/>
      <c r="CJN92" s="45"/>
      <c r="CJO92" s="45"/>
      <c r="CJP92" s="45"/>
      <c r="CJQ92" s="45"/>
      <c r="CJR92" s="45"/>
      <c r="CJS92" s="45"/>
      <c r="CJT92" s="45"/>
      <c r="CJU92" s="45"/>
      <c r="CJV92" s="45"/>
      <c r="CJW92" s="45"/>
      <c r="CJX92" s="45"/>
      <c r="CJY92" s="45"/>
      <c r="CJZ92" s="45"/>
      <c r="CKA92" s="45"/>
      <c r="CKB92" s="45"/>
      <c r="CKC92" s="45"/>
      <c r="CKD92" s="45"/>
      <c r="CKE92" s="45"/>
      <c r="CKF92" s="45"/>
      <c r="CKG92" s="45"/>
      <c r="CKH92" s="45"/>
      <c r="CKI92" s="45"/>
      <c r="CKJ92" s="45"/>
      <c r="CKK92" s="45"/>
      <c r="CKL92" s="45"/>
      <c r="CKM92" s="45"/>
      <c r="CKN92" s="45"/>
      <c r="CKO92" s="45"/>
      <c r="CKP92" s="45"/>
      <c r="CKQ92" s="45"/>
      <c r="CKR92" s="45"/>
      <c r="CKS92" s="45"/>
      <c r="CKT92" s="45"/>
      <c r="CKU92" s="45"/>
      <c r="CKV92" s="45"/>
      <c r="CKW92" s="45"/>
      <c r="CKX92" s="45"/>
      <c r="CKY92" s="45"/>
      <c r="CKZ92" s="45"/>
      <c r="CLA92" s="45"/>
      <c r="CLB92" s="45"/>
      <c r="CLC92" s="45"/>
      <c r="CLD92" s="45"/>
      <c r="CLE92" s="45"/>
      <c r="CLF92" s="45"/>
      <c r="CLG92" s="45"/>
      <c r="CLH92" s="45"/>
      <c r="CLI92" s="45"/>
      <c r="CLJ92" s="45"/>
      <c r="CLK92" s="45"/>
      <c r="CLL92" s="45"/>
      <c r="CLM92" s="45"/>
      <c r="CLN92" s="45"/>
      <c r="CLO92" s="45"/>
      <c r="CLP92" s="45"/>
      <c r="CLQ92" s="45"/>
      <c r="CLR92" s="45"/>
      <c r="CLS92" s="45"/>
      <c r="CLT92" s="45"/>
      <c r="CLU92" s="45"/>
      <c r="CLV92" s="45"/>
      <c r="CLW92" s="45"/>
      <c r="CLX92" s="45"/>
      <c r="CLY92" s="45"/>
      <c r="CLZ92" s="45"/>
      <c r="CMA92" s="45"/>
      <c r="CMB92" s="45"/>
      <c r="CMC92" s="45"/>
      <c r="CMD92" s="45"/>
      <c r="CME92" s="45"/>
      <c r="CMF92" s="45"/>
      <c r="CMG92" s="45"/>
      <c r="CMH92" s="45"/>
      <c r="CMI92" s="45"/>
      <c r="CMJ92" s="45"/>
      <c r="CMK92" s="45"/>
      <c r="CML92" s="45"/>
      <c r="CMM92" s="45"/>
      <c r="CMN92" s="45"/>
      <c r="CMO92" s="45"/>
      <c r="CMP92" s="45"/>
      <c r="CMQ92" s="45"/>
      <c r="CMR92" s="45"/>
      <c r="CMS92" s="45"/>
      <c r="CMT92" s="45"/>
      <c r="CMU92" s="45"/>
      <c r="CMV92" s="45"/>
      <c r="CMW92" s="45"/>
      <c r="CMX92" s="45"/>
      <c r="CMY92" s="45"/>
      <c r="CMZ92" s="45"/>
      <c r="CNA92" s="45"/>
      <c r="CNB92" s="45"/>
      <c r="CNC92" s="45"/>
      <c r="CND92" s="45"/>
      <c r="CNE92" s="45"/>
      <c r="CNF92" s="45"/>
      <c r="CNG92" s="45"/>
      <c r="CNH92" s="45"/>
      <c r="CNI92" s="45"/>
      <c r="CNJ92" s="45"/>
      <c r="CNK92" s="45"/>
      <c r="CNL92" s="45"/>
      <c r="CNM92" s="45"/>
      <c r="CNN92" s="45"/>
      <c r="CNO92" s="45"/>
      <c r="CNP92" s="45"/>
      <c r="CNQ92" s="45"/>
      <c r="CNR92" s="45"/>
      <c r="CNS92" s="45"/>
      <c r="CNT92" s="45"/>
      <c r="CNU92" s="45"/>
      <c r="CNV92" s="45"/>
      <c r="CNW92" s="45"/>
      <c r="CNX92" s="45"/>
      <c r="CNY92" s="45"/>
      <c r="CNZ92" s="45"/>
      <c r="COA92" s="45"/>
      <c r="COB92" s="45"/>
      <c r="COC92" s="45"/>
      <c r="COD92" s="45"/>
      <c r="COE92" s="45"/>
      <c r="COF92" s="45"/>
      <c r="COG92" s="45"/>
      <c r="COH92" s="45"/>
      <c r="COI92" s="45"/>
      <c r="COJ92" s="45"/>
      <c r="COK92" s="45"/>
      <c r="COL92" s="45"/>
      <c r="COM92" s="45"/>
      <c r="CON92" s="45"/>
      <c r="COO92" s="45"/>
      <c r="COP92" s="45"/>
      <c r="COQ92" s="45"/>
      <c r="COR92" s="45"/>
      <c r="COS92" s="45"/>
      <c r="COT92" s="45"/>
      <c r="COU92" s="45"/>
      <c r="COV92" s="45"/>
      <c r="COW92" s="45"/>
      <c r="COX92" s="45"/>
      <c r="COY92" s="45"/>
      <c r="COZ92" s="45"/>
      <c r="CPA92" s="45"/>
      <c r="CPB92" s="45"/>
      <c r="CPC92" s="45"/>
      <c r="CPD92" s="45"/>
      <c r="CPE92" s="45"/>
      <c r="CPF92" s="45"/>
      <c r="CPG92" s="45"/>
      <c r="CPH92" s="45"/>
      <c r="CPI92" s="45"/>
      <c r="CPJ92" s="45"/>
      <c r="CPK92" s="45"/>
      <c r="CPL92" s="45"/>
      <c r="CPM92" s="45"/>
      <c r="CPN92" s="45"/>
      <c r="CPO92" s="45"/>
      <c r="CPP92" s="45"/>
      <c r="CPQ92" s="45"/>
      <c r="CPR92" s="45"/>
      <c r="CPS92" s="45"/>
      <c r="CPT92" s="45"/>
      <c r="CPU92" s="45"/>
      <c r="CPV92" s="45"/>
      <c r="CPW92" s="45"/>
      <c r="CPX92" s="45"/>
      <c r="CPY92" s="45"/>
      <c r="CPZ92" s="45"/>
      <c r="CQA92" s="45"/>
      <c r="CQB92" s="45"/>
      <c r="CQC92" s="45"/>
      <c r="CQD92" s="45"/>
      <c r="CQE92" s="45"/>
      <c r="CQF92" s="45"/>
      <c r="CQG92" s="45"/>
      <c r="CQH92" s="45"/>
      <c r="CQI92" s="45"/>
      <c r="CQJ92" s="45"/>
      <c r="CQK92" s="45"/>
      <c r="CQL92" s="45"/>
      <c r="CQM92" s="45"/>
      <c r="CQN92" s="45"/>
      <c r="CQO92" s="45"/>
      <c r="CQP92" s="45"/>
      <c r="CQQ92" s="45"/>
      <c r="CQR92" s="45"/>
      <c r="CQS92" s="45"/>
      <c r="CQT92" s="45"/>
      <c r="CQU92" s="45"/>
      <c r="CQV92" s="45"/>
      <c r="CQW92" s="45"/>
      <c r="CQX92" s="45"/>
      <c r="CQY92" s="45"/>
      <c r="CQZ92" s="45"/>
      <c r="CRA92" s="45"/>
      <c r="CRB92" s="45"/>
      <c r="CRC92" s="45"/>
      <c r="CRD92" s="45"/>
      <c r="CRE92" s="45"/>
      <c r="CRF92" s="45"/>
      <c r="CRG92" s="45"/>
      <c r="CRH92" s="45"/>
      <c r="CRI92" s="45"/>
      <c r="CRJ92" s="45"/>
      <c r="CRK92" s="45"/>
      <c r="CRL92" s="45"/>
      <c r="CRM92" s="45"/>
      <c r="CRN92" s="45"/>
      <c r="CRO92" s="45"/>
      <c r="CRP92" s="45"/>
      <c r="CRQ92" s="45"/>
      <c r="CRR92" s="45"/>
      <c r="CRS92" s="45"/>
      <c r="CRT92" s="45"/>
      <c r="CRU92" s="45"/>
      <c r="CRV92" s="45"/>
      <c r="CRW92" s="45"/>
      <c r="CRX92" s="45"/>
      <c r="CRY92" s="45"/>
      <c r="CRZ92" s="45"/>
      <c r="CSA92" s="45"/>
      <c r="CSB92" s="45"/>
      <c r="CSC92" s="45"/>
      <c r="CSD92" s="45"/>
      <c r="CSE92" s="45"/>
      <c r="CSF92" s="45"/>
      <c r="CSG92" s="45"/>
      <c r="CSH92" s="45"/>
      <c r="CSI92" s="45"/>
      <c r="CSJ92" s="45"/>
      <c r="CSK92" s="45"/>
      <c r="CSL92" s="45"/>
      <c r="CSM92" s="45"/>
      <c r="CSN92" s="45"/>
      <c r="CSO92" s="45"/>
      <c r="CSP92" s="45"/>
      <c r="CSQ92" s="45"/>
      <c r="CSR92" s="45"/>
      <c r="CSS92" s="45"/>
      <c r="CST92" s="45"/>
      <c r="CSU92" s="45"/>
      <c r="CSV92" s="45"/>
      <c r="CSW92" s="45"/>
      <c r="CSX92" s="45"/>
      <c r="CSY92" s="45"/>
      <c r="CSZ92" s="45"/>
      <c r="CTA92" s="45"/>
      <c r="CTB92" s="45"/>
      <c r="CTC92" s="45"/>
      <c r="CTD92" s="45"/>
      <c r="CTE92" s="45"/>
      <c r="CTF92" s="45"/>
      <c r="CTG92" s="45"/>
      <c r="CTH92" s="45"/>
      <c r="CTI92" s="45"/>
      <c r="CTJ92" s="45"/>
      <c r="CTK92" s="45"/>
      <c r="CTL92" s="45"/>
      <c r="CTM92" s="45"/>
      <c r="CTN92" s="45"/>
      <c r="CTO92" s="45"/>
      <c r="CTP92" s="45"/>
      <c r="CTQ92" s="45"/>
      <c r="CTR92" s="45"/>
      <c r="CTS92" s="45"/>
      <c r="CTT92" s="45"/>
      <c r="CTU92" s="45"/>
      <c r="CTV92" s="45"/>
      <c r="CTW92" s="45"/>
      <c r="CTX92" s="45"/>
      <c r="CTY92" s="45"/>
      <c r="CTZ92" s="45"/>
      <c r="CUA92" s="45"/>
      <c r="CUB92" s="45"/>
      <c r="CUC92" s="45"/>
      <c r="CUD92" s="45"/>
      <c r="CUE92" s="45"/>
      <c r="CUF92" s="45"/>
      <c r="CUG92" s="45"/>
      <c r="CUH92" s="45"/>
      <c r="CUI92" s="45"/>
      <c r="CUJ92" s="45"/>
      <c r="CUK92" s="45"/>
      <c r="CUL92" s="45"/>
      <c r="CUM92" s="45"/>
      <c r="CUN92" s="45"/>
      <c r="CUO92" s="45"/>
      <c r="CUP92" s="45"/>
      <c r="CUQ92" s="45"/>
      <c r="CUR92" s="45"/>
      <c r="CUS92" s="45"/>
      <c r="CUT92" s="45"/>
      <c r="CUU92" s="45"/>
      <c r="CUV92" s="45"/>
      <c r="CUW92" s="45"/>
      <c r="CUX92" s="45"/>
      <c r="CUY92" s="45"/>
      <c r="CUZ92" s="45"/>
      <c r="CVA92" s="45"/>
      <c r="CVB92" s="45"/>
      <c r="CVC92" s="45"/>
      <c r="CVD92" s="45"/>
      <c r="CVE92" s="45"/>
      <c r="CVF92" s="45"/>
      <c r="CVG92" s="45"/>
      <c r="CVH92" s="45"/>
      <c r="CVI92" s="45"/>
      <c r="CVJ92" s="45"/>
      <c r="CVK92" s="45"/>
      <c r="CVL92" s="45"/>
      <c r="CVM92" s="45"/>
      <c r="CVN92" s="45"/>
      <c r="CVO92" s="45"/>
      <c r="CVP92" s="45"/>
      <c r="CVQ92" s="45"/>
      <c r="CVR92" s="45"/>
      <c r="CVS92" s="45"/>
      <c r="CVT92" s="45"/>
      <c r="CVU92" s="45"/>
      <c r="CVV92" s="45"/>
      <c r="CVW92" s="45"/>
      <c r="CVX92" s="45"/>
      <c r="CVY92" s="45"/>
      <c r="CVZ92" s="45"/>
      <c r="CWA92" s="45"/>
      <c r="CWB92" s="45"/>
      <c r="CWC92" s="45"/>
      <c r="CWD92" s="45"/>
      <c r="CWE92" s="45"/>
      <c r="CWF92" s="45"/>
      <c r="CWG92" s="45"/>
      <c r="CWH92" s="45"/>
      <c r="CWI92" s="45"/>
      <c r="CWJ92" s="45"/>
      <c r="CWK92" s="45"/>
      <c r="CWL92" s="45"/>
      <c r="CWM92" s="45"/>
      <c r="CWN92" s="45"/>
      <c r="CWO92" s="45"/>
      <c r="CWP92" s="45"/>
      <c r="CWQ92" s="45"/>
      <c r="CWR92" s="45"/>
      <c r="CWS92" s="45"/>
      <c r="CWT92" s="45"/>
      <c r="CWU92" s="45"/>
      <c r="CWV92" s="45"/>
      <c r="CWW92" s="45"/>
      <c r="CWX92" s="45"/>
      <c r="CWY92" s="45"/>
      <c r="CWZ92" s="45"/>
      <c r="CXA92" s="45"/>
      <c r="CXB92" s="45"/>
      <c r="CXC92" s="45"/>
      <c r="CXD92" s="45"/>
      <c r="CXE92" s="45"/>
      <c r="CXF92" s="45"/>
      <c r="CXG92" s="45"/>
      <c r="CXH92" s="45"/>
      <c r="CXI92" s="45"/>
      <c r="CXJ92" s="45"/>
      <c r="CXK92" s="45"/>
      <c r="CXL92" s="45"/>
      <c r="CXM92" s="45"/>
      <c r="CXN92" s="45"/>
      <c r="CXO92" s="45"/>
      <c r="CXP92" s="45"/>
      <c r="CXQ92" s="45"/>
      <c r="CXR92" s="45"/>
      <c r="CXS92" s="45"/>
      <c r="CXT92" s="45"/>
      <c r="CXU92" s="45"/>
      <c r="CXV92" s="45"/>
      <c r="CXW92" s="45"/>
      <c r="CXX92" s="45"/>
      <c r="CXY92" s="45"/>
      <c r="CXZ92" s="45"/>
      <c r="CYA92" s="45"/>
      <c r="CYB92" s="45"/>
      <c r="CYC92" s="45"/>
      <c r="CYD92" s="45"/>
      <c r="CYE92" s="45"/>
      <c r="CYF92" s="45"/>
      <c r="CYG92" s="45"/>
      <c r="CYH92" s="45"/>
      <c r="CYI92" s="45"/>
      <c r="CYJ92" s="45"/>
      <c r="CYK92" s="45"/>
      <c r="CYL92" s="45"/>
      <c r="CYM92" s="45"/>
      <c r="CYN92" s="45"/>
      <c r="CYO92" s="45"/>
      <c r="CYP92" s="45"/>
      <c r="CYQ92" s="45"/>
      <c r="CYR92" s="45"/>
      <c r="CYS92" s="45"/>
      <c r="CYT92" s="45"/>
      <c r="CYU92" s="45"/>
      <c r="CYV92" s="45"/>
      <c r="CYW92" s="45"/>
      <c r="CYX92" s="45"/>
      <c r="CYY92" s="45"/>
      <c r="CYZ92" s="45"/>
      <c r="CZA92" s="45"/>
      <c r="CZB92" s="45"/>
      <c r="CZC92" s="45"/>
      <c r="CZD92" s="45"/>
      <c r="CZE92" s="45"/>
      <c r="CZF92" s="45"/>
      <c r="CZG92" s="45"/>
      <c r="CZH92" s="45"/>
      <c r="CZI92" s="45"/>
      <c r="CZJ92" s="45"/>
      <c r="CZK92" s="45"/>
      <c r="CZL92" s="45"/>
      <c r="CZM92" s="45"/>
      <c r="CZN92" s="45"/>
      <c r="CZO92" s="45"/>
      <c r="CZP92" s="45"/>
      <c r="CZQ92" s="45"/>
      <c r="CZR92" s="45"/>
      <c r="CZS92" s="45"/>
      <c r="CZT92" s="45"/>
      <c r="CZU92" s="45"/>
      <c r="CZV92" s="45"/>
      <c r="CZW92" s="45"/>
      <c r="CZX92" s="45"/>
      <c r="CZY92" s="45"/>
      <c r="CZZ92" s="45"/>
      <c r="DAA92" s="45"/>
      <c r="DAB92" s="45"/>
      <c r="DAC92" s="45"/>
      <c r="DAD92" s="45"/>
      <c r="DAE92" s="45"/>
      <c r="DAF92" s="45"/>
      <c r="DAG92" s="45"/>
      <c r="DAH92" s="45"/>
      <c r="DAI92" s="45"/>
      <c r="DAJ92" s="45"/>
      <c r="DAK92" s="45"/>
      <c r="DAL92" s="45"/>
      <c r="DAM92" s="45"/>
      <c r="DAN92" s="45"/>
      <c r="DAO92" s="45"/>
      <c r="DAP92" s="45"/>
      <c r="DAQ92" s="45"/>
      <c r="DAR92" s="45"/>
      <c r="DAS92" s="45"/>
      <c r="DAT92" s="45"/>
      <c r="DAU92" s="45"/>
      <c r="DAV92" s="45"/>
      <c r="DAW92" s="45"/>
      <c r="DAX92" s="45"/>
      <c r="DAY92" s="45"/>
      <c r="DAZ92" s="45"/>
      <c r="DBA92" s="45"/>
      <c r="DBB92" s="45"/>
      <c r="DBC92" s="45"/>
      <c r="DBD92" s="45"/>
      <c r="DBE92" s="45"/>
      <c r="DBF92" s="45"/>
      <c r="DBG92" s="45"/>
      <c r="DBH92" s="45"/>
      <c r="DBI92" s="45"/>
      <c r="DBJ92" s="45"/>
      <c r="DBK92" s="45"/>
      <c r="DBL92" s="45"/>
      <c r="DBM92" s="45"/>
      <c r="DBN92" s="45"/>
      <c r="DBO92" s="45"/>
      <c r="DBP92" s="45"/>
      <c r="DBQ92" s="45"/>
      <c r="DBR92" s="45"/>
      <c r="DBS92" s="45"/>
      <c r="DBT92" s="45"/>
      <c r="DBU92" s="45"/>
      <c r="DBV92" s="45"/>
      <c r="DBW92" s="45"/>
      <c r="DBX92" s="45"/>
      <c r="DBY92" s="45"/>
      <c r="DBZ92" s="45"/>
      <c r="DCA92" s="45"/>
      <c r="DCB92" s="45"/>
      <c r="DCC92" s="45"/>
      <c r="DCD92" s="45"/>
      <c r="DCE92" s="45"/>
      <c r="DCF92" s="45"/>
      <c r="DCG92" s="45"/>
      <c r="DCH92" s="45"/>
      <c r="DCI92" s="45"/>
      <c r="DCJ92" s="45"/>
      <c r="DCK92" s="45"/>
      <c r="DCL92" s="45"/>
      <c r="DCM92" s="45"/>
      <c r="DCN92" s="45"/>
      <c r="DCO92" s="45"/>
      <c r="DCP92" s="45"/>
      <c r="DCQ92" s="45"/>
      <c r="DCR92" s="45"/>
      <c r="DCS92" s="45"/>
      <c r="DCT92" s="45"/>
      <c r="DCU92" s="45"/>
      <c r="DCV92" s="45"/>
      <c r="DCW92" s="45"/>
      <c r="DCX92" s="45"/>
      <c r="DCY92" s="45"/>
      <c r="DCZ92" s="45"/>
      <c r="DDA92" s="45"/>
      <c r="DDB92" s="45"/>
      <c r="DDC92" s="45"/>
      <c r="DDD92" s="45"/>
      <c r="DDE92" s="45"/>
      <c r="DDF92" s="45"/>
      <c r="DDG92" s="45"/>
      <c r="DDH92" s="45"/>
      <c r="DDI92" s="45"/>
      <c r="DDJ92" s="45"/>
      <c r="DDK92" s="45"/>
      <c r="DDL92" s="45"/>
      <c r="DDM92" s="45"/>
      <c r="DDN92" s="45"/>
      <c r="DDO92" s="45"/>
      <c r="DDP92" s="45"/>
      <c r="DDQ92" s="45"/>
      <c r="DDR92" s="45"/>
      <c r="DDS92" s="45"/>
      <c r="DDT92" s="45"/>
      <c r="DDU92" s="45"/>
      <c r="DDV92" s="45"/>
      <c r="DDW92" s="45"/>
      <c r="DDX92" s="45"/>
      <c r="DDY92" s="45"/>
      <c r="DDZ92" s="45"/>
      <c r="DEA92" s="45"/>
      <c r="DEB92" s="45"/>
      <c r="DEC92" s="45"/>
      <c r="DED92" s="45"/>
      <c r="DEE92" s="45"/>
      <c r="DEF92" s="45"/>
      <c r="DEG92" s="45"/>
      <c r="DEH92" s="45"/>
      <c r="DEI92" s="45"/>
      <c r="DEJ92" s="45"/>
      <c r="DEK92" s="45"/>
      <c r="DEL92" s="45"/>
      <c r="DEM92" s="45"/>
      <c r="DEN92" s="45"/>
      <c r="DEO92" s="45"/>
      <c r="DEP92" s="45"/>
      <c r="DEQ92" s="45"/>
      <c r="DER92" s="45"/>
      <c r="DES92" s="45"/>
      <c r="DET92" s="45"/>
      <c r="DEU92" s="45"/>
      <c r="DEV92" s="45"/>
      <c r="DEW92" s="45"/>
      <c r="DEX92" s="45"/>
      <c r="DEY92" s="45"/>
      <c r="DEZ92" s="45"/>
      <c r="DFA92" s="45"/>
      <c r="DFB92" s="45"/>
      <c r="DFC92" s="45"/>
      <c r="DFD92" s="45"/>
      <c r="DFE92" s="45"/>
      <c r="DFF92" s="45"/>
      <c r="DFG92" s="45"/>
      <c r="DFH92" s="45"/>
      <c r="DFI92" s="45"/>
      <c r="DFJ92" s="45"/>
      <c r="DFK92" s="45"/>
      <c r="DFL92" s="45"/>
      <c r="DFM92" s="45"/>
      <c r="DFN92" s="45"/>
      <c r="DFO92" s="45"/>
      <c r="DFP92" s="45"/>
      <c r="DFQ92" s="45"/>
      <c r="DFR92" s="45"/>
      <c r="DFS92" s="45"/>
      <c r="DFT92" s="45"/>
      <c r="DFU92" s="45"/>
      <c r="DFV92" s="45"/>
      <c r="DFW92" s="45"/>
      <c r="DFX92" s="45"/>
      <c r="DFY92" s="45"/>
      <c r="DFZ92" s="45"/>
      <c r="DGA92" s="45"/>
      <c r="DGB92" s="45"/>
      <c r="DGC92" s="45"/>
      <c r="DGD92" s="45"/>
      <c r="DGE92" s="45"/>
      <c r="DGF92" s="45"/>
      <c r="DGG92" s="45"/>
      <c r="DGH92" s="45"/>
      <c r="DGI92" s="45"/>
      <c r="DGJ92" s="45"/>
      <c r="DGK92" s="45"/>
      <c r="DGL92" s="45"/>
      <c r="DGM92" s="45"/>
      <c r="DGN92" s="45"/>
      <c r="DGO92" s="45"/>
      <c r="DGP92" s="45"/>
      <c r="DGQ92" s="45"/>
      <c r="DGR92" s="45"/>
      <c r="DGS92" s="45"/>
      <c r="DGT92" s="45"/>
      <c r="DGU92" s="45"/>
      <c r="DGV92" s="45"/>
      <c r="DGW92" s="45"/>
      <c r="DGX92" s="45"/>
      <c r="DGY92" s="45"/>
      <c r="DGZ92" s="45"/>
      <c r="DHA92" s="45"/>
      <c r="DHB92" s="45"/>
      <c r="DHC92" s="45"/>
      <c r="DHD92" s="45"/>
      <c r="DHE92" s="45"/>
      <c r="DHF92" s="45"/>
      <c r="DHG92" s="45"/>
      <c r="DHH92" s="45"/>
      <c r="DHI92" s="45"/>
      <c r="DHJ92" s="45"/>
      <c r="DHK92" s="45"/>
      <c r="DHL92" s="45"/>
      <c r="DHM92" s="45"/>
      <c r="DHN92" s="45"/>
      <c r="DHO92" s="45"/>
      <c r="DHP92" s="45"/>
      <c r="DHQ92" s="45"/>
      <c r="DHR92" s="45"/>
      <c r="DHS92" s="45"/>
      <c r="DHT92" s="45"/>
      <c r="DHU92" s="45"/>
      <c r="DHV92" s="45"/>
      <c r="DHW92" s="45"/>
      <c r="DHX92" s="45"/>
      <c r="DHY92" s="45"/>
      <c r="DHZ92" s="45"/>
      <c r="DIA92" s="45"/>
      <c r="DIB92" s="45"/>
      <c r="DIC92" s="45"/>
      <c r="DID92" s="45"/>
      <c r="DIE92" s="45"/>
      <c r="DIF92" s="45"/>
      <c r="DIG92" s="45"/>
      <c r="DIH92" s="45"/>
      <c r="DII92" s="45"/>
      <c r="DIJ92" s="45"/>
      <c r="DIK92" s="45"/>
      <c r="DIL92" s="45"/>
      <c r="DIM92" s="45"/>
      <c r="DIN92" s="45"/>
      <c r="DIO92" s="45"/>
      <c r="DIP92" s="45"/>
      <c r="DIQ92" s="45"/>
      <c r="DIR92" s="45"/>
      <c r="DIS92" s="45"/>
      <c r="DIT92" s="45"/>
      <c r="DIU92" s="45"/>
      <c r="DIV92" s="45"/>
      <c r="DIW92" s="45"/>
      <c r="DIX92" s="45"/>
      <c r="DIY92" s="45"/>
      <c r="DIZ92" s="45"/>
      <c r="DJA92" s="45"/>
      <c r="DJB92" s="45"/>
      <c r="DJC92" s="45"/>
      <c r="DJD92" s="45"/>
      <c r="DJE92" s="45"/>
      <c r="DJF92" s="45"/>
      <c r="DJG92" s="45"/>
      <c r="DJH92" s="45"/>
      <c r="DJI92" s="45"/>
      <c r="DJJ92" s="45"/>
      <c r="DJK92" s="45"/>
      <c r="DJL92" s="45"/>
      <c r="DJM92" s="45"/>
      <c r="DJN92" s="45"/>
      <c r="DJO92" s="45"/>
      <c r="DJP92" s="45"/>
      <c r="DJQ92" s="45"/>
      <c r="DJR92" s="45"/>
      <c r="DJS92" s="45"/>
      <c r="DJT92" s="45"/>
      <c r="DJU92" s="45"/>
      <c r="DJV92" s="45"/>
      <c r="DJW92" s="45"/>
      <c r="DJX92" s="45"/>
      <c r="DJY92" s="45"/>
      <c r="DJZ92" s="45"/>
      <c r="DKA92" s="45"/>
      <c r="DKB92" s="45"/>
      <c r="DKC92" s="45"/>
      <c r="DKD92" s="45"/>
      <c r="DKE92" s="45"/>
      <c r="DKF92" s="45"/>
      <c r="DKG92" s="45"/>
      <c r="DKH92" s="45"/>
      <c r="DKI92" s="45"/>
      <c r="DKJ92" s="45"/>
      <c r="DKK92" s="45"/>
      <c r="DKL92" s="45"/>
      <c r="DKM92" s="45"/>
      <c r="DKN92" s="45"/>
      <c r="DKO92" s="45"/>
      <c r="DKP92" s="45"/>
      <c r="DKQ92" s="45"/>
      <c r="DKR92" s="45"/>
      <c r="DKS92" s="45"/>
      <c r="DKT92" s="45"/>
      <c r="DKU92" s="45"/>
      <c r="DKV92" s="45"/>
      <c r="DKW92" s="45"/>
      <c r="DKX92" s="45"/>
      <c r="DKY92" s="45"/>
      <c r="DKZ92" s="45"/>
      <c r="DLA92" s="45"/>
      <c r="DLB92" s="45"/>
      <c r="DLC92" s="45"/>
      <c r="DLD92" s="45"/>
      <c r="DLE92" s="45"/>
      <c r="DLF92" s="45"/>
      <c r="DLG92" s="45"/>
      <c r="DLH92" s="45"/>
      <c r="DLI92" s="45"/>
      <c r="DLJ92" s="45"/>
      <c r="DLK92" s="45"/>
      <c r="DLL92" s="45"/>
      <c r="DLM92" s="45"/>
      <c r="DLN92" s="45"/>
      <c r="DLO92" s="45"/>
      <c r="DLP92" s="45"/>
      <c r="DLQ92" s="45"/>
      <c r="DLR92" s="45"/>
      <c r="DLS92" s="45"/>
      <c r="DLT92" s="45"/>
      <c r="DLU92" s="45"/>
      <c r="DLV92" s="45"/>
      <c r="DLW92" s="45"/>
      <c r="DLX92" s="45"/>
      <c r="DLY92" s="45"/>
      <c r="DLZ92" s="45"/>
      <c r="DMA92" s="45"/>
      <c r="DMB92" s="45"/>
      <c r="DMC92" s="45"/>
      <c r="DMD92" s="45"/>
      <c r="DME92" s="45"/>
      <c r="DMF92" s="45"/>
      <c r="DMG92" s="45"/>
      <c r="DMH92" s="45"/>
      <c r="DMI92" s="45"/>
      <c r="DMJ92" s="45"/>
      <c r="DMK92" s="45"/>
      <c r="DML92" s="45"/>
      <c r="DMM92" s="45"/>
      <c r="DMN92" s="45"/>
      <c r="DMO92" s="45"/>
      <c r="DMP92" s="45"/>
      <c r="DMQ92" s="45"/>
      <c r="DMR92" s="45"/>
      <c r="DMS92" s="45"/>
      <c r="DMT92" s="45"/>
      <c r="DMU92" s="45"/>
      <c r="DMV92" s="45"/>
      <c r="DMW92" s="45"/>
      <c r="DMX92" s="45"/>
      <c r="DMY92" s="45"/>
      <c r="DMZ92" s="45"/>
      <c r="DNA92" s="45"/>
      <c r="DNB92" s="45"/>
      <c r="DNC92" s="45"/>
      <c r="DND92" s="45"/>
      <c r="DNE92" s="45"/>
      <c r="DNF92" s="45"/>
      <c r="DNG92" s="45"/>
      <c r="DNH92" s="45"/>
      <c r="DNI92" s="45"/>
      <c r="DNJ92" s="45"/>
      <c r="DNK92" s="45"/>
      <c r="DNL92" s="45"/>
      <c r="DNM92" s="45"/>
      <c r="DNN92" s="45"/>
      <c r="DNO92" s="45"/>
      <c r="DNP92" s="45"/>
      <c r="DNQ92" s="45"/>
      <c r="DNR92" s="45"/>
      <c r="DNS92" s="45"/>
      <c r="DNT92" s="45"/>
      <c r="DNU92" s="45"/>
      <c r="DNV92" s="45"/>
      <c r="DNW92" s="45"/>
      <c r="DNX92" s="45"/>
      <c r="DNY92" s="45"/>
      <c r="DNZ92" s="45"/>
      <c r="DOA92" s="45"/>
      <c r="DOB92" s="45"/>
      <c r="DOC92" s="45"/>
      <c r="DOD92" s="45"/>
      <c r="DOE92" s="45"/>
      <c r="DOF92" s="45"/>
      <c r="DOG92" s="45"/>
      <c r="DOH92" s="45"/>
      <c r="DOI92" s="45"/>
      <c r="DOJ92" s="45"/>
      <c r="DOK92" s="45"/>
      <c r="DOL92" s="45"/>
      <c r="DOM92" s="45"/>
      <c r="DON92" s="45"/>
      <c r="DOO92" s="45"/>
      <c r="DOP92" s="45"/>
      <c r="DOQ92" s="45"/>
      <c r="DOR92" s="45"/>
      <c r="DOS92" s="45"/>
      <c r="DOT92" s="45"/>
      <c r="DOU92" s="45"/>
      <c r="DOV92" s="45"/>
      <c r="DOW92" s="45"/>
      <c r="DOX92" s="45"/>
      <c r="DOY92" s="45"/>
      <c r="DOZ92" s="45"/>
      <c r="DPA92" s="45"/>
      <c r="DPB92" s="45"/>
      <c r="DPC92" s="45"/>
      <c r="DPD92" s="45"/>
      <c r="DPE92" s="45"/>
      <c r="DPF92" s="45"/>
      <c r="DPG92" s="45"/>
      <c r="DPH92" s="45"/>
      <c r="DPI92" s="45"/>
      <c r="DPJ92" s="45"/>
      <c r="DPK92" s="45"/>
      <c r="DPL92" s="45"/>
      <c r="DPM92" s="45"/>
      <c r="DPN92" s="45"/>
      <c r="DPO92" s="45"/>
      <c r="DPP92" s="45"/>
      <c r="DPQ92" s="45"/>
      <c r="DPR92" s="45"/>
      <c r="DPS92" s="45"/>
      <c r="DPT92" s="45"/>
      <c r="DPU92" s="45"/>
      <c r="DPV92" s="45"/>
      <c r="DPW92" s="45"/>
      <c r="DPX92" s="45"/>
      <c r="DPY92" s="45"/>
      <c r="DPZ92" s="45"/>
      <c r="DQA92" s="45"/>
      <c r="DQB92" s="45"/>
      <c r="DQC92" s="45"/>
      <c r="DQD92" s="45"/>
      <c r="DQE92" s="45"/>
      <c r="DQF92" s="45"/>
      <c r="DQG92" s="45"/>
      <c r="DQH92" s="45"/>
      <c r="DQI92" s="45"/>
      <c r="DQJ92" s="45"/>
      <c r="DQK92" s="45"/>
      <c r="DQL92" s="45"/>
      <c r="DQM92" s="45"/>
      <c r="DQN92" s="45"/>
      <c r="DQO92" s="45"/>
      <c r="DQP92" s="45"/>
      <c r="DQQ92" s="45"/>
      <c r="DQR92" s="45"/>
      <c r="DQS92" s="45"/>
      <c r="DQT92" s="45"/>
      <c r="DQU92" s="45"/>
      <c r="DQV92" s="45"/>
      <c r="DQW92" s="45"/>
      <c r="DQX92" s="45"/>
      <c r="DQY92" s="45"/>
      <c r="DQZ92" s="45"/>
      <c r="DRA92" s="45"/>
      <c r="DRB92" s="45"/>
      <c r="DRC92" s="45"/>
      <c r="DRD92" s="45"/>
      <c r="DRE92" s="45"/>
      <c r="DRF92" s="45"/>
      <c r="DRG92" s="45"/>
      <c r="DRH92" s="45"/>
      <c r="DRI92" s="45"/>
      <c r="DRJ92" s="45"/>
      <c r="DRK92" s="45"/>
      <c r="DRL92" s="45"/>
      <c r="DRM92" s="45"/>
      <c r="DRN92" s="45"/>
      <c r="DRO92" s="45"/>
      <c r="DRP92" s="45"/>
      <c r="DRQ92" s="45"/>
      <c r="DRR92" s="45"/>
      <c r="DRS92" s="45"/>
      <c r="DRT92" s="45"/>
      <c r="DRU92" s="45"/>
      <c r="DRV92" s="45"/>
      <c r="DRW92" s="45"/>
      <c r="DRX92" s="45"/>
      <c r="DRY92" s="45"/>
      <c r="DRZ92" s="45"/>
      <c r="DSA92" s="45"/>
      <c r="DSB92" s="45"/>
      <c r="DSC92" s="45"/>
      <c r="DSD92" s="45"/>
      <c r="DSE92" s="45"/>
      <c r="DSF92" s="45"/>
      <c r="DSG92" s="45"/>
      <c r="DSH92" s="45"/>
      <c r="DSI92" s="45"/>
      <c r="DSJ92" s="45"/>
      <c r="DSK92" s="45"/>
      <c r="DSL92" s="45"/>
      <c r="DSM92" s="45"/>
      <c r="DSN92" s="45"/>
      <c r="DSO92" s="45"/>
      <c r="DSP92" s="45"/>
      <c r="DSQ92" s="45"/>
      <c r="DSR92" s="45"/>
      <c r="DSS92" s="45"/>
      <c r="DST92" s="45"/>
      <c r="DSU92" s="45"/>
      <c r="DSV92" s="45"/>
      <c r="DSW92" s="45"/>
      <c r="DSX92" s="45"/>
      <c r="DSY92" s="45"/>
      <c r="DSZ92" s="45"/>
      <c r="DTA92" s="45"/>
      <c r="DTB92" s="45"/>
      <c r="DTC92" s="45"/>
      <c r="DTD92" s="45"/>
      <c r="DTE92" s="45"/>
      <c r="DTF92" s="45"/>
      <c r="DTG92" s="45"/>
      <c r="DTH92" s="45"/>
      <c r="DTI92" s="45"/>
      <c r="DTJ92" s="45"/>
      <c r="DTK92" s="45"/>
      <c r="DTL92" s="45"/>
      <c r="DTM92" s="45"/>
      <c r="DTN92" s="45"/>
      <c r="DTO92" s="45"/>
      <c r="DTP92" s="45"/>
      <c r="DTQ92" s="45"/>
      <c r="DTR92" s="45"/>
      <c r="DTS92" s="45"/>
      <c r="DTT92" s="45"/>
      <c r="DTU92" s="45"/>
      <c r="DTV92" s="45"/>
      <c r="DTW92" s="45"/>
      <c r="DTX92" s="45"/>
      <c r="DTY92" s="45"/>
      <c r="DTZ92" s="45"/>
      <c r="DUA92" s="45"/>
      <c r="DUB92" s="45"/>
      <c r="DUC92" s="45"/>
      <c r="DUD92" s="45"/>
      <c r="DUE92" s="45"/>
      <c r="DUF92" s="45"/>
      <c r="DUG92" s="45"/>
      <c r="DUH92" s="45"/>
      <c r="DUI92" s="45"/>
      <c r="DUJ92" s="45"/>
      <c r="DUK92" s="45"/>
      <c r="DUL92" s="45"/>
      <c r="DUM92" s="45"/>
      <c r="DUN92" s="45"/>
      <c r="DUO92" s="45"/>
      <c r="DUP92" s="45"/>
      <c r="DUQ92" s="45"/>
      <c r="DUR92" s="45"/>
      <c r="DUS92" s="45"/>
      <c r="DUT92" s="45"/>
      <c r="DUU92" s="45"/>
      <c r="DUV92" s="45"/>
      <c r="DUW92" s="45"/>
      <c r="DUX92" s="45"/>
      <c r="DUY92" s="45"/>
      <c r="DUZ92" s="45"/>
      <c r="DVA92" s="45"/>
      <c r="DVB92" s="45"/>
      <c r="DVC92" s="45"/>
      <c r="DVD92" s="45"/>
      <c r="DVE92" s="45"/>
      <c r="DVF92" s="45"/>
      <c r="DVG92" s="45"/>
      <c r="DVH92" s="45"/>
      <c r="DVI92" s="45"/>
      <c r="DVJ92" s="45"/>
      <c r="DVK92" s="45"/>
      <c r="DVL92" s="45"/>
      <c r="DVM92" s="45"/>
      <c r="DVN92" s="45"/>
      <c r="DVO92" s="45"/>
      <c r="DVP92" s="45"/>
      <c r="DVQ92" s="45"/>
      <c r="DVR92" s="45"/>
      <c r="DVS92" s="45"/>
      <c r="DVT92" s="45"/>
      <c r="DVU92" s="45"/>
      <c r="DVV92" s="45"/>
      <c r="DVW92" s="45"/>
      <c r="DVX92" s="45"/>
      <c r="DVY92" s="45"/>
      <c r="DVZ92" s="45"/>
      <c r="DWA92" s="45"/>
      <c r="DWB92" s="45"/>
      <c r="DWC92" s="45"/>
      <c r="DWD92" s="45"/>
      <c r="DWE92" s="45"/>
      <c r="DWF92" s="45"/>
      <c r="DWG92" s="45"/>
      <c r="DWH92" s="45"/>
      <c r="DWI92" s="45"/>
      <c r="DWJ92" s="45"/>
      <c r="DWK92" s="45"/>
      <c r="DWL92" s="45"/>
      <c r="DWM92" s="45"/>
      <c r="DWN92" s="45"/>
      <c r="DWO92" s="45"/>
      <c r="DWP92" s="45"/>
      <c r="DWQ92" s="45"/>
      <c r="DWR92" s="45"/>
      <c r="DWS92" s="45"/>
      <c r="DWT92" s="45"/>
      <c r="DWU92" s="45"/>
      <c r="DWV92" s="45"/>
      <c r="DWW92" s="45"/>
      <c r="DWX92" s="45"/>
      <c r="DWY92" s="45"/>
      <c r="DWZ92" s="45"/>
      <c r="DXA92" s="45"/>
      <c r="DXB92" s="45"/>
      <c r="DXC92" s="45"/>
      <c r="DXD92" s="45"/>
      <c r="DXE92" s="45"/>
      <c r="DXF92" s="45"/>
      <c r="DXG92" s="45"/>
      <c r="DXH92" s="45"/>
      <c r="DXI92" s="45"/>
      <c r="DXJ92" s="45"/>
      <c r="DXK92" s="45"/>
      <c r="DXL92" s="45"/>
      <c r="DXM92" s="45"/>
      <c r="DXN92" s="45"/>
      <c r="DXO92" s="45"/>
      <c r="DXP92" s="45"/>
      <c r="DXQ92" s="45"/>
      <c r="DXR92" s="45"/>
      <c r="DXS92" s="45"/>
      <c r="DXT92" s="45"/>
      <c r="DXU92" s="45"/>
      <c r="DXV92" s="45"/>
      <c r="DXW92" s="45"/>
      <c r="DXX92" s="45"/>
      <c r="DXY92" s="45"/>
      <c r="DXZ92" s="45"/>
      <c r="DYA92" s="45"/>
      <c r="DYB92" s="45"/>
      <c r="DYC92" s="45"/>
      <c r="DYD92" s="45"/>
      <c r="DYE92" s="45"/>
      <c r="DYF92" s="45"/>
      <c r="DYG92" s="45"/>
      <c r="DYH92" s="45"/>
      <c r="DYI92" s="45"/>
      <c r="DYJ92" s="45"/>
      <c r="DYK92" s="45"/>
      <c r="DYL92" s="45"/>
      <c r="DYM92" s="45"/>
      <c r="DYN92" s="45"/>
      <c r="DYO92" s="45"/>
      <c r="DYP92" s="45"/>
      <c r="DYQ92" s="45"/>
      <c r="DYR92" s="45"/>
      <c r="DYS92" s="45"/>
      <c r="DYT92" s="45"/>
      <c r="DYU92" s="45"/>
      <c r="DYV92" s="45"/>
      <c r="DYW92" s="45"/>
      <c r="DYX92" s="45"/>
      <c r="DYY92" s="45"/>
      <c r="DYZ92" s="45"/>
      <c r="DZA92" s="45"/>
      <c r="DZB92" s="45"/>
      <c r="DZC92" s="45"/>
      <c r="DZD92" s="45"/>
      <c r="DZE92" s="45"/>
      <c r="DZF92" s="45"/>
      <c r="DZG92" s="45"/>
      <c r="DZH92" s="45"/>
      <c r="DZI92" s="45"/>
      <c r="DZJ92" s="45"/>
      <c r="DZK92" s="45"/>
      <c r="DZL92" s="45"/>
      <c r="DZM92" s="45"/>
      <c r="DZN92" s="45"/>
      <c r="DZO92" s="45"/>
      <c r="DZP92" s="45"/>
      <c r="DZQ92" s="45"/>
      <c r="DZR92" s="45"/>
      <c r="DZS92" s="45"/>
      <c r="DZT92" s="45"/>
      <c r="DZU92" s="45"/>
      <c r="DZV92" s="45"/>
      <c r="DZW92" s="45"/>
      <c r="DZX92" s="45"/>
      <c r="DZY92" s="45"/>
      <c r="DZZ92" s="45"/>
      <c r="EAA92" s="45"/>
      <c r="EAB92" s="45"/>
      <c r="EAC92" s="45"/>
      <c r="EAD92" s="45"/>
      <c r="EAE92" s="45"/>
      <c r="EAF92" s="45"/>
      <c r="EAG92" s="45"/>
      <c r="EAH92" s="45"/>
      <c r="EAI92" s="45"/>
      <c r="EAJ92" s="45"/>
      <c r="EAK92" s="45"/>
      <c r="EAL92" s="45"/>
      <c r="EAM92" s="45"/>
      <c r="EAN92" s="45"/>
      <c r="EAO92" s="45"/>
      <c r="EAP92" s="45"/>
      <c r="EAQ92" s="45"/>
      <c r="EAR92" s="45"/>
      <c r="EAS92" s="45"/>
      <c r="EAT92" s="45"/>
      <c r="EAU92" s="45"/>
      <c r="EAV92" s="45"/>
      <c r="EAW92" s="45"/>
      <c r="EAX92" s="45"/>
      <c r="EAY92" s="45"/>
      <c r="EAZ92" s="45"/>
      <c r="EBA92" s="45"/>
      <c r="EBB92" s="45"/>
      <c r="EBC92" s="45"/>
      <c r="EBD92" s="45"/>
      <c r="EBE92" s="45"/>
      <c r="EBF92" s="45"/>
      <c r="EBG92" s="45"/>
      <c r="EBH92" s="45"/>
      <c r="EBI92" s="45"/>
      <c r="EBJ92" s="45"/>
      <c r="EBK92" s="45"/>
      <c r="EBL92" s="45"/>
      <c r="EBM92" s="45"/>
      <c r="EBN92" s="45"/>
      <c r="EBO92" s="45"/>
      <c r="EBP92" s="45"/>
      <c r="EBQ92" s="45"/>
      <c r="EBR92" s="45"/>
      <c r="EBS92" s="45"/>
      <c r="EBT92" s="45"/>
      <c r="EBU92" s="45"/>
      <c r="EBV92" s="45"/>
      <c r="EBW92" s="45"/>
      <c r="EBX92" s="45"/>
      <c r="EBY92" s="45"/>
      <c r="EBZ92" s="45"/>
      <c r="ECA92" s="45"/>
      <c r="ECB92" s="45"/>
      <c r="ECC92" s="45"/>
      <c r="ECD92" s="45"/>
      <c r="ECE92" s="45"/>
      <c r="ECF92" s="45"/>
      <c r="ECG92" s="45"/>
      <c r="ECH92" s="45"/>
      <c r="ECI92" s="45"/>
      <c r="ECJ92" s="45"/>
      <c r="ECK92" s="45"/>
      <c r="ECL92" s="45"/>
      <c r="ECM92" s="45"/>
      <c r="ECN92" s="45"/>
      <c r="ECO92" s="45"/>
      <c r="ECP92" s="45"/>
      <c r="ECQ92" s="45"/>
      <c r="ECR92" s="45"/>
      <c r="ECS92" s="45"/>
      <c r="ECT92" s="45"/>
      <c r="ECU92" s="45"/>
      <c r="ECV92" s="45"/>
      <c r="ECW92" s="45"/>
      <c r="ECX92" s="45"/>
      <c r="ECY92" s="45"/>
      <c r="ECZ92" s="45"/>
      <c r="EDA92" s="45"/>
      <c r="EDB92" s="45"/>
      <c r="EDC92" s="45"/>
      <c r="EDD92" s="45"/>
      <c r="EDE92" s="45"/>
      <c r="EDF92" s="45"/>
      <c r="EDG92" s="45"/>
      <c r="EDH92" s="45"/>
      <c r="EDI92" s="45"/>
      <c r="EDJ92" s="45"/>
      <c r="EDK92" s="45"/>
      <c r="EDL92" s="45"/>
      <c r="EDM92" s="45"/>
      <c r="EDN92" s="45"/>
      <c r="EDO92" s="45"/>
      <c r="EDP92" s="45"/>
      <c r="EDQ92" s="45"/>
      <c r="EDR92" s="45"/>
      <c r="EDS92" s="45"/>
      <c r="EDT92" s="45"/>
      <c r="EDU92" s="45"/>
      <c r="EDV92" s="45"/>
      <c r="EDW92" s="45"/>
      <c r="EDX92" s="45"/>
      <c r="EDY92" s="45"/>
      <c r="EDZ92" s="45"/>
      <c r="EEA92" s="45"/>
      <c r="EEB92" s="45"/>
      <c r="EEC92" s="45"/>
      <c r="EED92" s="45"/>
      <c r="EEE92" s="45"/>
      <c r="EEF92" s="45"/>
      <c r="EEG92" s="45"/>
      <c r="EEH92" s="45"/>
      <c r="EEI92" s="45"/>
      <c r="EEJ92" s="45"/>
      <c r="EEK92" s="45"/>
      <c r="EEL92" s="45"/>
      <c r="EEM92" s="45"/>
      <c r="EEN92" s="45"/>
      <c r="EEO92" s="45"/>
      <c r="EEP92" s="45"/>
      <c r="EEQ92" s="45"/>
      <c r="EER92" s="45"/>
      <c r="EES92" s="45"/>
      <c r="EET92" s="45"/>
      <c r="EEU92" s="45"/>
      <c r="EEV92" s="45"/>
      <c r="EEW92" s="45"/>
      <c r="EEX92" s="45"/>
      <c r="EEY92" s="45"/>
      <c r="EEZ92" s="45"/>
      <c r="EFA92" s="45"/>
      <c r="EFB92" s="45"/>
      <c r="EFC92" s="45"/>
      <c r="EFD92" s="45"/>
      <c r="EFE92" s="45"/>
      <c r="EFF92" s="45"/>
      <c r="EFG92" s="45"/>
      <c r="EFH92" s="45"/>
      <c r="EFI92" s="45"/>
      <c r="EFJ92" s="45"/>
      <c r="EFK92" s="45"/>
      <c r="EFL92" s="45"/>
      <c r="EFM92" s="45"/>
      <c r="EFN92" s="45"/>
      <c r="EFO92" s="45"/>
      <c r="EFP92" s="45"/>
      <c r="EFQ92" s="45"/>
      <c r="EFR92" s="45"/>
      <c r="EFS92" s="45"/>
      <c r="EFT92" s="45"/>
      <c r="EFU92" s="45"/>
      <c r="EFV92" s="45"/>
      <c r="EFW92" s="45"/>
      <c r="EFX92" s="45"/>
      <c r="EFY92" s="45"/>
      <c r="EFZ92" s="45"/>
      <c r="EGA92" s="45"/>
      <c r="EGB92" s="45"/>
      <c r="EGC92" s="45"/>
      <c r="EGD92" s="45"/>
      <c r="EGE92" s="45"/>
      <c r="EGF92" s="45"/>
      <c r="EGG92" s="45"/>
      <c r="EGH92" s="45"/>
      <c r="EGI92" s="45"/>
      <c r="EGJ92" s="45"/>
      <c r="EGK92" s="45"/>
      <c r="EGL92" s="45"/>
      <c r="EGM92" s="45"/>
      <c r="EGN92" s="45"/>
      <c r="EGO92" s="45"/>
      <c r="EGP92" s="45"/>
      <c r="EGQ92" s="45"/>
      <c r="EGR92" s="45"/>
      <c r="EGS92" s="45"/>
      <c r="EGT92" s="45"/>
      <c r="EGU92" s="45"/>
      <c r="EGV92" s="45"/>
      <c r="EGW92" s="45"/>
      <c r="EGX92" s="45"/>
      <c r="EGY92" s="45"/>
      <c r="EGZ92" s="45"/>
      <c r="EHA92" s="45"/>
      <c r="EHB92" s="45"/>
      <c r="EHC92" s="45"/>
      <c r="EHD92" s="45"/>
      <c r="EHE92" s="45"/>
      <c r="EHF92" s="45"/>
      <c r="EHG92" s="45"/>
      <c r="EHH92" s="45"/>
      <c r="EHI92" s="45"/>
      <c r="EHJ92" s="45"/>
      <c r="EHK92" s="45"/>
      <c r="EHL92" s="45"/>
      <c r="EHM92" s="45"/>
      <c r="EHN92" s="45"/>
      <c r="EHO92" s="45"/>
      <c r="EHP92" s="45"/>
      <c r="EHQ92" s="45"/>
      <c r="EHR92" s="45"/>
      <c r="EHS92" s="45"/>
      <c r="EHT92" s="45"/>
      <c r="EHU92" s="45"/>
      <c r="EHV92" s="45"/>
      <c r="EHW92" s="45"/>
      <c r="EHX92" s="45"/>
      <c r="EHY92" s="45"/>
      <c r="EHZ92" s="45"/>
      <c r="EIA92" s="45"/>
      <c r="EIB92" s="45"/>
      <c r="EIC92" s="45"/>
      <c r="EID92" s="45"/>
      <c r="EIE92" s="45"/>
      <c r="EIF92" s="45"/>
      <c r="EIG92" s="45"/>
      <c r="EIH92" s="45"/>
      <c r="EII92" s="45"/>
      <c r="EIJ92" s="45"/>
      <c r="EIK92" s="45"/>
      <c r="EIL92" s="45"/>
      <c r="EIM92" s="45"/>
      <c r="EIN92" s="45"/>
      <c r="EIO92" s="45"/>
      <c r="EIP92" s="45"/>
      <c r="EIQ92" s="45"/>
      <c r="EIR92" s="45"/>
      <c r="EIS92" s="45"/>
      <c r="EIT92" s="45"/>
      <c r="EIU92" s="45"/>
      <c r="EIV92" s="45"/>
      <c r="EIW92" s="45"/>
      <c r="EIX92" s="45"/>
      <c r="EIY92" s="45"/>
      <c r="EIZ92" s="45"/>
      <c r="EJA92" s="45"/>
      <c r="EJB92" s="45"/>
      <c r="EJC92" s="45"/>
      <c r="EJD92" s="45"/>
      <c r="EJE92" s="45"/>
      <c r="EJF92" s="45"/>
      <c r="EJG92" s="45"/>
      <c r="EJH92" s="45"/>
      <c r="EJI92" s="45"/>
      <c r="EJJ92" s="45"/>
      <c r="EJK92" s="45"/>
      <c r="EJL92" s="45"/>
      <c r="EJM92" s="45"/>
      <c r="EJN92" s="45"/>
      <c r="EJO92" s="45"/>
      <c r="EJP92" s="45"/>
      <c r="EJQ92" s="45"/>
      <c r="EJR92" s="45"/>
      <c r="EJS92" s="45"/>
      <c r="EJT92" s="45"/>
      <c r="EJU92" s="45"/>
      <c r="EJV92" s="45"/>
      <c r="EJW92" s="45"/>
      <c r="EJX92" s="45"/>
      <c r="EJY92" s="45"/>
      <c r="EJZ92" s="45"/>
      <c r="EKA92" s="45"/>
      <c r="EKB92" s="45"/>
      <c r="EKC92" s="45"/>
      <c r="EKD92" s="45"/>
      <c r="EKE92" s="45"/>
      <c r="EKF92" s="45"/>
      <c r="EKG92" s="45"/>
      <c r="EKH92" s="45"/>
      <c r="EKI92" s="45"/>
      <c r="EKJ92" s="45"/>
      <c r="EKK92" s="45"/>
      <c r="EKL92" s="45"/>
      <c r="EKM92" s="45"/>
      <c r="EKN92" s="45"/>
      <c r="EKO92" s="45"/>
      <c r="EKP92" s="45"/>
      <c r="EKQ92" s="45"/>
      <c r="EKR92" s="45"/>
      <c r="EKS92" s="45"/>
      <c r="EKT92" s="45"/>
      <c r="EKU92" s="45"/>
      <c r="EKV92" s="45"/>
      <c r="EKW92" s="45"/>
      <c r="EKX92" s="45"/>
      <c r="EKY92" s="45"/>
      <c r="EKZ92" s="45"/>
      <c r="ELA92" s="45"/>
      <c r="ELB92" s="45"/>
      <c r="ELC92" s="45"/>
      <c r="ELD92" s="45"/>
      <c r="ELE92" s="45"/>
      <c r="ELF92" s="45"/>
      <c r="ELG92" s="45"/>
      <c r="ELH92" s="45"/>
      <c r="ELI92" s="45"/>
      <c r="ELJ92" s="45"/>
      <c r="ELK92" s="45"/>
      <c r="ELL92" s="45"/>
      <c r="ELM92" s="45"/>
      <c r="ELN92" s="45"/>
      <c r="ELO92" s="45"/>
      <c r="ELP92" s="45"/>
      <c r="ELQ92" s="45"/>
      <c r="ELR92" s="45"/>
      <c r="ELS92" s="45"/>
      <c r="ELT92" s="45"/>
      <c r="ELU92" s="45"/>
      <c r="ELV92" s="45"/>
      <c r="ELW92" s="45"/>
      <c r="ELX92" s="45"/>
      <c r="ELY92" s="45"/>
      <c r="ELZ92" s="45"/>
      <c r="EMA92" s="45"/>
      <c r="EMB92" s="45"/>
      <c r="EMC92" s="45"/>
      <c r="EMD92" s="45"/>
      <c r="EME92" s="45"/>
      <c r="EMF92" s="45"/>
      <c r="EMG92" s="45"/>
      <c r="EMH92" s="45"/>
      <c r="EMI92" s="45"/>
      <c r="EMJ92" s="45"/>
      <c r="EMK92" s="45"/>
      <c r="EML92" s="45"/>
      <c r="EMM92" s="45"/>
      <c r="EMN92" s="45"/>
      <c r="EMO92" s="45"/>
      <c r="EMP92" s="45"/>
      <c r="EMQ92" s="45"/>
      <c r="EMR92" s="45"/>
      <c r="EMS92" s="45"/>
      <c r="EMT92" s="45"/>
      <c r="EMU92" s="45"/>
      <c r="EMV92" s="45"/>
      <c r="EMW92" s="45"/>
      <c r="EMX92" s="45"/>
      <c r="EMY92" s="45"/>
      <c r="EMZ92" s="45"/>
      <c r="ENA92" s="45"/>
      <c r="ENB92" s="45"/>
      <c r="ENC92" s="45"/>
      <c r="END92" s="45"/>
      <c r="ENE92" s="45"/>
      <c r="ENF92" s="45"/>
      <c r="ENG92" s="45"/>
      <c r="ENH92" s="45"/>
      <c r="ENI92" s="45"/>
      <c r="ENJ92" s="45"/>
      <c r="ENK92" s="45"/>
      <c r="ENL92" s="45"/>
      <c r="ENM92" s="45"/>
      <c r="ENN92" s="45"/>
      <c r="ENO92" s="45"/>
      <c r="ENP92" s="45"/>
      <c r="ENQ92" s="45"/>
      <c r="ENR92" s="45"/>
      <c r="ENS92" s="45"/>
      <c r="ENT92" s="45"/>
      <c r="ENU92" s="45"/>
      <c r="ENV92" s="45"/>
      <c r="ENW92" s="45"/>
      <c r="ENX92" s="45"/>
      <c r="ENY92" s="45"/>
      <c r="ENZ92" s="45"/>
      <c r="EOA92" s="45"/>
      <c r="EOB92" s="45"/>
      <c r="EOC92" s="45"/>
      <c r="EOD92" s="45"/>
      <c r="EOE92" s="45"/>
      <c r="EOF92" s="45"/>
      <c r="EOG92" s="45"/>
      <c r="EOH92" s="45"/>
      <c r="EOI92" s="45"/>
      <c r="EOJ92" s="45"/>
      <c r="EOK92" s="45"/>
      <c r="EOL92" s="45"/>
      <c r="EOM92" s="45"/>
      <c r="EON92" s="45"/>
      <c r="EOO92" s="45"/>
      <c r="EOP92" s="45"/>
      <c r="EOQ92" s="45"/>
      <c r="EOR92" s="45"/>
      <c r="EOS92" s="45"/>
      <c r="EOT92" s="45"/>
      <c r="EOU92" s="45"/>
      <c r="EOV92" s="45"/>
      <c r="EOW92" s="45"/>
      <c r="EOX92" s="45"/>
      <c r="EOY92" s="45"/>
      <c r="EOZ92" s="45"/>
      <c r="EPA92" s="45"/>
      <c r="EPB92" s="45"/>
      <c r="EPC92" s="45"/>
      <c r="EPD92" s="45"/>
      <c r="EPE92" s="45"/>
      <c r="EPF92" s="45"/>
      <c r="EPG92" s="45"/>
      <c r="EPH92" s="45"/>
      <c r="EPI92" s="45"/>
      <c r="EPJ92" s="45"/>
      <c r="EPK92" s="45"/>
      <c r="EPL92" s="45"/>
      <c r="EPM92" s="45"/>
      <c r="EPN92" s="45"/>
      <c r="EPO92" s="45"/>
      <c r="EPP92" s="45"/>
      <c r="EPQ92" s="45"/>
      <c r="EPR92" s="45"/>
      <c r="EPS92" s="45"/>
      <c r="EPT92" s="45"/>
      <c r="EPU92" s="45"/>
      <c r="EPV92" s="45"/>
      <c r="EPW92" s="45"/>
      <c r="EPX92" s="45"/>
      <c r="EPY92" s="45"/>
      <c r="EPZ92" s="45"/>
      <c r="EQA92" s="45"/>
      <c r="EQB92" s="45"/>
      <c r="EQC92" s="45"/>
      <c r="EQD92" s="45"/>
      <c r="EQE92" s="45"/>
      <c r="EQF92" s="45"/>
      <c r="EQG92" s="45"/>
      <c r="EQH92" s="45"/>
      <c r="EQI92" s="45"/>
      <c r="EQJ92" s="45"/>
      <c r="EQK92" s="45"/>
      <c r="EQL92" s="45"/>
      <c r="EQM92" s="45"/>
      <c r="EQN92" s="45"/>
      <c r="EQO92" s="45"/>
      <c r="EQP92" s="45"/>
      <c r="EQQ92" s="45"/>
      <c r="EQR92" s="45"/>
      <c r="EQS92" s="45"/>
      <c r="EQT92" s="45"/>
      <c r="EQU92" s="45"/>
      <c r="EQV92" s="45"/>
      <c r="EQW92" s="45"/>
      <c r="EQX92" s="45"/>
      <c r="EQY92" s="45"/>
      <c r="EQZ92" s="45"/>
      <c r="ERA92" s="45"/>
      <c r="ERB92" s="45"/>
      <c r="ERC92" s="45"/>
      <c r="ERD92" s="45"/>
      <c r="ERE92" s="45"/>
      <c r="ERF92" s="45"/>
      <c r="ERG92" s="45"/>
      <c r="ERH92" s="45"/>
      <c r="ERI92" s="45"/>
      <c r="ERJ92" s="45"/>
      <c r="ERK92" s="45"/>
      <c r="ERL92" s="45"/>
      <c r="ERM92" s="45"/>
      <c r="ERN92" s="45"/>
      <c r="ERO92" s="45"/>
      <c r="ERP92" s="45"/>
      <c r="ERQ92" s="45"/>
      <c r="ERR92" s="45"/>
      <c r="ERS92" s="45"/>
      <c r="ERT92" s="45"/>
      <c r="ERU92" s="45"/>
      <c r="ERV92" s="45"/>
      <c r="ERW92" s="45"/>
      <c r="ERX92" s="45"/>
      <c r="ERY92" s="45"/>
      <c r="ERZ92" s="45"/>
      <c r="ESA92" s="45"/>
      <c r="ESB92" s="45"/>
      <c r="ESC92" s="45"/>
      <c r="ESD92" s="45"/>
      <c r="ESE92" s="45"/>
      <c r="ESF92" s="45"/>
      <c r="ESG92" s="45"/>
      <c r="ESH92" s="45"/>
      <c r="ESI92" s="45"/>
      <c r="ESJ92" s="45"/>
      <c r="ESK92" s="45"/>
      <c r="ESL92" s="45"/>
      <c r="ESM92" s="45"/>
      <c r="ESN92" s="45"/>
      <c r="ESO92" s="45"/>
      <c r="ESP92" s="45"/>
      <c r="ESQ92" s="45"/>
      <c r="ESR92" s="45"/>
      <c r="ESS92" s="45"/>
      <c r="EST92" s="45"/>
      <c r="ESU92" s="45"/>
      <c r="ESV92" s="45"/>
      <c r="ESW92" s="45"/>
      <c r="ESX92" s="45"/>
      <c r="ESY92" s="45"/>
      <c r="ESZ92" s="45"/>
      <c r="ETA92" s="45"/>
      <c r="ETB92" s="45"/>
      <c r="ETC92" s="45"/>
      <c r="ETD92" s="45"/>
      <c r="ETE92" s="45"/>
      <c r="ETF92" s="45"/>
      <c r="ETG92" s="45"/>
      <c r="ETH92" s="45"/>
      <c r="ETI92" s="45"/>
      <c r="ETJ92" s="45"/>
      <c r="ETK92" s="45"/>
      <c r="ETL92" s="45"/>
      <c r="ETM92" s="45"/>
      <c r="ETN92" s="45"/>
      <c r="ETO92" s="45"/>
      <c r="ETP92" s="45"/>
      <c r="ETQ92" s="45"/>
      <c r="ETR92" s="45"/>
      <c r="ETS92" s="45"/>
      <c r="ETT92" s="45"/>
      <c r="ETU92" s="45"/>
      <c r="ETV92" s="45"/>
      <c r="ETW92" s="45"/>
      <c r="ETX92" s="45"/>
      <c r="ETY92" s="45"/>
      <c r="ETZ92" s="45"/>
      <c r="EUA92" s="45"/>
      <c r="EUB92" s="45"/>
      <c r="EUC92" s="45"/>
      <c r="EUD92" s="45"/>
      <c r="EUE92" s="45"/>
      <c r="EUF92" s="45"/>
      <c r="EUG92" s="45"/>
      <c r="EUH92" s="45"/>
      <c r="EUI92" s="45"/>
      <c r="EUJ92" s="45"/>
      <c r="EUK92" s="45"/>
      <c r="EUL92" s="45"/>
      <c r="EUM92" s="45"/>
      <c r="EUN92" s="45"/>
      <c r="EUO92" s="45"/>
      <c r="EUP92" s="45"/>
      <c r="EUQ92" s="45"/>
      <c r="EUR92" s="45"/>
      <c r="EUS92" s="45"/>
      <c r="EUT92" s="45"/>
      <c r="EUU92" s="45"/>
      <c r="EUV92" s="45"/>
      <c r="EUW92" s="45"/>
      <c r="EUX92" s="45"/>
      <c r="EUY92" s="45"/>
      <c r="EUZ92" s="45"/>
      <c r="EVA92" s="45"/>
      <c r="EVB92" s="45"/>
      <c r="EVC92" s="45"/>
      <c r="EVD92" s="45"/>
      <c r="EVE92" s="45"/>
      <c r="EVF92" s="45"/>
      <c r="EVG92" s="45"/>
      <c r="EVH92" s="45"/>
      <c r="EVI92" s="45"/>
      <c r="EVJ92" s="45"/>
      <c r="EVK92" s="45"/>
      <c r="EVL92" s="45"/>
      <c r="EVM92" s="45"/>
      <c r="EVN92" s="45"/>
      <c r="EVO92" s="45"/>
      <c r="EVP92" s="45"/>
      <c r="EVQ92" s="45"/>
      <c r="EVR92" s="45"/>
      <c r="EVS92" s="45"/>
      <c r="EVT92" s="45"/>
      <c r="EVU92" s="45"/>
      <c r="EVV92" s="45"/>
      <c r="EVW92" s="45"/>
      <c r="EVX92" s="45"/>
      <c r="EVY92" s="45"/>
      <c r="EVZ92" s="45"/>
      <c r="EWA92" s="45"/>
      <c r="EWB92" s="45"/>
      <c r="EWC92" s="45"/>
      <c r="EWD92" s="45"/>
      <c r="EWE92" s="45"/>
      <c r="EWF92" s="45"/>
      <c r="EWG92" s="45"/>
      <c r="EWH92" s="45"/>
      <c r="EWI92" s="45"/>
      <c r="EWJ92" s="45"/>
      <c r="EWK92" s="45"/>
      <c r="EWL92" s="45"/>
      <c r="EWM92" s="45"/>
      <c r="EWN92" s="45"/>
      <c r="EWO92" s="45"/>
      <c r="EWP92" s="45"/>
      <c r="EWQ92" s="45"/>
      <c r="EWR92" s="45"/>
      <c r="EWS92" s="45"/>
      <c r="EWT92" s="45"/>
      <c r="EWU92" s="45"/>
      <c r="EWV92" s="45"/>
      <c r="EWW92" s="45"/>
      <c r="EWX92" s="45"/>
      <c r="EWY92" s="45"/>
      <c r="EWZ92" s="45"/>
      <c r="EXA92" s="45"/>
      <c r="EXB92" s="45"/>
      <c r="EXC92" s="45"/>
      <c r="EXD92" s="45"/>
      <c r="EXE92" s="45"/>
      <c r="EXF92" s="45"/>
      <c r="EXG92" s="45"/>
      <c r="EXH92" s="45"/>
      <c r="EXI92" s="45"/>
      <c r="EXJ92" s="45"/>
      <c r="EXK92" s="45"/>
      <c r="EXL92" s="45"/>
      <c r="EXM92" s="45"/>
      <c r="EXN92" s="45"/>
      <c r="EXO92" s="45"/>
      <c r="EXP92" s="45"/>
      <c r="EXQ92" s="45"/>
      <c r="EXR92" s="45"/>
      <c r="EXS92" s="45"/>
      <c r="EXT92" s="45"/>
      <c r="EXU92" s="45"/>
      <c r="EXV92" s="45"/>
      <c r="EXW92" s="45"/>
      <c r="EXX92" s="45"/>
      <c r="EXY92" s="45"/>
      <c r="EXZ92" s="45"/>
      <c r="EYA92" s="45"/>
      <c r="EYB92" s="45"/>
      <c r="EYC92" s="45"/>
      <c r="EYD92" s="45"/>
      <c r="EYE92" s="45"/>
      <c r="EYF92" s="45"/>
      <c r="EYG92" s="45"/>
      <c r="EYH92" s="45"/>
      <c r="EYI92" s="45"/>
      <c r="EYJ92" s="45"/>
      <c r="EYK92" s="45"/>
      <c r="EYL92" s="45"/>
      <c r="EYM92" s="45"/>
      <c r="EYN92" s="45"/>
      <c r="EYO92" s="45"/>
      <c r="EYP92" s="45"/>
      <c r="EYQ92" s="45"/>
      <c r="EYR92" s="45"/>
      <c r="EYS92" s="45"/>
      <c r="EYT92" s="45"/>
      <c r="EYU92" s="45"/>
      <c r="EYV92" s="45"/>
      <c r="EYW92" s="45"/>
      <c r="EYX92" s="45"/>
      <c r="EYY92" s="45"/>
      <c r="EYZ92" s="45"/>
      <c r="EZA92" s="45"/>
      <c r="EZB92" s="45"/>
      <c r="EZC92" s="45"/>
      <c r="EZD92" s="45"/>
      <c r="EZE92" s="45"/>
      <c r="EZF92" s="45"/>
      <c r="EZG92" s="45"/>
      <c r="EZH92" s="45"/>
      <c r="EZI92" s="45"/>
      <c r="EZJ92" s="45"/>
      <c r="EZK92" s="45"/>
      <c r="EZL92" s="45"/>
      <c r="EZM92" s="45"/>
      <c r="EZN92" s="45"/>
      <c r="EZO92" s="45"/>
      <c r="EZP92" s="45"/>
      <c r="EZQ92" s="45"/>
      <c r="EZR92" s="45"/>
      <c r="EZS92" s="45"/>
      <c r="EZT92" s="45"/>
      <c r="EZU92" s="45"/>
      <c r="EZV92" s="45"/>
      <c r="EZW92" s="45"/>
      <c r="EZX92" s="45"/>
      <c r="EZY92" s="45"/>
      <c r="EZZ92" s="45"/>
      <c r="FAA92" s="45"/>
      <c r="FAB92" s="45"/>
      <c r="FAC92" s="45"/>
      <c r="FAD92" s="45"/>
      <c r="FAE92" s="45"/>
      <c r="FAF92" s="45"/>
      <c r="FAG92" s="45"/>
      <c r="FAH92" s="45"/>
      <c r="FAI92" s="45"/>
      <c r="FAJ92" s="45"/>
      <c r="FAK92" s="45"/>
      <c r="FAL92" s="45"/>
      <c r="FAM92" s="45"/>
      <c r="FAN92" s="45"/>
      <c r="FAO92" s="45"/>
      <c r="FAP92" s="45"/>
      <c r="FAQ92" s="45"/>
      <c r="FAR92" s="45"/>
      <c r="FAS92" s="45"/>
      <c r="FAT92" s="45"/>
      <c r="FAU92" s="45"/>
      <c r="FAV92" s="45"/>
      <c r="FAW92" s="45"/>
      <c r="FAX92" s="45"/>
      <c r="FAY92" s="45"/>
      <c r="FAZ92" s="45"/>
      <c r="FBA92" s="45"/>
      <c r="FBB92" s="45"/>
      <c r="FBC92" s="45"/>
      <c r="FBD92" s="45"/>
      <c r="FBE92" s="45"/>
      <c r="FBF92" s="45"/>
      <c r="FBG92" s="45"/>
      <c r="FBH92" s="45"/>
      <c r="FBI92" s="45"/>
      <c r="FBJ92" s="45"/>
      <c r="FBK92" s="45"/>
      <c r="FBL92" s="45"/>
      <c r="FBM92" s="45"/>
      <c r="FBN92" s="45"/>
      <c r="FBO92" s="45"/>
      <c r="FBP92" s="45"/>
      <c r="FBQ92" s="45"/>
      <c r="FBR92" s="45"/>
      <c r="FBS92" s="45"/>
      <c r="FBT92" s="45"/>
      <c r="FBU92" s="45"/>
      <c r="FBV92" s="45"/>
      <c r="FBW92" s="45"/>
      <c r="FBX92" s="45"/>
      <c r="FBY92" s="45"/>
      <c r="FBZ92" s="45"/>
      <c r="FCA92" s="45"/>
      <c r="FCB92" s="45"/>
      <c r="FCC92" s="45"/>
      <c r="FCD92" s="45"/>
      <c r="FCE92" s="45"/>
      <c r="FCF92" s="45"/>
      <c r="FCG92" s="45"/>
      <c r="FCH92" s="45"/>
      <c r="FCI92" s="45"/>
      <c r="FCJ92" s="45"/>
      <c r="FCK92" s="45"/>
      <c r="FCL92" s="45"/>
      <c r="FCM92" s="45"/>
      <c r="FCN92" s="45"/>
      <c r="FCO92" s="45"/>
      <c r="FCP92" s="45"/>
      <c r="FCQ92" s="45"/>
      <c r="FCR92" s="45"/>
      <c r="FCS92" s="45"/>
      <c r="FCT92" s="45"/>
      <c r="FCU92" s="45"/>
      <c r="FCV92" s="45"/>
      <c r="FCW92" s="45"/>
      <c r="FCX92" s="45"/>
      <c r="FCY92" s="45"/>
      <c r="FCZ92" s="45"/>
      <c r="FDA92" s="45"/>
      <c r="FDB92" s="45"/>
      <c r="FDC92" s="45"/>
      <c r="FDD92" s="45"/>
      <c r="FDE92" s="45"/>
      <c r="FDF92" s="45"/>
      <c r="FDG92" s="45"/>
      <c r="FDH92" s="45"/>
      <c r="FDI92" s="45"/>
      <c r="FDJ92" s="45"/>
      <c r="FDK92" s="45"/>
      <c r="FDL92" s="45"/>
      <c r="FDM92" s="45"/>
      <c r="FDN92" s="45"/>
      <c r="FDO92" s="45"/>
      <c r="FDP92" s="45"/>
      <c r="FDQ92" s="45"/>
      <c r="FDR92" s="45"/>
      <c r="FDS92" s="45"/>
      <c r="FDT92" s="45"/>
      <c r="FDU92" s="45"/>
      <c r="FDV92" s="45"/>
      <c r="FDW92" s="45"/>
      <c r="FDX92" s="45"/>
      <c r="FDY92" s="45"/>
      <c r="FDZ92" s="45"/>
      <c r="FEA92" s="45"/>
      <c r="FEB92" s="45"/>
      <c r="FEC92" s="45"/>
      <c r="FED92" s="45"/>
      <c r="FEE92" s="45"/>
      <c r="FEF92" s="45"/>
      <c r="FEG92" s="45"/>
      <c r="FEH92" s="45"/>
      <c r="FEI92" s="45"/>
      <c r="FEJ92" s="45"/>
      <c r="FEK92" s="45"/>
      <c r="FEL92" s="45"/>
      <c r="FEM92" s="45"/>
      <c r="FEN92" s="45"/>
      <c r="FEO92" s="45"/>
      <c r="FEP92" s="45"/>
      <c r="FEQ92" s="45"/>
      <c r="FER92" s="45"/>
      <c r="FES92" s="45"/>
      <c r="FET92" s="45"/>
      <c r="FEU92" s="45"/>
      <c r="FEV92" s="45"/>
      <c r="FEW92" s="45"/>
      <c r="FEX92" s="45"/>
      <c r="FEY92" s="45"/>
      <c r="FEZ92" s="45"/>
      <c r="FFA92" s="45"/>
      <c r="FFB92" s="45"/>
      <c r="FFC92" s="45"/>
      <c r="FFD92" s="45"/>
      <c r="FFE92" s="45"/>
      <c r="FFF92" s="45"/>
      <c r="FFG92" s="45"/>
      <c r="FFH92" s="45"/>
      <c r="FFI92" s="45"/>
      <c r="FFJ92" s="45"/>
      <c r="FFK92" s="45"/>
      <c r="FFL92" s="45"/>
      <c r="FFM92" s="45"/>
      <c r="FFN92" s="45"/>
      <c r="FFO92" s="45"/>
      <c r="FFP92" s="45"/>
      <c r="FFQ92" s="45"/>
      <c r="FFR92" s="45"/>
      <c r="FFS92" s="45"/>
      <c r="FFT92" s="45"/>
      <c r="FFU92" s="45"/>
      <c r="FFV92" s="45"/>
      <c r="FFW92" s="45"/>
      <c r="FFX92" s="45"/>
      <c r="FFY92" s="45"/>
      <c r="FFZ92" s="45"/>
      <c r="FGA92" s="45"/>
      <c r="FGB92" s="45"/>
      <c r="FGC92" s="45"/>
      <c r="FGD92" s="45"/>
      <c r="FGE92" s="45"/>
      <c r="FGF92" s="45"/>
      <c r="FGG92" s="45"/>
      <c r="FGH92" s="45"/>
      <c r="FGI92" s="45"/>
      <c r="FGJ92" s="45"/>
      <c r="FGK92" s="45"/>
      <c r="FGL92" s="45"/>
      <c r="FGM92" s="45"/>
      <c r="FGN92" s="45"/>
      <c r="FGO92" s="45"/>
      <c r="FGP92" s="45"/>
      <c r="FGQ92" s="45"/>
      <c r="FGR92" s="45"/>
      <c r="FGS92" s="45"/>
      <c r="FGT92" s="45"/>
      <c r="FGU92" s="45"/>
      <c r="FGV92" s="45"/>
      <c r="FGW92" s="45"/>
      <c r="FGX92" s="45"/>
      <c r="FGY92" s="45"/>
      <c r="FGZ92" s="45"/>
      <c r="FHA92" s="45"/>
      <c r="FHB92" s="45"/>
      <c r="FHC92" s="45"/>
      <c r="FHD92" s="45"/>
      <c r="FHE92" s="45"/>
      <c r="FHF92" s="45"/>
      <c r="FHG92" s="45"/>
      <c r="FHH92" s="45"/>
      <c r="FHI92" s="45"/>
      <c r="FHJ92" s="45"/>
      <c r="FHK92" s="45"/>
      <c r="FHL92" s="45"/>
      <c r="FHM92" s="45"/>
      <c r="FHN92" s="45"/>
      <c r="FHO92" s="45"/>
      <c r="FHP92" s="45"/>
      <c r="FHQ92" s="45"/>
      <c r="FHR92" s="45"/>
      <c r="FHS92" s="45"/>
      <c r="FHT92" s="45"/>
      <c r="FHU92" s="45"/>
      <c r="FHV92" s="45"/>
      <c r="FHW92" s="45"/>
      <c r="FHX92" s="45"/>
      <c r="FHY92" s="45"/>
      <c r="FHZ92" s="45"/>
      <c r="FIA92" s="45"/>
      <c r="FIB92" s="45"/>
      <c r="FIC92" s="45"/>
      <c r="FID92" s="45"/>
      <c r="FIE92" s="45"/>
      <c r="FIF92" s="45"/>
      <c r="FIG92" s="45"/>
      <c r="FIH92" s="45"/>
      <c r="FII92" s="45"/>
      <c r="FIJ92" s="45"/>
      <c r="FIK92" s="45"/>
      <c r="FIL92" s="45"/>
      <c r="FIM92" s="45"/>
      <c r="FIN92" s="45"/>
      <c r="FIO92" s="45"/>
      <c r="FIP92" s="45"/>
      <c r="FIQ92" s="45"/>
      <c r="FIR92" s="45"/>
      <c r="FIS92" s="45"/>
      <c r="FIT92" s="45"/>
      <c r="FIU92" s="45"/>
      <c r="FIV92" s="45"/>
      <c r="FIW92" s="45"/>
      <c r="FIX92" s="45"/>
      <c r="FIY92" s="45"/>
      <c r="FIZ92" s="45"/>
      <c r="FJA92" s="45"/>
      <c r="FJB92" s="45"/>
      <c r="FJC92" s="45"/>
      <c r="FJD92" s="45"/>
      <c r="FJE92" s="45"/>
      <c r="FJF92" s="45"/>
      <c r="FJG92" s="45"/>
      <c r="FJH92" s="45"/>
      <c r="FJI92" s="45"/>
      <c r="FJJ92" s="45"/>
      <c r="FJK92" s="45"/>
      <c r="FJL92" s="45"/>
      <c r="FJM92" s="45"/>
      <c r="FJN92" s="45"/>
      <c r="FJO92" s="45"/>
      <c r="FJP92" s="45"/>
      <c r="FJQ92" s="45"/>
      <c r="FJR92" s="45"/>
      <c r="FJS92" s="45"/>
      <c r="FJT92" s="45"/>
      <c r="FJU92" s="45"/>
      <c r="FJV92" s="45"/>
      <c r="FJW92" s="45"/>
      <c r="FJX92" s="45"/>
      <c r="FJY92" s="45"/>
      <c r="FJZ92" s="45"/>
      <c r="FKA92" s="45"/>
      <c r="FKB92" s="45"/>
      <c r="FKC92" s="45"/>
      <c r="FKD92" s="45"/>
      <c r="FKE92" s="45"/>
      <c r="FKF92" s="45"/>
      <c r="FKG92" s="45"/>
      <c r="FKH92" s="45"/>
      <c r="FKI92" s="45"/>
      <c r="FKJ92" s="45"/>
      <c r="FKK92" s="45"/>
      <c r="FKL92" s="45"/>
      <c r="FKM92" s="45"/>
      <c r="FKN92" s="45"/>
      <c r="FKO92" s="45"/>
      <c r="FKP92" s="45"/>
      <c r="FKQ92" s="45"/>
      <c r="FKR92" s="45"/>
      <c r="FKS92" s="45"/>
      <c r="FKT92" s="45"/>
      <c r="FKU92" s="45"/>
      <c r="FKV92" s="45"/>
      <c r="FKW92" s="45"/>
      <c r="FKX92" s="45"/>
      <c r="FKY92" s="45"/>
      <c r="FKZ92" s="45"/>
      <c r="FLA92" s="45"/>
      <c r="FLB92" s="45"/>
      <c r="FLC92" s="45"/>
      <c r="FLD92" s="45"/>
      <c r="FLE92" s="45"/>
      <c r="FLF92" s="45"/>
      <c r="FLG92" s="45"/>
      <c r="FLH92" s="45"/>
      <c r="FLI92" s="45"/>
      <c r="FLJ92" s="45"/>
      <c r="FLK92" s="45"/>
      <c r="FLL92" s="45"/>
      <c r="FLM92" s="45"/>
      <c r="FLN92" s="45"/>
      <c r="FLO92" s="45"/>
      <c r="FLP92" s="45"/>
      <c r="FLQ92" s="45"/>
      <c r="FLR92" s="45"/>
      <c r="FLS92" s="45"/>
      <c r="FLT92" s="45"/>
      <c r="FLU92" s="45"/>
      <c r="FLV92" s="45"/>
      <c r="FLW92" s="45"/>
      <c r="FLX92" s="45"/>
      <c r="FLY92" s="45"/>
      <c r="FLZ92" s="45"/>
      <c r="FMA92" s="45"/>
      <c r="FMB92" s="45"/>
      <c r="FMC92" s="45"/>
      <c r="FMD92" s="45"/>
      <c r="FME92" s="45"/>
      <c r="FMF92" s="45"/>
      <c r="FMG92" s="45"/>
      <c r="FMH92" s="45"/>
      <c r="FMI92" s="45"/>
      <c r="FMJ92" s="45"/>
      <c r="FMK92" s="45"/>
      <c r="FML92" s="45"/>
      <c r="FMM92" s="45"/>
      <c r="FMN92" s="45"/>
      <c r="FMO92" s="45"/>
      <c r="FMP92" s="45"/>
      <c r="FMQ92" s="45"/>
      <c r="FMR92" s="45"/>
      <c r="FMS92" s="45"/>
      <c r="FMT92" s="45"/>
      <c r="FMU92" s="45"/>
      <c r="FMV92" s="45"/>
      <c r="FMW92" s="45"/>
      <c r="FMX92" s="45"/>
      <c r="FMY92" s="45"/>
      <c r="FMZ92" s="45"/>
      <c r="FNA92" s="45"/>
      <c r="FNB92" s="45"/>
      <c r="FNC92" s="45"/>
      <c r="FND92" s="45"/>
      <c r="FNE92" s="45"/>
      <c r="FNF92" s="45"/>
      <c r="FNG92" s="45"/>
      <c r="FNH92" s="45"/>
      <c r="FNI92" s="45"/>
      <c r="FNJ92" s="45"/>
      <c r="FNK92" s="45"/>
      <c r="FNL92" s="45"/>
      <c r="FNM92" s="45"/>
      <c r="FNN92" s="45"/>
      <c r="FNO92" s="45"/>
      <c r="FNP92" s="45"/>
      <c r="FNQ92" s="45"/>
      <c r="FNR92" s="45"/>
      <c r="FNS92" s="45"/>
      <c r="FNT92" s="45"/>
      <c r="FNU92" s="45"/>
      <c r="FNV92" s="45"/>
      <c r="FNW92" s="45"/>
      <c r="FNX92" s="45"/>
      <c r="FNY92" s="45"/>
      <c r="FNZ92" s="45"/>
      <c r="FOA92" s="45"/>
      <c r="FOB92" s="45"/>
      <c r="FOC92" s="45"/>
      <c r="FOD92" s="45"/>
      <c r="FOE92" s="45"/>
      <c r="FOF92" s="45"/>
      <c r="FOG92" s="45"/>
      <c r="FOH92" s="45"/>
      <c r="FOI92" s="45"/>
      <c r="FOJ92" s="45"/>
      <c r="FOK92" s="45"/>
      <c r="FOL92" s="45"/>
      <c r="FOM92" s="45"/>
      <c r="FON92" s="45"/>
      <c r="FOO92" s="45"/>
      <c r="FOP92" s="45"/>
      <c r="FOQ92" s="45"/>
      <c r="FOR92" s="45"/>
      <c r="FOS92" s="45"/>
      <c r="FOT92" s="45"/>
      <c r="FOU92" s="45"/>
      <c r="FOV92" s="45"/>
      <c r="FOW92" s="45"/>
      <c r="FOX92" s="45"/>
      <c r="FOY92" s="45"/>
      <c r="FOZ92" s="45"/>
      <c r="FPA92" s="45"/>
      <c r="FPB92" s="45"/>
      <c r="FPC92" s="45"/>
      <c r="FPD92" s="45"/>
      <c r="FPE92" s="45"/>
      <c r="FPF92" s="45"/>
      <c r="FPG92" s="45"/>
      <c r="FPH92" s="45"/>
      <c r="FPI92" s="45"/>
      <c r="FPJ92" s="45"/>
      <c r="FPK92" s="45"/>
      <c r="FPL92" s="45"/>
      <c r="FPM92" s="45"/>
      <c r="FPN92" s="45"/>
      <c r="FPO92" s="45"/>
      <c r="FPP92" s="45"/>
      <c r="FPQ92" s="45"/>
      <c r="FPR92" s="45"/>
      <c r="FPS92" s="45"/>
      <c r="FPT92" s="45"/>
      <c r="FPU92" s="45"/>
      <c r="FPV92" s="45"/>
      <c r="FPW92" s="45"/>
      <c r="FPX92" s="45"/>
      <c r="FPY92" s="45"/>
      <c r="FPZ92" s="45"/>
      <c r="FQA92" s="45"/>
      <c r="FQB92" s="45"/>
      <c r="FQC92" s="45"/>
      <c r="FQD92" s="45"/>
      <c r="FQE92" s="45"/>
      <c r="FQF92" s="45"/>
      <c r="FQG92" s="45"/>
      <c r="FQH92" s="45"/>
      <c r="FQI92" s="45"/>
      <c r="FQJ92" s="45"/>
      <c r="FQK92" s="45"/>
      <c r="FQL92" s="45"/>
      <c r="FQM92" s="45"/>
      <c r="FQN92" s="45"/>
      <c r="FQO92" s="45"/>
      <c r="FQP92" s="45"/>
      <c r="FQQ92" s="45"/>
      <c r="FQR92" s="45"/>
      <c r="FQS92" s="45"/>
      <c r="FQT92" s="45"/>
      <c r="FQU92" s="45"/>
      <c r="FQV92" s="45"/>
      <c r="FQW92" s="45"/>
      <c r="FQX92" s="45"/>
      <c r="FQY92" s="45"/>
      <c r="FQZ92" s="45"/>
      <c r="FRA92" s="45"/>
      <c r="FRB92" s="45"/>
      <c r="FRC92" s="45"/>
      <c r="FRD92" s="45"/>
      <c r="FRE92" s="45"/>
      <c r="FRF92" s="45"/>
      <c r="FRG92" s="45"/>
      <c r="FRH92" s="45"/>
      <c r="FRI92" s="45"/>
      <c r="FRJ92" s="45"/>
      <c r="FRK92" s="45"/>
      <c r="FRL92" s="45"/>
      <c r="FRM92" s="45"/>
      <c r="FRN92" s="45"/>
      <c r="FRO92" s="45"/>
      <c r="FRP92" s="45"/>
      <c r="FRQ92" s="45"/>
      <c r="FRR92" s="45"/>
      <c r="FRS92" s="45"/>
      <c r="FRT92" s="45"/>
      <c r="FRU92" s="45"/>
      <c r="FRV92" s="45"/>
      <c r="FRW92" s="45"/>
      <c r="FRX92" s="45"/>
      <c r="FRY92" s="45"/>
      <c r="FRZ92" s="45"/>
      <c r="FSA92" s="45"/>
      <c r="FSB92" s="45"/>
      <c r="FSC92" s="45"/>
      <c r="FSD92" s="45"/>
      <c r="FSE92" s="45"/>
      <c r="FSF92" s="45"/>
      <c r="FSG92" s="45"/>
      <c r="FSH92" s="45"/>
      <c r="FSI92" s="45"/>
      <c r="FSJ92" s="45"/>
      <c r="FSK92" s="45"/>
      <c r="FSL92" s="45"/>
      <c r="FSM92" s="45"/>
      <c r="FSN92" s="45"/>
      <c r="FSO92" s="45"/>
      <c r="FSP92" s="45"/>
      <c r="FSQ92" s="45"/>
      <c r="FSR92" s="45"/>
      <c r="FSS92" s="45"/>
      <c r="FST92" s="45"/>
      <c r="FSU92" s="45"/>
      <c r="FSV92" s="45"/>
      <c r="FSW92" s="45"/>
      <c r="FSX92" s="45"/>
      <c r="FSY92" s="45"/>
      <c r="FSZ92" s="45"/>
      <c r="FTA92" s="45"/>
      <c r="FTB92" s="45"/>
      <c r="FTC92" s="45"/>
      <c r="FTD92" s="45"/>
      <c r="FTE92" s="45"/>
      <c r="FTF92" s="45"/>
      <c r="FTG92" s="45"/>
      <c r="FTH92" s="45"/>
      <c r="FTI92" s="45"/>
      <c r="FTJ92" s="45"/>
      <c r="FTK92" s="45"/>
      <c r="FTL92" s="45"/>
      <c r="FTM92" s="45"/>
      <c r="FTN92" s="45"/>
      <c r="FTO92" s="45"/>
      <c r="FTP92" s="45"/>
      <c r="FTQ92" s="45"/>
      <c r="FTR92" s="45"/>
      <c r="FTS92" s="45"/>
      <c r="FTT92" s="45"/>
      <c r="FTU92" s="45"/>
      <c r="FTV92" s="45"/>
      <c r="FTW92" s="45"/>
      <c r="FTX92" s="45"/>
      <c r="FTY92" s="45"/>
      <c r="FTZ92" s="45"/>
      <c r="FUA92" s="45"/>
      <c r="FUB92" s="45"/>
      <c r="FUC92" s="45"/>
      <c r="FUD92" s="45"/>
      <c r="FUE92" s="45"/>
      <c r="FUF92" s="45"/>
      <c r="FUG92" s="45"/>
      <c r="FUH92" s="45"/>
      <c r="FUI92" s="45"/>
      <c r="FUJ92" s="45"/>
      <c r="FUK92" s="45"/>
      <c r="FUL92" s="45"/>
      <c r="FUM92" s="45"/>
      <c r="FUN92" s="45"/>
      <c r="FUO92" s="45"/>
      <c r="FUP92" s="45"/>
      <c r="FUQ92" s="45"/>
      <c r="FUR92" s="45"/>
      <c r="FUS92" s="45"/>
      <c r="FUT92" s="45"/>
      <c r="FUU92" s="45"/>
      <c r="FUV92" s="45"/>
      <c r="FUW92" s="45"/>
      <c r="FUX92" s="45"/>
      <c r="FUY92" s="45"/>
      <c r="FUZ92" s="45"/>
      <c r="FVA92" s="45"/>
      <c r="FVB92" s="45"/>
      <c r="FVC92" s="45"/>
      <c r="FVD92" s="45"/>
      <c r="FVE92" s="45"/>
      <c r="FVF92" s="45"/>
      <c r="FVG92" s="45"/>
      <c r="FVH92" s="45"/>
      <c r="FVI92" s="45"/>
      <c r="FVJ92" s="45"/>
      <c r="FVK92" s="45"/>
      <c r="FVL92" s="45"/>
      <c r="FVM92" s="45"/>
      <c r="FVN92" s="45"/>
      <c r="FVO92" s="45"/>
      <c r="FVP92" s="45"/>
      <c r="FVQ92" s="45"/>
      <c r="FVR92" s="45"/>
      <c r="FVS92" s="45"/>
      <c r="FVT92" s="45"/>
      <c r="FVU92" s="45"/>
      <c r="FVV92" s="45"/>
      <c r="FVW92" s="45"/>
      <c r="FVX92" s="45"/>
      <c r="FVY92" s="45"/>
      <c r="FVZ92" s="45"/>
      <c r="FWA92" s="45"/>
      <c r="FWB92" s="45"/>
      <c r="FWC92" s="45"/>
      <c r="FWD92" s="45"/>
      <c r="FWE92" s="45"/>
      <c r="FWF92" s="45"/>
      <c r="FWG92" s="45"/>
      <c r="FWH92" s="45"/>
      <c r="FWI92" s="45"/>
      <c r="FWJ92" s="45"/>
      <c r="FWK92" s="45"/>
      <c r="FWL92" s="45"/>
      <c r="FWM92" s="45"/>
      <c r="FWN92" s="45"/>
      <c r="FWO92" s="45"/>
      <c r="FWP92" s="45"/>
      <c r="FWQ92" s="45"/>
      <c r="FWR92" s="45"/>
      <c r="FWS92" s="45"/>
      <c r="FWT92" s="45"/>
      <c r="FWU92" s="45"/>
      <c r="FWV92" s="45"/>
      <c r="FWW92" s="45"/>
      <c r="FWX92" s="45"/>
      <c r="FWY92" s="45"/>
      <c r="FWZ92" s="45"/>
      <c r="FXA92" s="45"/>
      <c r="FXB92" s="45"/>
      <c r="FXC92" s="45"/>
      <c r="FXD92" s="45"/>
      <c r="FXE92" s="45"/>
      <c r="FXF92" s="45"/>
      <c r="FXG92" s="45"/>
      <c r="FXH92" s="45"/>
      <c r="FXI92" s="45"/>
      <c r="FXJ92" s="45"/>
      <c r="FXK92" s="45"/>
      <c r="FXL92" s="45"/>
      <c r="FXM92" s="45"/>
      <c r="FXN92" s="45"/>
      <c r="FXO92" s="45"/>
      <c r="FXP92" s="45"/>
      <c r="FXQ92" s="45"/>
      <c r="FXR92" s="45"/>
      <c r="FXS92" s="45"/>
      <c r="FXT92" s="45"/>
      <c r="FXU92" s="45"/>
      <c r="FXV92" s="45"/>
      <c r="FXW92" s="45"/>
      <c r="FXX92" s="45"/>
      <c r="FXY92" s="45"/>
      <c r="FXZ92" s="45"/>
      <c r="FYA92" s="45"/>
      <c r="FYB92" s="45"/>
      <c r="FYC92" s="45"/>
      <c r="FYD92" s="45"/>
      <c r="FYE92" s="45"/>
      <c r="FYF92" s="45"/>
      <c r="FYG92" s="45"/>
      <c r="FYH92" s="45"/>
      <c r="FYI92" s="45"/>
      <c r="FYJ92" s="45"/>
      <c r="FYK92" s="45"/>
      <c r="FYL92" s="45"/>
      <c r="FYM92" s="45"/>
      <c r="FYN92" s="45"/>
      <c r="FYO92" s="45"/>
      <c r="FYP92" s="45"/>
      <c r="FYQ92" s="45"/>
      <c r="FYR92" s="45"/>
      <c r="FYS92" s="45"/>
      <c r="FYT92" s="45"/>
      <c r="FYU92" s="45"/>
      <c r="FYV92" s="45"/>
      <c r="FYW92" s="45"/>
      <c r="FYX92" s="45"/>
      <c r="FYY92" s="45"/>
      <c r="FYZ92" s="45"/>
      <c r="FZA92" s="45"/>
      <c r="FZB92" s="45"/>
      <c r="FZC92" s="45"/>
      <c r="FZD92" s="45"/>
      <c r="FZE92" s="45"/>
      <c r="FZF92" s="45"/>
      <c r="FZG92" s="45"/>
      <c r="FZH92" s="45"/>
      <c r="FZI92" s="45"/>
      <c r="FZJ92" s="45"/>
      <c r="FZK92" s="45"/>
      <c r="FZL92" s="45"/>
      <c r="FZM92" s="45"/>
      <c r="FZN92" s="45"/>
      <c r="FZO92" s="45"/>
      <c r="FZP92" s="45"/>
      <c r="FZQ92" s="45"/>
      <c r="FZR92" s="45"/>
      <c r="FZS92" s="45"/>
      <c r="FZT92" s="45"/>
      <c r="FZU92" s="45"/>
      <c r="FZV92" s="45"/>
      <c r="FZW92" s="45"/>
      <c r="FZX92" s="45"/>
      <c r="FZY92" s="45"/>
      <c r="FZZ92" s="45"/>
      <c r="GAA92" s="45"/>
      <c r="GAB92" s="45"/>
      <c r="GAC92" s="45"/>
      <c r="GAD92" s="45"/>
      <c r="GAE92" s="45"/>
      <c r="GAF92" s="45"/>
      <c r="GAG92" s="45"/>
      <c r="GAH92" s="45"/>
      <c r="GAI92" s="45"/>
      <c r="GAJ92" s="45"/>
      <c r="GAK92" s="45"/>
      <c r="GAL92" s="45"/>
      <c r="GAM92" s="45"/>
      <c r="GAN92" s="45"/>
      <c r="GAO92" s="45"/>
      <c r="GAP92" s="45"/>
      <c r="GAQ92" s="45"/>
      <c r="GAR92" s="45"/>
      <c r="GAS92" s="45"/>
      <c r="GAT92" s="45"/>
      <c r="GAU92" s="45"/>
      <c r="GAV92" s="45"/>
      <c r="GAW92" s="45"/>
      <c r="GAX92" s="45"/>
      <c r="GAY92" s="45"/>
      <c r="GAZ92" s="45"/>
      <c r="GBA92" s="45"/>
      <c r="GBB92" s="45"/>
      <c r="GBC92" s="45"/>
      <c r="GBD92" s="45"/>
      <c r="GBE92" s="45"/>
      <c r="GBF92" s="45"/>
      <c r="GBG92" s="45"/>
      <c r="GBH92" s="45"/>
      <c r="GBI92" s="45"/>
      <c r="GBJ92" s="45"/>
      <c r="GBK92" s="45"/>
      <c r="GBL92" s="45"/>
      <c r="GBM92" s="45"/>
      <c r="GBN92" s="45"/>
      <c r="GBO92" s="45"/>
      <c r="GBP92" s="45"/>
      <c r="GBQ92" s="45"/>
      <c r="GBR92" s="45"/>
      <c r="GBS92" s="45"/>
      <c r="GBT92" s="45"/>
      <c r="GBU92" s="45"/>
      <c r="GBV92" s="45"/>
      <c r="GBW92" s="45"/>
      <c r="GBX92" s="45"/>
      <c r="GBY92" s="45"/>
      <c r="GBZ92" s="45"/>
      <c r="GCA92" s="45"/>
      <c r="GCB92" s="45"/>
      <c r="GCC92" s="45"/>
      <c r="GCD92" s="45"/>
      <c r="GCE92" s="45"/>
      <c r="GCF92" s="45"/>
      <c r="GCG92" s="45"/>
      <c r="GCH92" s="45"/>
      <c r="GCI92" s="45"/>
      <c r="GCJ92" s="45"/>
      <c r="GCK92" s="45"/>
      <c r="GCL92" s="45"/>
      <c r="GCM92" s="45"/>
      <c r="GCN92" s="45"/>
      <c r="GCO92" s="45"/>
      <c r="GCP92" s="45"/>
      <c r="GCQ92" s="45"/>
      <c r="GCR92" s="45"/>
      <c r="GCS92" s="45"/>
      <c r="GCT92" s="45"/>
      <c r="GCU92" s="45"/>
      <c r="GCV92" s="45"/>
      <c r="GCW92" s="45"/>
      <c r="GCX92" s="45"/>
      <c r="GCY92" s="45"/>
      <c r="GCZ92" s="45"/>
      <c r="GDA92" s="45"/>
      <c r="GDB92" s="45"/>
      <c r="GDC92" s="45"/>
      <c r="GDD92" s="45"/>
      <c r="GDE92" s="45"/>
      <c r="GDF92" s="45"/>
      <c r="GDG92" s="45"/>
      <c r="GDH92" s="45"/>
      <c r="GDI92" s="45"/>
      <c r="GDJ92" s="45"/>
      <c r="GDK92" s="45"/>
      <c r="GDL92" s="45"/>
      <c r="GDM92" s="45"/>
      <c r="GDN92" s="45"/>
      <c r="GDO92" s="45"/>
      <c r="GDP92" s="45"/>
      <c r="GDQ92" s="45"/>
      <c r="GDR92" s="45"/>
      <c r="GDS92" s="45"/>
      <c r="GDT92" s="45"/>
      <c r="GDU92" s="45"/>
      <c r="GDV92" s="45"/>
      <c r="GDW92" s="45"/>
      <c r="GDX92" s="45"/>
      <c r="GDY92" s="45"/>
      <c r="GDZ92" s="45"/>
      <c r="GEA92" s="45"/>
      <c r="GEB92" s="45"/>
      <c r="GEC92" s="45"/>
      <c r="GED92" s="45"/>
      <c r="GEE92" s="45"/>
      <c r="GEF92" s="45"/>
      <c r="GEG92" s="45"/>
      <c r="GEH92" s="45"/>
      <c r="GEI92" s="45"/>
      <c r="GEJ92" s="45"/>
      <c r="GEK92" s="45"/>
      <c r="GEL92" s="45"/>
      <c r="GEM92" s="45"/>
      <c r="GEN92" s="45"/>
      <c r="GEO92" s="45"/>
      <c r="GEP92" s="45"/>
      <c r="GEQ92" s="45"/>
      <c r="GER92" s="45"/>
      <c r="GES92" s="45"/>
      <c r="GET92" s="45"/>
      <c r="GEU92" s="45"/>
      <c r="GEV92" s="45"/>
      <c r="GEW92" s="45"/>
      <c r="GEX92" s="45"/>
      <c r="GEY92" s="45"/>
      <c r="GEZ92" s="45"/>
      <c r="GFA92" s="45"/>
      <c r="GFB92" s="45"/>
      <c r="GFC92" s="45"/>
      <c r="GFD92" s="45"/>
      <c r="GFE92" s="45"/>
      <c r="GFF92" s="45"/>
      <c r="GFG92" s="45"/>
      <c r="GFH92" s="45"/>
      <c r="GFI92" s="45"/>
      <c r="GFJ92" s="45"/>
      <c r="GFK92" s="45"/>
      <c r="GFL92" s="45"/>
      <c r="GFM92" s="45"/>
      <c r="GFN92" s="45"/>
      <c r="GFO92" s="45"/>
      <c r="GFP92" s="45"/>
      <c r="GFQ92" s="45"/>
      <c r="GFR92" s="45"/>
      <c r="GFS92" s="45"/>
      <c r="GFT92" s="45"/>
      <c r="GFU92" s="45"/>
      <c r="GFV92" s="45"/>
      <c r="GFW92" s="45"/>
      <c r="GFX92" s="45"/>
      <c r="GFY92" s="45"/>
      <c r="GFZ92" s="45"/>
      <c r="GGA92" s="45"/>
      <c r="GGB92" s="45"/>
      <c r="GGC92" s="45"/>
      <c r="GGD92" s="45"/>
      <c r="GGE92" s="45"/>
      <c r="GGF92" s="45"/>
      <c r="GGG92" s="45"/>
      <c r="GGH92" s="45"/>
      <c r="GGI92" s="45"/>
      <c r="GGJ92" s="45"/>
      <c r="GGK92" s="45"/>
      <c r="GGL92" s="45"/>
      <c r="GGM92" s="45"/>
      <c r="GGN92" s="45"/>
      <c r="GGO92" s="45"/>
      <c r="GGP92" s="45"/>
      <c r="GGQ92" s="45"/>
      <c r="GGR92" s="45"/>
      <c r="GGS92" s="45"/>
      <c r="GGT92" s="45"/>
      <c r="GGU92" s="45"/>
      <c r="GGV92" s="45"/>
      <c r="GGW92" s="45"/>
      <c r="GGX92" s="45"/>
      <c r="GGY92" s="45"/>
      <c r="GGZ92" s="45"/>
      <c r="GHA92" s="45"/>
      <c r="GHB92" s="45"/>
      <c r="GHC92" s="45"/>
      <c r="GHD92" s="45"/>
      <c r="GHE92" s="45"/>
      <c r="GHF92" s="45"/>
      <c r="GHG92" s="45"/>
      <c r="GHH92" s="45"/>
      <c r="GHI92" s="45"/>
      <c r="GHJ92" s="45"/>
      <c r="GHK92" s="45"/>
      <c r="GHL92" s="45"/>
      <c r="GHM92" s="45"/>
      <c r="GHN92" s="45"/>
      <c r="GHO92" s="45"/>
      <c r="GHP92" s="45"/>
      <c r="GHQ92" s="45"/>
      <c r="GHR92" s="45"/>
      <c r="GHS92" s="45"/>
      <c r="GHT92" s="45"/>
      <c r="GHU92" s="45"/>
      <c r="GHV92" s="45"/>
      <c r="GHW92" s="45"/>
      <c r="GHX92" s="45"/>
      <c r="GHY92" s="45"/>
      <c r="GHZ92" s="45"/>
      <c r="GIA92" s="45"/>
      <c r="GIB92" s="45"/>
      <c r="GIC92" s="45"/>
      <c r="GID92" s="45"/>
      <c r="GIE92" s="45"/>
      <c r="GIF92" s="45"/>
      <c r="GIG92" s="45"/>
      <c r="GIH92" s="45"/>
      <c r="GII92" s="45"/>
      <c r="GIJ92" s="45"/>
      <c r="GIK92" s="45"/>
      <c r="GIL92" s="45"/>
      <c r="GIM92" s="45"/>
      <c r="GIN92" s="45"/>
      <c r="GIO92" s="45"/>
      <c r="GIP92" s="45"/>
      <c r="GIQ92" s="45"/>
      <c r="GIR92" s="45"/>
      <c r="GIS92" s="45"/>
      <c r="GIT92" s="45"/>
      <c r="GIU92" s="45"/>
      <c r="GIV92" s="45"/>
      <c r="GIW92" s="45"/>
      <c r="GIX92" s="45"/>
      <c r="GIY92" s="45"/>
      <c r="GIZ92" s="45"/>
      <c r="GJA92" s="45"/>
      <c r="GJB92" s="45"/>
      <c r="GJC92" s="45"/>
      <c r="GJD92" s="45"/>
      <c r="GJE92" s="45"/>
      <c r="GJF92" s="45"/>
      <c r="GJG92" s="45"/>
      <c r="GJH92" s="45"/>
      <c r="GJI92" s="45"/>
      <c r="GJJ92" s="45"/>
      <c r="GJK92" s="45"/>
      <c r="GJL92" s="45"/>
      <c r="GJM92" s="45"/>
      <c r="GJN92" s="45"/>
      <c r="GJO92" s="45"/>
      <c r="GJP92" s="45"/>
      <c r="GJQ92" s="45"/>
      <c r="GJR92" s="45"/>
      <c r="GJS92" s="45"/>
      <c r="GJT92" s="45"/>
      <c r="GJU92" s="45"/>
      <c r="GJV92" s="45"/>
      <c r="GJW92" s="45"/>
      <c r="GJX92" s="45"/>
      <c r="GJY92" s="45"/>
      <c r="GJZ92" s="45"/>
      <c r="GKA92" s="45"/>
      <c r="GKB92" s="45"/>
      <c r="GKC92" s="45"/>
      <c r="GKD92" s="45"/>
      <c r="GKE92" s="45"/>
      <c r="GKF92" s="45"/>
      <c r="GKG92" s="45"/>
      <c r="GKH92" s="45"/>
      <c r="GKI92" s="45"/>
      <c r="GKJ92" s="45"/>
      <c r="GKK92" s="45"/>
      <c r="GKL92" s="45"/>
      <c r="GKM92" s="45"/>
      <c r="GKN92" s="45"/>
      <c r="GKO92" s="45"/>
      <c r="GKP92" s="45"/>
      <c r="GKQ92" s="45"/>
      <c r="GKR92" s="45"/>
      <c r="GKS92" s="45"/>
      <c r="GKT92" s="45"/>
      <c r="GKU92" s="45"/>
      <c r="GKV92" s="45"/>
      <c r="GKW92" s="45"/>
      <c r="GKX92" s="45"/>
      <c r="GKY92" s="45"/>
      <c r="GKZ92" s="45"/>
      <c r="GLA92" s="45"/>
      <c r="GLB92" s="45"/>
      <c r="GLC92" s="45"/>
      <c r="GLD92" s="45"/>
      <c r="GLE92" s="45"/>
      <c r="GLF92" s="45"/>
      <c r="GLG92" s="45"/>
      <c r="GLH92" s="45"/>
      <c r="GLI92" s="45"/>
      <c r="GLJ92" s="45"/>
      <c r="GLK92" s="45"/>
      <c r="GLL92" s="45"/>
      <c r="GLM92" s="45"/>
      <c r="GLN92" s="45"/>
      <c r="GLO92" s="45"/>
      <c r="GLP92" s="45"/>
      <c r="GLQ92" s="45"/>
      <c r="GLR92" s="45"/>
      <c r="GLS92" s="45"/>
      <c r="GLT92" s="45"/>
      <c r="GLU92" s="45"/>
      <c r="GLV92" s="45"/>
      <c r="GLW92" s="45"/>
      <c r="GLX92" s="45"/>
      <c r="GLY92" s="45"/>
      <c r="GLZ92" s="45"/>
      <c r="GMA92" s="45"/>
      <c r="GMB92" s="45"/>
      <c r="GMC92" s="45"/>
      <c r="GMD92" s="45"/>
      <c r="GME92" s="45"/>
      <c r="GMF92" s="45"/>
      <c r="GMG92" s="45"/>
      <c r="GMH92" s="45"/>
      <c r="GMI92" s="45"/>
      <c r="GMJ92" s="45"/>
      <c r="GMK92" s="45"/>
      <c r="GML92" s="45"/>
      <c r="GMM92" s="45"/>
      <c r="GMN92" s="45"/>
      <c r="GMO92" s="45"/>
      <c r="GMP92" s="45"/>
      <c r="GMQ92" s="45"/>
      <c r="GMR92" s="45"/>
      <c r="GMS92" s="45"/>
      <c r="GMT92" s="45"/>
      <c r="GMU92" s="45"/>
      <c r="GMV92" s="45"/>
      <c r="GMW92" s="45"/>
      <c r="GMX92" s="45"/>
      <c r="GMY92" s="45"/>
      <c r="GMZ92" s="45"/>
      <c r="GNA92" s="45"/>
      <c r="GNB92" s="45"/>
      <c r="GNC92" s="45"/>
      <c r="GND92" s="45"/>
      <c r="GNE92" s="45"/>
      <c r="GNF92" s="45"/>
      <c r="GNG92" s="45"/>
      <c r="GNH92" s="45"/>
      <c r="GNI92" s="45"/>
      <c r="GNJ92" s="45"/>
      <c r="GNK92" s="45"/>
      <c r="GNL92" s="45"/>
      <c r="GNM92" s="45"/>
      <c r="GNN92" s="45"/>
      <c r="GNO92" s="45"/>
      <c r="GNP92" s="45"/>
      <c r="GNQ92" s="45"/>
      <c r="GNR92" s="45"/>
      <c r="GNS92" s="45"/>
      <c r="GNT92" s="45"/>
      <c r="GNU92" s="45"/>
      <c r="GNV92" s="45"/>
      <c r="GNW92" s="45"/>
      <c r="GNX92" s="45"/>
      <c r="GNY92" s="45"/>
      <c r="GNZ92" s="45"/>
      <c r="GOA92" s="45"/>
      <c r="GOB92" s="45"/>
      <c r="GOC92" s="45"/>
      <c r="GOD92" s="45"/>
      <c r="GOE92" s="45"/>
      <c r="GOF92" s="45"/>
      <c r="GOG92" s="45"/>
      <c r="GOH92" s="45"/>
      <c r="GOI92" s="45"/>
      <c r="GOJ92" s="45"/>
      <c r="GOK92" s="45"/>
      <c r="GOL92" s="45"/>
      <c r="GOM92" s="45"/>
      <c r="GON92" s="45"/>
      <c r="GOO92" s="45"/>
      <c r="GOP92" s="45"/>
      <c r="GOQ92" s="45"/>
      <c r="GOR92" s="45"/>
      <c r="GOS92" s="45"/>
      <c r="GOT92" s="45"/>
      <c r="GOU92" s="45"/>
      <c r="GOV92" s="45"/>
      <c r="GOW92" s="45"/>
      <c r="GOX92" s="45"/>
      <c r="GOY92" s="45"/>
      <c r="GOZ92" s="45"/>
      <c r="GPA92" s="45"/>
      <c r="GPB92" s="45"/>
      <c r="GPC92" s="45"/>
      <c r="GPD92" s="45"/>
      <c r="GPE92" s="45"/>
      <c r="GPF92" s="45"/>
      <c r="GPG92" s="45"/>
      <c r="GPH92" s="45"/>
      <c r="GPI92" s="45"/>
      <c r="GPJ92" s="45"/>
      <c r="GPK92" s="45"/>
      <c r="GPL92" s="45"/>
      <c r="GPM92" s="45"/>
      <c r="GPN92" s="45"/>
      <c r="GPO92" s="45"/>
      <c r="GPP92" s="45"/>
      <c r="GPQ92" s="45"/>
      <c r="GPR92" s="45"/>
      <c r="GPS92" s="45"/>
      <c r="GPT92" s="45"/>
      <c r="GPU92" s="45"/>
      <c r="GPV92" s="45"/>
      <c r="GPW92" s="45"/>
      <c r="GPX92" s="45"/>
      <c r="GPY92" s="45"/>
      <c r="GPZ92" s="45"/>
      <c r="GQA92" s="45"/>
      <c r="GQB92" s="45"/>
      <c r="GQC92" s="45"/>
      <c r="GQD92" s="45"/>
      <c r="GQE92" s="45"/>
      <c r="GQF92" s="45"/>
      <c r="GQG92" s="45"/>
      <c r="GQH92" s="45"/>
      <c r="GQI92" s="45"/>
      <c r="GQJ92" s="45"/>
      <c r="GQK92" s="45"/>
      <c r="GQL92" s="45"/>
      <c r="GQM92" s="45"/>
      <c r="GQN92" s="45"/>
      <c r="GQO92" s="45"/>
      <c r="GQP92" s="45"/>
      <c r="GQQ92" s="45"/>
      <c r="GQR92" s="45"/>
      <c r="GQS92" s="45"/>
      <c r="GQT92" s="45"/>
      <c r="GQU92" s="45"/>
      <c r="GQV92" s="45"/>
      <c r="GQW92" s="45"/>
      <c r="GQX92" s="45"/>
      <c r="GQY92" s="45"/>
      <c r="GQZ92" s="45"/>
      <c r="GRA92" s="45"/>
      <c r="GRB92" s="45"/>
      <c r="GRC92" s="45"/>
      <c r="GRD92" s="45"/>
      <c r="GRE92" s="45"/>
      <c r="GRF92" s="45"/>
      <c r="GRG92" s="45"/>
      <c r="GRH92" s="45"/>
      <c r="GRI92" s="45"/>
      <c r="GRJ92" s="45"/>
      <c r="GRK92" s="45"/>
      <c r="GRL92" s="45"/>
      <c r="GRM92" s="45"/>
      <c r="GRN92" s="45"/>
      <c r="GRO92" s="45"/>
      <c r="GRP92" s="45"/>
      <c r="GRQ92" s="45"/>
      <c r="GRR92" s="45"/>
      <c r="GRS92" s="45"/>
      <c r="GRT92" s="45"/>
      <c r="GRU92" s="45"/>
      <c r="GRV92" s="45"/>
      <c r="GRW92" s="45"/>
      <c r="GRX92" s="45"/>
      <c r="GRY92" s="45"/>
      <c r="GRZ92" s="45"/>
      <c r="GSA92" s="45"/>
      <c r="GSB92" s="45"/>
      <c r="GSC92" s="45"/>
      <c r="GSD92" s="45"/>
      <c r="GSE92" s="45"/>
      <c r="GSF92" s="45"/>
      <c r="GSG92" s="45"/>
      <c r="GSH92" s="45"/>
      <c r="GSI92" s="45"/>
      <c r="GSJ92" s="45"/>
      <c r="GSK92" s="45"/>
      <c r="GSL92" s="45"/>
      <c r="GSM92" s="45"/>
      <c r="GSN92" s="45"/>
      <c r="GSO92" s="45"/>
      <c r="GSP92" s="45"/>
      <c r="GSQ92" s="45"/>
      <c r="GSR92" s="45"/>
      <c r="GSS92" s="45"/>
      <c r="GST92" s="45"/>
      <c r="GSU92" s="45"/>
      <c r="GSV92" s="45"/>
      <c r="GSW92" s="45"/>
      <c r="GSX92" s="45"/>
      <c r="GSY92" s="45"/>
      <c r="GSZ92" s="45"/>
      <c r="GTA92" s="45"/>
      <c r="GTB92" s="45"/>
      <c r="GTC92" s="45"/>
      <c r="GTD92" s="45"/>
      <c r="GTE92" s="45"/>
      <c r="GTF92" s="45"/>
      <c r="GTG92" s="45"/>
      <c r="GTH92" s="45"/>
      <c r="GTI92" s="45"/>
      <c r="GTJ92" s="45"/>
      <c r="GTK92" s="45"/>
      <c r="GTL92" s="45"/>
      <c r="GTM92" s="45"/>
      <c r="GTN92" s="45"/>
      <c r="GTO92" s="45"/>
      <c r="GTP92" s="45"/>
      <c r="GTQ92" s="45"/>
      <c r="GTR92" s="45"/>
      <c r="GTS92" s="45"/>
      <c r="GTT92" s="45"/>
      <c r="GTU92" s="45"/>
      <c r="GTV92" s="45"/>
      <c r="GTW92" s="45"/>
      <c r="GTX92" s="45"/>
      <c r="GTY92" s="45"/>
      <c r="GTZ92" s="45"/>
      <c r="GUA92" s="45"/>
      <c r="GUB92" s="45"/>
      <c r="GUC92" s="45"/>
      <c r="GUD92" s="45"/>
      <c r="GUE92" s="45"/>
      <c r="GUF92" s="45"/>
      <c r="GUG92" s="45"/>
      <c r="GUH92" s="45"/>
      <c r="GUI92" s="45"/>
      <c r="GUJ92" s="45"/>
      <c r="GUK92" s="45"/>
      <c r="GUL92" s="45"/>
      <c r="GUM92" s="45"/>
      <c r="GUN92" s="45"/>
      <c r="GUO92" s="45"/>
      <c r="GUP92" s="45"/>
      <c r="GUQ92" s="45"/>
      <c r="GUR92" s="45"/>
      <c r="GUS92" s="45"/>
      <c r="GUT92" s="45"/>
      <c r="GUU92" s="45"/>
      <c r="GUV92" s="45"/>
      <c r="GUW92" s="45"/>
      <c r="GUX92" s="45"/>
      <c r="GUY92" s="45"/>
      <c r="GUZ92" s="45"/>
      <c r="GVA92" s="45"/>
      <c r="GVB92" s="45"/>
      <c r="GVC92" s="45"/>
      <c r="GVD92" s="45"/>
      <c r="GVE92" s="45"/>
      <c r="GVF92" s="45"/>
      <c r="GVG92" s="45"/>
      <c r="GVH92" s="45"/>
      <c r="GVI92" s="45"/>
      <c r="GVJ92" s="45"/>
      <c r="GVK92" s="45"/>
      <c r="GVL92" s="45"/>
      <c r="GVM92" s="45"/>
      <c r="GVN92" s="45"/>
      <c r="GVO92" s="45"/>
      <c r="GVP92" s="45"/>
      <c r="GVQ92" s="45"/>
      <c r="GVR92" s="45"/>
      <c r="GVS92" s="45"/>
      <c r="GVT92" s="45"/>
      <c r="GVU92" s="45"/>
      <c r="GVV92" s="45"/>
      <c r="GVW92" s="45"/>
      <c r="GVX92" s="45"/>
      <c r="GVY92" s="45"/>
      <c r="GVZ92" s="45"/>
      <c r="GWA92" s="45"/>
      <c r="GWB92" s="45"/>
      <c r="GWC92" s="45"/>
      <c r="GWD92" s="45"/>
      <c r="GWE92" s="45"/>
      <c r="GWF92" s="45"/>
      <c r="GWG92" s="45"/>
      <c r="GWH92" s="45"/>
      <c r="GWI92" s="45"/>
      <c r="GWJ92" s="45"/>
      <c r="GWK92" s="45"/>
      <c r="GWL92" s="45"/>
      <c r="GWM92" s="45"/>
      <c r="GWN92" s="45"/>
      <c r="GWO92" s="45"/>
      <c r="GWP92" s="45"/>
      <c r="GWQ92" s="45"/>
      <c r="GWR92" s="45"/>
      <c r="GWS92" s="45"/>
      <c r="GWT92" s="45"/>
      <c r="GWU92" s="45"/>
      <c r="GWV92" s="45"/>
      <c r="GWW92" s="45"/>
      <c r="GWX92" s="45"/>
      <c r="GWY92" s="45"/>
      <c r="GWZ92" s="45"/>
      <c r="GXA92" s="45"/>
      <c r="GXB92" s="45"/>
      <c r="GXC92" s="45"/>
      <c r="GXD92" s="45"/>
      <c r="GXE92" s="45"/>
      <c r="GXF92" s="45"/>
      <c r="GXG92" s="45"/>
      <c r="GXH92" s="45"/>
      <c r="GXI92" s="45"/>
      <c r="GXJ92" s="45"/>
      <c r="GXK92" s="45"/>
      <c r="GXL92" s="45"/>
      <c r="GXM92" s="45"/>
      <c r="GXN92" s="45"/>
      <c r="GXO92" s="45"/>
      <c r="GXP92" s="45"/>
      <c r="GXQ92" s="45"/>
      <c r="GXR92" s="45"/>
      <c r="GXS92" s="45"/>
      <c r="GXT92" s="45"/>
      <c r="GXU92" s="45"/>
      <c r="GXV92" s="45"/>
      <c r="GXW92" s="45"/>
      <c r="GXX92" s="45"/>
      <c r="GXY92" s="45"/>
      <c r="GXZ92" s="45"/>
      <c r="GYA92" s="45"/>
      <c r="GYB92" s="45"/>
      <c r="GYC92" s="45"/>
      <c r="GYD92" s="45"/>
      <c r="GYE92" s="45"/>
      <c r="GYF92" s="45"/>
      <c r="GYG92" s="45"/>
      <c r="GYH92" s="45"/>
      <c r="GYI92" s="45"/>
      <c r="GYJ92" s="45"/>
      <c r="GYK92" s="45"/>
      <c r="GYL92" s="45"/>
      <c r="GYM92" s="45"/>
      <c r="GYN92" s="45"/>
      <c r="GYO92" s="45"/>
      <c r="GYP92" s="45"/>
      <c r="GYQ92" s="45"/>
      <c r="GYR92" s="45"/>
      <c r="GYS92" s="45"/>
      <c r="GYT92" s="45"/>
      <c r="GYU92" s="45"/>
      <c r="GYV92" s="45"/>
      <c r="GYW92" s="45"/>
      <c r="GYX92" s="45"/>
      <c r="GYY92" s="45"/>
      <c r="GYZ92" s="45"/>
      <c r="GZA92" s="45"/>
      <c r="GZB92" s="45"/>
      <c r="GZC92" s="45"/>
      <c r="GZD92" s="45"/>
      <c r="GZE92" s="45"/>
      <c r="GZF92" s="45"/>
      <c r="GZG92" s="45"/>
      <c r="GZH92" s="45"/>
      <c r="GZI92" s="45"/>
      <c r="GZJ92" s="45"/>
      <c r="GZK92" s="45"/>
      <c r="GZL92" s="45"/>
      <c r="GZM92" s="45"/>
      <c r="GZN92" s="45"/>
      <c r="GZO92" s="45"/>
      <c r="GZP92" s="45"/>
      <c r="GZQ92" s="45"/>
      <c r="GZR92" s="45"/>
      <c r="GZS92" s="45"/>
      <c r="GZT92" s="45"/>
      <c r="GZU92" s="45"/>
      <c r="GZV92" s="45"/>
      <c r="GZW92" s="45"/>
      <c r="GZX92" s="45"/>
      <c r="GZY92" s="45"/>
      <c r="GZZ92" s="45"/>
      <c r="HAA92" s="45"/>
      <c r="HAB92" s="45"/>
      <c r="HAC92" s="45"/>
      <c r="HAD92" s="45"/>
      <c r="HAE92" s="45"/>
      <c r="HAF92" s="45"/>
      <c r="HAG92" s="45"/>
      <c r="HAH92" s="45"/>
      <c r="HAI92" s="45"/>
      <c r="HAJ92" s="45"/>
      <c r="HAK92" s="45"/>
      <c r="HAL92" s="45"/>
      <c r="HAM92" s="45"/>
      <c r="HAN92" s="45"/>
      <c r="HAO92" s="45"/>
      <c r="HAP92" s="45"/>
      <c r="HAQ92" s="45"/>
      <c r="HAR92" s="45"/>
      <c r="HAS92" s="45"/>
      <c r="HAT92" s="45"/>
      <c r="HAU92" s="45"/>
      <c r="HAV92" s="45"/>
      <c r="HAW92" s="45"/>
      <c r="HAX92" s="45"/>
      <c r="HAY92" s="45"/>
      <c r="HAZ92" s="45"/>
      <c r="HBA92" s="45"/>
      <c r="HBB92" s="45"/>
      <c r="HBC92" s="45"/>
      <c r="HBD92" s="45"/>
      <c r="HBE92" s="45"/>
      <c r="HBF92" s="45"/>
      <c r="HBG92" s="45"/>
      <c r="HBH92" s="45"/>
      <c r="HBI92" s="45"/>
      <c r="HBJ92" s="45"/>
      <c r="HBK92" s="45"/>
      <c r="HBL92" s="45"/>
      <c r="HBM92" s="45"/>
      <c r="HBN92" s="45"/>
      <c r="HBO92" s="45"/>
      <c r="HBP92" s="45"/>
      <c r="HBQ92" s="45"/>
      <c r="HBR92" s="45"/>
      <c r="HBS92" s="45"/>
      <c r="HBT92" s="45"/>
      <c r="HBU92" s="45"/>
      <c r="HBV92" s="45"/>
      <c r="HBW92" s="45"/>
      <c r="HBX92" s="45"/>
      <c r="HBY92" s="45"/>
      <c r="HBZ92" s="45"/>
      <c r="HCA92" s="45"/>
      <c r="HCB92" s="45"/>
      <c r="HCC92" s="45"/>
      <c r="HCD92" s="45"/>
      <c r="HCE92" s="45"/>
      <c r="HCF92" s="45"/>
      <c r="HCG92" s="45"/>
      <c r="HCH92" s="45"/>
      <c r="HCI92" s="45"/>
      <c r="HCJ92" s="45"/>
      <c r="HCK92" s="45"/>
      <c r="HCL92" s="45"/>
      <c r="HCM92" s="45"/>
      <c r="HCN92" s="45"/>
      <c r="HCO92" s="45"/>
      <c r="HCP92" s="45"/>
      <c r="HCQ92" s="45"/>
      <c r="HCR92" s="45"/>
      <c r="HCS92" s="45"/>
      <c r="HCT92" s="45"/>
      <c r="HCU92" s="45"/>
      <c r="HCV92" s="45"/>
      <c r="HCW92" s="45"/>
      <c r="HCX92" s="45"/>
      <c r="HCY92" s="45"/>
      <c r="HCZ92" s="45"/>
      <c r="HDA92" s="45"/>
      <c r="HDB92" s="45"/>
      <c r="HDC92" s="45"/>
      <c r="HDD92" s="45"/>
      <c r="HDE92" s="45"/>
      <c r="HDF92" s="45"/>
      <c r="HDG92" s="45"/>
      <c r="HDH92" s="45"/>
      <c r="HDI92" s="45"/>
      <c r="HDJ92" s="45"/>
      <c r="HDK92" s="45"/>
      <c r="HDL92" s="45"/>
      <c r="HDM92" s="45"/>
      <c r="HDN92" s="45"/>
      <c r="HDO92" s="45"/>
      <c r="HDP92" s="45"/>
      <c r="HDQ92" s="45"/>
      <c r="HDR92" s="45"/>
      <c r="HDS92" s="45"/>
      <c r="HDT92" s="45"/>
      <c r="HDU92" s="45"/>
      <c r="HDV92" s="45"/>
      <c r="HDW92" s="45"/>
      <c r="HDX92" s="45"/>
      <c r="HDY92" s="45"/>
      <c r="HDZ92" s="45"/>
      <c r="HEA92" s="45"/>
      <c r="HEB92" s="45"/>
      <c r="HEC92" s="45"/>
      <c r="HED92" s="45"/>
      <c r="HEE92" s="45"/>
      <c r="HEF92" s="45"/>
      <c r="HEG92" s="45"/>
      <c r="HEH92" s="45"/>
      <c r="HEI92" s="45"/>
      <c r="HEJ92" s="45"/>
      <c r="HEK92" s="45"/>
      <c r="HEL92" s="45"/>
      <c r="HEM92" s="45"/>
      <c r="HEN92" s="45"/>
      <c r="HEO92" s="45"/>
      <c r="HEP92" s="45"/>
      <c r="HEQ92" s="45"/>
      <c r="HER92" s="45"/>
      <c r="HES92" s="45"/>
      <c r="HET92" s="45"/>
      <c r="HEU92" s="45"/>
      <c r="HEV92" s="45"/>
      <c r="HEW92" s="45"/>
      <c r="HEX92" s="45"/>
      <c r="HEY92" s="45"/>
      <c r="HEZ92" s="45"/>
      <c r="HFA92" s="45"/>
      <c r="HFB92" s="45"/>
      <c r="HFC92" s="45"/>
      <c r="HFD92" s="45"/>
      <c r="HFE92" s="45"/>
      <c r="HFF92" s="45"/>
      <c r="HFG92" s="45"/>
      <c r="HFH92" s="45"/>
      <c r="HFI92" s="45"/>
      <c r="HFJ92" s="45"/>
      <c r="HFK92" s="45"/>
      <c r="HFL92" s="45"/>
      <c r="HFM92" s="45"/>
      <c r="HFN92" s="45"/>
      <c r="HFO92" s="45"/>
      <c r="HFP92" s="45"/>
      <c r="HFQ92" s="45"/>
      <c r="HFR92" s="45"/>
      <c r="HFS92" s="45"/>
      <c r="HFT92" s="45"/>
      <c r="HFU92" s="45"/>
      <c r="HFV92" s="45"/>
      <c r="HFW92" s="45"/>
      <c r="HFX92" s="45"/>
      <c r="HFY92" s="45"/>
      <c r="HFZ92" s="45"/>
      <c r="HGA92" s="45"/>
      <c r="HGB92" s="45"/>
      <c r="HGC92" s="45"/>
      <c r="HGD92" s="45"/>
      <c r="HGE92" s="45"/>
      <c r="HGF92" s="45"/>
      <c r="HGG92" s="45"/>
      <c r="HGH92" s="45"/>
      <c r="HGI92" s="45"/>
      <c r="HGJ92" s="45"/>
      <c r="HGK92" s="45"/>
      <c r="HGL92" s="45"/>
      <c r="HGM92" s="45"/>
      <c r="HGN92" s="45"/>
      <c r="HGO92" s="45"/>
      <c r="HGP92" s="45"/>
      <c r="HGQ92" s="45"/>
      <c r="HGR92" s="45"/>
      <c r="HGS92" s="45"/>
      <c r="HGT92" s="45"/>
      <c r="HGU92" s="45"/>
      <c r="HGV92" s="45"/>
      <c r="HGW92" s="45"/>
      <c r="HGX92" s="45"/>
      <c r="HGY92" s="45"/>
      <c r="HGZ92" s="45"/>
      <c r="HHA92" s="45"/>
      <c r="HHB92" s="45"/>
      <c r="HHC92" s="45"/>
      <c r="HHD92" s="45"/>
      <c r="HHE92" s="45"/>
      <c r="HHF92" s="45"/>
      <c r="HHG92" s="45"/>
      <c r="HHH92" s="45"/>
      <c r="HHI92" s="45"/>
      <c r="HHJ92" s="45"/>
      <c r="HHK92" s="45"/>
      <c r="HHL92" s="45"/>
      <c r="HHM92" s="45"/>
      <c r="HHN92" s="45"/>
      <c r="HHO92" s="45"/>
      <c r="HHP92" s="45"/>
      <c r="HHQ92" s="45"/>
      <c r="HHR92" s="45"/>
      <c r="HHS92" s="45"/>
      <c r="HHT92" s="45"/>
      <c r="HHU92" s="45"/>
      <c r="HHV92" s="45"/>
      <c r="HHW92" s="45"/>
      <c r="HHX92" s="45"/>
      <c r="HHY92" s="45"/>
      <c r="HHZ92" s="45"/>
      <c r="HIA92" s="45"/>
      <c r="HIB92" s="45"/>
      <c r="HIC92" s="45"/>
      <c r="HID92" s="45"/>
      <c r="HIE92" s="45"/>
      <c r="HIF92" s="45"/>
      <c r="HIG92" s="45"/>
      <c r="HIH92" s="45"/>
      <c r="HII92" s="45"/>
      <c r="HIJ92" s="45"/>
      <c r="HIK92" s="45"/>
      <c r="HIL92" s="45"/>
      <c r="HIM92" s="45"/>
      <c r="HIN92" s="45"/>
      <c r="HIO92" s="45"/>
      <c r="HIP92" s="45"/>
      <c r="HIQ92" s="45"/>
      <c r="HIR92" s="45"/>
      <c r="HIS92" s="45"/>
      <c r="HIT92" s="45"/>
      <c r="HIU92" s="45"/>
      <c r="HIV92" s="45"/>
      <c r="HIW92" s="45"/>
      <c r="HIX92" s="45"/>
      <c r="HIY92" s="45"/>
      <c r="HIZ92" s="45"/>
      <c r="HJA92" s="45"/>
      <c r="HJB92" s="45"/>
      <c r="HJC92" s="45"/>
      <c r="HJD92" s="45"/>
      <c r="HJE92" s="45"/>
      <c r="HJF92" s="45"/>
      <c r="HJG92" s="45"/>
      <c r="HJH92" s="45"/>
      <c r="HJI92" s="45"/>
      <c r="HJJ92" s="45"/>
      <c r="HJK92" s="45"/>
      <c r="HJL92" s="45"/>
      <c r="HJM92" s="45"/>
      <c r="HJN92" s="45"/>
      <c r="HJO92" s="45"/>
      <c r="HJP92" s="45"/>
      <c r="HJQ92" s="45"/>
      <c r="HJR92" s="45"/>
      <c r="HJS92" s="45"/>
      <c r="HJT92" s="45"/>
      <c r="HJU92" s="45"/>
      <c r="HJV92" s="45"/>
      <c r="HJW92" s="45"/>
      <c r="HJX92" s="45"/>
      <c r="HJY92" s="45"/>
      <c r="HJZ92" s="45"/>
      <c r="HKA92" s="45"/>
      <c r="HKB92" s="45"/>
      <c r="HKC92" s="45"/>
      <c r="HKD92" s="45"/>
      <c r="HKE92" s="45"/>
      <c r="HKF92" s="45"/>
      <c r="HKG92" s="45"/>
      <c r="HKH92" s="45"/>
      <c r="HKI92" s="45"/>
      <c r="HKJ92" s="45"/>
      <c r="HKK92" s="45"/>
      <c r="HKL92" s="45"/>
      <c r="HKM92" s="45"/>
      <c r="HKN92" s="45"/>
      <c r="HKO92" s="45"/>
      <c r="HKP92" s="45"/>
      <c r="HKQ92" s="45"/>
      <c r="HKR92" s="45"/>
      <c r="HKS92" s="45"/>
      <c r="HKT92" s="45"/>
      <c r="HKU92" s="45"/>
      <c r="HKV92" s="45"/>
      <c r="HKW92" s="45"/>
      <c r="HKX92" s="45"/>
      <c r="HKY92" s="45"/>
      <c r="HKZ92" s="45"/>
      <c r="HLA92" s="45"/>
      <c r="HLB92" s="45"/>
      <c r="HLC92" s="45"/>
      <c r="HLD92" s="45"/>
      <c r="HLE92" s="45"/>
      <c r="HLF92" s="45"/>
      <c r="HLG92" s="45"/>
      <c r="HLH92" s="45"/>
      <c r="HLI92" s="45"/>
      <c r="HLJ92" s="45"/>
      <c r="HLK92" s="45"/>
      <c r="HLL92" s="45"/>
      <c r="HLM92" s="45"/>
      <c r="HLN92" s="45"/>
      <c r="HLO92" s="45"/>
      <c r="HLP92" s="45"/>
      <c r="HLQ92" s="45"/>
      <c r="HLR92" s="45"/>
      <c r="HLS92" s="45"/>
      <c r="HLT92" s="45"/>
      <c r="HLU92" s="45"/>
      <c r="HLV92" s="45"/>
      <c r="HLW92" s="45"/>
      <c r="HLX92" s="45"/>
      <c r="HLY92" s="45"/>
      <c r="HLZ92" s="45"/>
      <c r="HMA92" s="45"/>
      <c r="HMB92" s="45"/>
      <c r="HMC92" s="45"/>
      <c r="HMD92" s="45"/>
      <c r="HME92" s="45"/>
      <c r="HMF92" s="45"/>
      <c r="HMG92" s="45"/>
      <c r="HMH92" s="45"/>
      <c r="HMI92" s="45"/>
      <c r="HMJ92" s="45"/>
      <c r="HMK92" s="45"/>
      <c r="HML92" s="45"/>
      <c r="HMM92" s="45"/>
      <c r="HMN92" s="45"/>
      <c r="HMO92" s="45"/>
      <c r="HMP92" s="45"/>
      <c r="HMQ92" s="45"/>
      <c r="HMR92" s="45"/>
      <c r="HMS92" s="45"/>
      <c r="HMT92" s="45"/>
      <c r="HMU92" s="45"/>
      <c r="HMV92" s="45"/>
      <c r="HMW92" s="45"/>
      <c r="HMX92" s="45"/>
      <c r="HMY92" s="45"/>
      <c r="HMZ92" s="45"/>
      <c r="HNA92" s="45"/>
      <c r="HNB92" s="45"/>
      <c r="HNC92" s="45"/>
      <c r="HND92" s="45"/>
      <c r="HNE92" s="45"/>
      <c r="HNF92" s="45"/>
      <c r="HNG92" s="45"/>
      <c r="HNH92" s="45"/>
      <c r="HNI92" s="45"/>
      <c r="HNJ92" s="45"/>
      <c r="HNK92" s="45"/>
      <c r="HNL92" s="45"/>
      <c r="HNM92" s="45"/>
      <c r="HNN92" s="45"/>
      <c r="HNO92" s="45"/>
      <c r="HNP92" s="45"/>
      <c r="HNQ92" s="45"/>
      <c r="HNR92" s="45"/>
      <c r="HNS92" s="45"/>
      <c r="HNT92" s="45"/>
      <c r="HNU92" s="45"/>
      <c r="HNV92" s="45"/>
      <c r="HNW92" s="45"/>
      <c r="HNX92" s="45"/>
      <c r="HNY92" s="45"/>
      <c r="HNZ92" s="45"/>
      <c r="HOA92" s="45"/>
      <c r="HOB92" s="45"/>
      <c r="HOC92" s="45"/>
      <c r="HOD92" s="45"/>
      <c r="HOE92" s="45"/>
      <c r="HOF92" s="45"/>
      <c r="HOG92" s="45"/>
      <c r="HOH92" s="45"/>
      <c r="HOI92" s="45"/>
      <c r="HOJ92" s="45"/>
      <c r="HOK92" s="45"/>
      <c r="HOL92" s="45"/>
      <c r="HOM92" s="45"/>
      <c r="HON92" s="45"/>
      <c r="HOO92" s="45"/>
      <c r="HOP92" s="45"/>
      <c r="HOQ92" s="45"/>
      <c r="HOR92" s="45"/>
      <c r="HOS92" s="45"/>
      <c r="HOT92" s="45"/>
      <c r="HOU92" s="45"/>
      <c r="HOV92" s="45"/>
      <c r="HOW92" s="45"/>
      <c r="HOX92" s="45"/>
      <c r="HOY92" s="45"/>
      <c r="HOZ92" s="45"/>
      <c r="HPA92" s="45"/>
      <c r="HPB92" s="45"/>
      <c r="HPC92" s="45"/>
      <c r="HPD92" s="45"/>
      <c r="HPE92" s="45"/>
      <c r="HPF92" s="45"/>
      <c r="HPG92" s="45"/>
      <c r="HPH92" s="45"/>
      <c r="HPI92" s="45"/>
      <c r="HPJ92" s="45"/>
      <c r="HPK92" s="45"/>
      <c r="HPL92" s="45"/>
      <c r="HPM92" s="45"/>
      <c r="HPN92" s="45"/>
      <c r="HPO92" s="45"/>
      <c r="HPP92" s="45"/>
      <c r="HPQ92" s="45"/>
      <c r="HPR92" s="45"/>
      <c r="HPS92" s="45"/>
      <c r="HPT92" s="45"/>
      <c r="HPU92" s="45"/>
      <c r="HPV92" s="45"/>
      <c r="HPW92" s="45"/>
      <c r="HPX92" s="45"/>
      <c r="HPY92" s="45"/>
      <c r="HPZ92" s="45"/>
      <c r="HQA92" s="45"/>
      <c r="HQB92" s="45"/>
      <c r="HQC92" s="45"/>
      <c r="HQD92" s="45"/>
      <c r="HQE92" s="45"/>
      <c r="HQF92" s="45"/>
      <c r="HQG92" s="45"/>
      <c r="HQH92" s="45"/>
      <c r="HQI92" s="45"/>
      <c r="HQJ92" s="45"/>
      <c r="HQK92" s="45"/>
      <c r="HQL92" s="45"/>
      <c r="HQM92" s="45"/>
      <c r="HQN92" s="45"/>
      <c r="HQO92" s="45"/>
      <c r="HQP92" s="45"/>
      <c r="HQQ92" s="45"/>
      <c r="HQR92" s="45"/>
      <c r="HQS92" s="45"/>
      <c r="HQT92" s="45"/>
      <c r="HQU92" s="45"/>
      <c r="HQV92" s="45"/>
      <c r="HQW92" s="45"/>
      <c r="HQX92" s="45"/>
      <c r="HQY92" s="45"/>
      <c r="HQZ92" s="45"/>
      <c r="HRA92" s="45"/>
      <c r="HRB92" s="45"/>
      <c r="HRC92" s="45"/>
      <c r="HRD92" s="45"/>
      <c r="HRE92" s="45"/>
      <c r="HRF92" s="45"/>
      <c r="HRG92" s="45"/>
      <c r="HRH92" s="45"/>
      <c r="HRI92" s="45"/>
      <c r="HRJ92" s="45"/>
      <c r="HRK92" s="45"/>
      <c r="HRL92" s="45"/>
      <c r="HRM92" s="45"/>
      <c r="HRN92" s="45"/>
      <c r="HRO92" s="45"/>
      <c r="HRP92" s="45"/>
      <c r="HRQ92" s="45"/>
      <c r="HRR92" s="45"/>
      <c r="HRS92" s="45"/>
      <c r="HRT92" s="45"/>
      <c r="HRU92" s="45"/>
      <c r="HRV92" s="45"/>
      <c r="HRW92" s="45"/>
      <c r="HRX92" s="45"/>
      <c r="HRY92" s="45"/>
      <c r="HRZ92" s="45"/>
      <c r="HSA92" s="45"/>
      <c r="HSB92" s="45"/>
      <c r="HSC92" s="45"/>
      <c r="HSD92" s="45"/>
      <c r="HSE92" s="45"/>
      <c r="HSF92" s="45"/>
      <c r="HSG92" s="45"/>
      <c r="HSH92" s="45"/>
      <c r="HSI92" s="45"/>
      <c r="HSJ92" s="45"/>
      <c r="HSK92" s="45"/>
      <c r="HSL92" s="45"/>
      <c r="HSM92" s="45"/>
      <c r="HSN92" s="45"/>
      <c r="HSO92" s="45"/>
      <c r="HSP92" s="45"/>
      <c r="HSQ92" s="45"/>
      <c r="HSR92" s="45"/>
      <c r="HSS92" s="45"/>
      <c r="HST92" s="45"/>
      <c r="HSU92" s="45"/>
      <c r="HSV92" s="45"/>
      <c r="HSW92" s="45"/>
      <c r="HSX92" s="45"/>
      <c r="HSY92" s="45"/>
      <c r="HSZ92" s="45"/>
      <c r="HTA92" s="45"/>
      <c r="HTB92" s="45"/>
      <c r="HTC92" s="45"/>
      <c r="HTD92" s="45"/>
      <c r="HTE92" s="45"/>
      <c r="HTF92" s="45"/>
      <c r="HTG92" s="45"/>
      <c r="HTH92" s="45"/>
      <c r="HTI92" s="45"/>
      <c r="HTJ92" s="45"/>
      <c r="HTK92" s="45"/>
      <c r="HTL92" s="45"/>
      <c r="HTM92" s="45"/>
      <c r="HTN92" s="45"/>
      <c r="HTO92" s="45"/>
      <c r="HTP92" s="45"/>
      <c r="HTQ92" s="45"/>
      <c r="HTR92" s="45"/>
      <c r="HTS92" s="45"/>
      <c r="HTT92" s="45"/>
      <c r="HTU92" s="45"/>
      <c r="HTV92" s="45"/>
      <c r="HTW92" s="45"/>
      <c r="HTX92" s="45"/>
      <c r="HTY92" s="45"/>
      <c r="HTZ92" s="45"/>
      <c r="HUA92" s="45"/>
      <c r="HUB92" s="45"/>
      <c r="HUC92" s="45"/>
      <c r="HUD92" s="45"/>
      <c r="HUE92" s="45"/>
      <c r="HUF92" s="45"/>
      <c r="HUG92" s="45"/>
      <c r="HUH92" s="45"/>
      <c r="HUI92" s="45"/>
      <c r="HUJ92" s="45"/>
      <c r="HUK92" s="45"/>
      <c r="HUL92" s="45"/>
      <c r="HUM92" s="45"/>
      <c r="HUN92" s="45"/>
      <c r="HUO92" s="45"/>
      <c r="HUP92" s="45"/>
      <c r="HUQ92" s="45"/>
      <c r="HUR92" s="45"/>
      <c r="HUS92" s="45"/>
      <c r="HUT92" s="45"/>
      <c r="HUU92" s="45"/>
      <c r="HUV92" s="45"/>
      <c r="HUW92" s="45"/>
      <c r="HUX92" s="45"/>
      <c r="HUY92" s="45"/>
      <c r="HUZ92" s="45"/>
      <c r="HVA92" s="45"/>
      <c r="HVB92" s="45"/>
      <c r="HVC92" s="45"/>
      <c r="HVD92" s="45"/>
      <c r="HVE92" s="45"/>
      <c r="HVF92" s="45"/>
      <c r="HVG92" s="45"/>
      <c r="HVH92" s="45"/>
      <c r="HVI92" s="45"/>
      <c r="HVJ92" s="45"/>
      <c r="HVK92" s="45"/>
      <c r="HVL92" s="45"/>
      <c r="HVM92" s="45"/>
      <c r="HVN92" s="45"/>
      <c r="HVO92" s="45"/>
      <c r="HVP92" s="45"/>
      <c r="HVQ92" s="45"/>
      <c r="HVR92" s="45"/>
      <c r="HVS92" s="45"/>
      <c r="HVT92" s="45"/>
      <c r="HVU92" s="45"/>
      <c r="HVV92" s="45"/>
      <c r="HVW92" s="45"/>
      <c r="HVX92" s="45"/>
      <c r="HVY92" s="45"/>
      <c r="HVZ92" s="45"/>
      <c r="HWA92" s="45"/>
      <c r="HWB92" s="45"/>
      <c r="HWC92" s="45"/>
      <c r="HWD92" s="45"/>
      <c r="HWE92" s="45"/>
      <c r="HWF92" s="45"/>
      <c r="HWG92" s="45"/>
      <c r="HWH92" s="45"/>
      <c r="HWI92" s="45"/>
      <c r="HWJ92" s="45"/>
      <c r="HWK92" s="45"/>
      <c r="HWL92" s="45"/>
      <c r="HWM92" s="45"/>
      <c r="HWN92" s="45"/>
      <c r="HWO92" s="45"/>
      <c r="HWP92" s="45"/>
      <c r="HWQ92" s="45"/>
      <c r="HWR92" s="45"/>
      <c r="HWS92" s="45"/>
      <c r="HWT92" s="45"/>
      <c r="HWU92" s="45"/>
      <c r="HWV92" s="45"/>
      <c r="HWW92" s="45"/>
      <c r="HWX92" s="45"/>
      <c r="HWY92" s="45"/>
      <c r="HWZ92" s="45"/>
      <c r="HXA92" s="45"/>
      <c r="HXB92" s="45"/>
      <c r="HXC92" s="45"/>
      <c r="HXD92" s="45"/>
      <c r="HXE92" s="45"/>
      <c r="HXF92" s="45"/>
      <c r="HXG92" s="45"/>
      <c r="HXH92" s="45"/>
      <c r="HXI92" s="45"/>
      <c r="HXJ92" s="45"/>
      <c r="HXK92" s="45"/>
      <c r="HXL92" s="45"/>
      <c r="HXM92" s="45"/>
      <c r="HXN92" s="45"/>
      <c r="HXO92" s="45"/>
      <c r="HXP92" s="45"/>
      <c r="HXQ92" s="45"/>
      <c r="HXR92" s="45"/>
      <c r="HXS92" s="45"/>
      <c r="HXT92" s="45"/>
      <c r="HXU92" s="45"/>
      <c r="HXV92" s="45"/>
      <c r="HXW92" s="45"/>
      <c r="HXX92" s="45"/>
      <c r="HXY92" s="45"/>
      <c r="HXZ92" s="45"/>
      <c r="HYA92" s="45"/>
      <c r="HYB92" s="45"/>
      <c r="HYC92" s="45"/>
      <c r="HYD92" s="45"/>
      <c r="HYE92" s="45"/>
      <c r="HYF92" s="45"/>
      <c r="HYG92" s="45"/>
      <c r="HYH92" s="45"/>
      <c r="HYI92" s="45"/>
      <c r="HYJ92" s="45"/>
      <c r="HYK92" s="45"/>
      <c r="HYL92" s="45"/>
      <c r="HYM92" s="45"/>
      <c r="HYN92" s="45"/>
      <c r="HYO92" s="45"/>
      <c r="HYP92" s="45"/>
      <c r="HYQ92" s="45"/>
      <c r="HYR92" s="45"/>
      <c r="HYS92" s="45"/>
      <c r="HYT92" s="45"/>
      <c r="HYU92" s="45"/>
      <c r="HYV92" s="45"/>
      <c r="HYW92" s="45"/>
      <c r="HYX92" s="45"/>
      <c r="HYY92" s="45"/>
      <c r="HYZ92" s="45"/>
      <c r="HZA92" s="45"/>
      <c r="HZB92" s="45"/>
      <c r="HZC92" s="45"/>
      <c r="HZD92" s="45"/>
      <c r="HZE92" s="45"/>
      <c r="HZF92" s="45"/>
      <c r="HZG92" s="45"/>
      <c r="HZH92" s="45"/>
      <c r="HZI92" s="45"/>
      <c r="HZJ92" s="45"/>
      <c r="HZK92" s="45"/>
      <c r="HZL92" s="45"/>
      <c r="HZM92" s="45"/>
      <c r="HZN92" s="45"/>
      <c r="HZO92" s="45"/>
      <c r="HZP92" s="45"/>
      <c r="HZQ92" s="45"/>
      <c r="HZR92" s="45"/>
      <c r="HZS92" s="45"/>
      <c r="HZT92" s="45"/>
      <c r="HZU92" s="45"/>
      <c r="HZV92" s="45"/>
      <c r="HZW92" s="45"/>
      <c r="HZX92" s="45"/>
      <c r="HZY92" s="45"/>
      <c r="HZZ92" s="45"/>
      <c r="IAA92" s="45"/>
      <c r="IAB92" s="45"/>
      <c r="IAC92" s="45"/>
      <c r="IAD92" s="45"/>
      <c r="IAE92" s="45"/>
      <c r="IAF92" s="45"/>
      <c r="IAG92" s="45"/>
      <c r="IAH92" s="45"/>
      <c r="IAI92" s="45"/>
      <c r="IAJ92" s="45"/>
      <c r="IAK92" s="45"/>
      <c r="IAL92" s="45"/>
      <c r="IAM92" s="45"/>
      <c r="IAN92" s="45"/>
      <c r="IAO92" s="45"/>
      <c r="IAP92" s="45"/>
      <c r="IAQ92" s="45"/>
      <c r="IAR92" s="45"/>
      <c r="IAS92" s="45"/>
      <c r="IAT92" s="45"/>
      <c r="IAU92" s="45"/>
      <c r="IAV92" s="45"/>
      <c r="IAW92" s="45"/>
      <c r="IAX92" s="45"/>
      <c r="IAY92" s="45"/>
      <c r="IAZ92" s="45"/>
      <c r="IBA92" s="45"/>
      <c r="IBB92" s="45"/>
      <c r="IBC92" s="45"/>
      <c r="IBD92" s="45"/>
      <c r="IBE92" s="45"/>
      <c r="IBF92" s="45"/>
      <c r="IBG92" s="45"/>
      <c r="IBH92" s="45"/>
      <c r="IBI92" s="45"/>
      <c r="IBJ92" s="45"/>
      <c r="IBK92" s="45"/>
      <c r="IBL92" s="45"/>
      <c r="IBM92" s="45"/>
      <c r="IBN92" s="45"/>
      <c r="IBO92" s="45"/>
      <c r="IBP92" s="45"/>
      <c r="IBQ92" s="45"/>
      <c r="IBR92" s="45"/>
      <c r="IBS92" s="45"/>
      <c r="IBT92" s="45"/>
      <c r="IBU92" s="45"/>
      <c r="IBV92" s="45"/>
      <c r="IBW92" s="45"/>
      <c r="IBX92" s="45"/>
      <c r="IBY92" s="45"/>
      <c r="IBZ92" s="45"/>
      <c r="ICA92" s="45"/>
      <c r="ICB92" s="45"/>
      <c r="ICC92" s="45"/>
      <c r="ICD92" s="45"/>
      <c r="ICE92" s="45"/>
      <c r="ICF92" s="45"/>
      <c r="ICG92" s="45"/>
      <c r="ICH92" s="45"/>
      <c r="ICI92" s="45"/>
      <c r="ICJ92" s="45"/>
      <c r="ICK92" s="45"/>
      <c r="ICL92" s="45"/>
      <c r="ICM92" s="45"/>
      <c r="ICN92" s="45"/>
      <c r="ICO92" s="45"/>
      <c r="ICP92" s="45"/>
      <c r="ICQ92" s="45"/>
      <c r="ICR92" s="45"/>
      <c r="ICS92" s="45"/>
      <c r="ICT92" s="45"/>
      <c r="ICU92" s="45"/>
      <c r="ICV92" s="45"/>
      <c r="ICW92" s="45"/>
      <c r="ICX92" s="45"/>
      <c r="ICY92" s="45"/>
      <c r="ICZ92" s="45"/>
      <c r="IDA92" s="45"/>
      <c r="IDB92" s="45"/>
      <c r="IDC92" s="45"/>
      <c r="IDD92" s="45"/>
      <c r="IDE92" s="45"/>
      <c r="IDF92" s="45"/>
      <c r="IDG92" s="45"/>
      <c r="IDH92" s="45"/>
      <c r="IDI92" s="45"/>
      <c r="IDJ92" s="45"/>
      <c r="IDK92" s="45"/>
      <c r="IDL92" s="45"/>
      <c r="IDM92" s="45"/>
      <c r="IDN92" s="45"/>
      <c r="IDO92" s="45"/>
      <c r="IDP92" s="45"/>
      <c r="IDQ92" s="45"/>
      <c r="IDR92" s="45"/>
      <c r="IDS92" s="45"/>
      <c r="IDT92" s="45"/>
      <c r="IDU92" s="45"/>
      <c r="IDV92" s="45"/>
      <c r="IDW92" s="45"/>
      <c r="IDX92" s="45"/>
      <c r="IDY92" s="45"/>
      <c r="IDZ92" s="45"/>
      <c r="IEA92" s="45"/>
      <c r="IEB92" s="45"/>
      <c r="IEC92" s="45"/>
      <c r="IED92" s="45"/>
      <c r="IEE92" s="45"/>
      <c r="IEF92" s="45"/>
      <c r="IEG92" s="45"/>
      <c r="IEH92" s="45"/>
      <c r="IEI92" s="45"/>
      <c r="IEJ92" s="45"/>
      <c r="IEK92" s="45"/>
      <c r="IEL92" s="45"/>
      <c r="IEM92" s="45"/>
      <c r="IEN92" s="45"/>
      <c r="IEO92" s="45"/>
      <c r="IEP92" s="45"/>
      <c r="IEQ92" s="45"/>
      <c r="IER92" s="45"/>
      <c r="IES92" s="45"/>
      <c r="IET92" s="45"/>
      <c r="IEU92" s="45"/>
      <c r="IEV92" s="45"/>
      <c r="IEW92" s="45"/>
      <c r="IEX92" s="45"/>
      <c r="IEY92" s="45"/>
      <c r="IEZ92" s="45"/>
      <c r="IFA92" s="45"/>
      <c r="IFB92" s="45"/>
      <c r="IFC92" s="45"/>
      <c r="IFD92" s="45"/>
      <c r="IFE92" s="45"/>
      <c r="IFF92" s="45"/>
      <c r="IFG92" s="45"/>
      <c r="IFH92" s="45"/>
      <c r="IFI92" s="45"/>
      <c r="IFJ92" s="45"/>
      <c r="IFK92" s="45"/>
      <c r="IFL92" s="45"/>
      <c r="IFM92" s="45"/>
      <c r="IFN92" s="45"/>
      <c r="IFO92" s="45"/>
      <c r="IFP92" s="45"/>
      <c r="IFQ92" s="45"/>
      <c r="IFR92" s="45"/>
      <c r="IFS92" s="45"/>
      <c r="IFT92" s="45"/>
      <c r="IFU92" s="45"/>
      <c r="IFV92" s="45"/>
      <c r="IFW92" s="45"/>
      <c r="IFX92" s="45"/>
      <c r="IFY92" s="45"/>
      <c r="IFZ92" s="45"/>
      <c r="IGA92" s="45"/>
      <c r="IGB92" s="45"/>
      <c r="IGC92" s="45"/>
      <c r="IGD92" s="45"/>
      <c r="IGE92" s="45"/>
      <c r="IGF92" s="45"/>
      <c r="IGG92" s="45"/>
      <c r="IGH92" s="45"/>
      <c r="IGI92" s="45"/>
      <c r="IGJ92" s="45"/>
      <c r="IGK92" s="45"/>
      <c r="IGL92" s="45"/>
      <c r="IGM92" s="45"/>
      <c r="IGN92" s="45"/>
      <c r="IGO92" s="45"/>
      <c r="IGP92" s="45"/>
      <c r="IGQ92" s="45"/>
      <c r="IGR92" s="45"/>
      <c r="IGS92" s="45"/>
      <c r="IGT92" s="45"/>
      <c r="IGU92" s="45"/>
      <c r="IGV92" s="45"/>
      <c r="IGW92" s="45"/>
      <c r="IGX92" s="45"/>
      <c r="IGY92" s="45"/>
      <c r="IGZ92" s="45"/>
      <c r="IHA92" s="45"/>
      <c r="IHB92" s="45"/>
      <c r="IHC92" s="45"/>
      <c r="IHD92" s="45"/>
      <c r="IHE92" s="45"/>
      <c r="IHF92" s="45"/>
      <c r="IHG92" s="45"/>
      <c r="IHH92" s="45"/>
      <c r="IHI92" s="45"/>
      <c r="IHJ92" s="45"/>
      <c r="IHK92" s="45"/>
      <c r="IHL92" s="45"/>
      <c r="IHM92" s="45"/>
      <c r="IHN92" s="45"/>
      <c r="IHO92" s="45"/>
      <c r="IHP92" s="45"/>
      <c r="IHQ92" s="45"/>
      <c r="IHR92" s="45"/>
      <c r="IHS92" s="45"/>
      <c r="IHT92" s="45"/>
      <c r="IHU92" s="45"/>
      <c r="IHV92" s="45"/>
      <c r="IHW92" s="45"/>
      <c r="IHX92" s="45"/>
      <c r="IHY92" s="45"/>
      <c r="IHZ92" s="45"/>
      <c r="IIA92" s="45"/>
      <c r="IIB92" s="45"/>
      <c r="IIC92" s="45"/>
      <c r="IID92" s="45"/>
      <c r="IIE92" s="45"/>
      <c r="IIF92" s="45"/>
      <c r="IIG92" s="45"/>
      <c r="IIH92" s="45"/>
      <c r="III92" s="45"/>
      <c r="IIJ92" s="45"/>
      <c r="IIK92" s="45"/>
      <c r="IIL92" s="45"/>
      <c r="IIM92" s="45"/>
      <c r="IIN92" s="45"/>
      <c r="IIO92" s="45"/>
      <c r="IIP92" s="45"/>
      <c r="IIQ92" s="45"/>
      <c r="IIR92" s="45"/>
      <c r="IIS92" s="45"/>
      <c r="IIT92" s="45"/>
      <c r="IIU92" s="45"/>
      <c r="IIV92" s="45"/>
      <c r="IIW92" s="45"/>
      <c r="IIX92" s="45"/>
      <c r="IIY92" s="45"/>
      <c r="IIZ92" s="45"/>
      <c r="IJA92" s="45"/>
      <c r="IJB92" s="45"/>
      <c r="IJC92" s="45"/>
      <c r="IJD92" s="45"/>
      <c r="IJE92" s="45"/>
      <c r="IJF92" s="45"/>
      <c r="IJG92" s="45"/>
      <c r="IJH92" s="45"/>
      <c r="IJI92" s="45"/>
      <c r="IJJ92" s="45"/>
      <c r="IJK92" s="45"/>
      <c r="IJL92" s="45"/>
      <c r="IJM92" s="45"/>
      <c r="IJN92" s="45"/>
      <c r="IJO92" s="45"/>
      <c r="IJP92" s="45"/>
      <c r="IJQ92" s="45"/>
      <c r="IJR92" s="45"/>
      <c r="IJS92" s="45"/>
      <c r="IJT92" s="45"/>
      <c r="IJU92" s="45"/>
      <c r="IJV92" s="45"/>
      <c r="IJW92" s="45"/>
      <c r="IJX92" s="45"/>
      <c r="IJY92" s="45"/>
      <c r="IJZ92" s="45"/>
      <c r="IKA92" s="45"/>
      <c r="IKB92" s="45"/>
      <c r="IKC92" s="45"/>
      <c r="IKD92" s="45"/>
      <c r="IKE92" s="45"/>
      <c r="IKF92" s="45"/>
      <c r="IKG92" s="45"/>
      <c r="IKH92" s="45"/>
      <c r="IKI92" s="45"/>
      <c r="IKJ92" s="45"/>
      <c r="IKK92" s="45"/>
      <c r="IKL92" s="45"/>
      <c r="IKM92" s="45"/>
      <c r="IKN92" s="45"/>
      <c r="IKO92" s="45"/>
      <c r="IKP92" s="45"/>
      <c r="IKQ92" s="45"/>
      <c r="IKR92" s="45"/>
      <c r="IKS92" s="45"/>
      <c r="IKT92" s="45"/>
      <c r="IKU92" s="45"/>
      <c r="IKV92" s="45"/>
      <c r="IKW92" s="45"/>
      <c r="IKX92" s="45"/>
      <c r="IKY92" s="45"/>
      <c r="IKZ92" s="45"/>
      <c r="ILA92" s="45"/>
      <c r="ILB92" s="45"/>
      <c r="ILC92" s="45"/>
      <c r="ILD92" s="45"/>
      <c r="ILE92" s="45"/>
      <c r="ILF92" s="45"/>
      <c r="ILG92" s="45"/>
      <c r="ILH92" s="45"/>
      <c r="ILI92" s="45"/>
      <c r="ILJ92" s="45"/>
      <c r="ILK92" s="45"/>
      <c r="ILL92" s="45"/>
      <c r="ILM92" s="45"/>
      <c r="ILN92" s="45"/>
      <c r="ILO92" s="45"/>
      <c r="ILP92" s="45"/>
      <c r="ILQ92" s="45"/>
      <c r="ILR92" s="45"/>
      <c r="ILS92" s="45"/>
      <c r="ILT92" s="45"/>
      <c r="ILU92" s="45"/>
      <c r="ILV92" s="45"/>
      <c r="ILW92" s="45"/>
      <c r="ILX92" s="45"/>
      <c r="ILY92" s="45"/>
      <c r="ILZ92" s="45"/>
      <c r="IMA92" s="45"/>
      <c r="IMB92" s="45"/>
      <c r="IMC92" s="45"/>
      <c r="IMD92" s="45"/>
      <c r="IME92" s="45"/>
      <c r="IMF92" s="45"/>
      <c r="IMG92" s="45"/>
      <c r="IMH92" s="45"/>
      <c r="IMI92" s="45"/>
      <c r="IMJ92" s="45"/>
      <c r="IMK92" s="45"/>
      <c r="IML92" s="45"/>
      <c r="IMM92" s="45"/>
      <c r="IMN92" s="45"/>
      <c r="IMO92" s="45"/>
      <c r="IMP92" s="45"/>
      <c r="IMQ92" s="45"/>
      <c r="IMR92" s="45"/>
      <c r="IMS92" s="45"/>
      <c r="IMT92" s="45"/>
      <c r="IMU92" s="45"/>
      <c r="IMV92" s="45"/>
      <c r="IMW92" s="45"/>
      <c r="IMX92" s="45"/>
      <c r="IMY92" s="45"/>
      <c r="IMZ92" s="45"/>
      <c r="INA92" s="45"/>
      <c r="INB92" s="45"/>
      <c r="INC92" s="45"/>
      <c r="IND92" s="45"/>
      <c r="INE92" s="45"/>
      <c r="INF92" s="45"/>
      <c r="ING92" s="45"/>
      <c r="INH92" s="45"/>
      <c r="INI92" s="45"/>
      <c r="INJ92" s="45"/>
      <c r="INK92" s="45"/>
      <c r="INL92" s="45"/>
      <c r="INM92" s="45"/>
      <c r="INN92" s="45"/>
      <c r="INO92" s="45"/>
      <c r="INP92" s="45"/>
      <c r="INQ92" s="45"/>
      <c r="INR92" s="45"/>
      <c r="INS92" s="45"/>
      <c r="INT92" s="45"/>
      <c r="INU92" s="45"/>
      <c r="INV92" s="45"/>
      <c r="INW92" s="45"/>
      <c r="INX92" s="45"/>
      <c r="INY92" s="45"/>
      <c r="INZ92" s="45"/>
      <c r="IOA92" s="45"/>
      <c r="IOB92" s="45"/>
      <c r="IOC92" s="45"/>
      <c r="IOD92" s="45"/>
      <c r="IOE92" s="45"/>
      <c r="IOF92" s="45"/>
      <c r="IOG92" s="45"/>
      <c r="IOH92" s="45"/>
      <c r="IOI92" s="45"/>
      <c r="IOJ92" s="45"/>
      <c r="IOK92" s="45"/>
      <c r="IOL92" s="45"/>
      <c r="IOM92" s="45"/>
      <c r="ION92" s="45"/>
      <c r="IOO92" s="45"/>
      <c r="IOP92" s="45"/>
      <c r="IOQ92" s="45"/>
      <c r="IOR92" s="45"/>
      <c r="IOS92" s="45"/>
      <c r="IOT92" s="45"/>
      <c r="IOU92" s="45"/>
      <c r="IOV92" s="45"/>
      <c r="IOW92" s="45"/>
      <c r="IOX92" s="45"/>
      <c r="IOY92" s="45"/>
      <c r="IOZ92" s="45"/>
      <c r="IPA92" s="45"/>
      <c r="IPB92" s="45"/>
      <c r="IPC92" s="45"/>
      <c r="IPD92" s="45"/>
      <c r="IPE92" s="45"/>
      <c r="IPF92" s="45"/>
      <c r="IPG92" s="45"/>
      <c r="IPH92" s="45"/>
      <c r="IPI92" s="45"/>
      <c r="IPJ92" s="45"/>
      <c r="IPK92" s="45"/>
      <c r="IPL92" s="45"/>
      <c r="IPM92" s="45"/>
      <c r="IPN92" s="45"/>
      <c r="IPO92" s="45"/>
      <c r="IPP92" s="45"/>
      <c r="IPQ92" s="45"/>
      <c r="IPR92" s="45"/>
      <c r="IPS92" s="45"/>
      <c r="IPT92" s="45"/>
      <c r="IPU92" s="45"/>
      <c r="IPV92" s="45"/>
      <c r="IPW92" s="45"/>
      <c r="IPX92" s="45"/>
      <c r="IPY92" s="45"/>
      <c r="IPZ92" s="45"/>
      <c r="IQA92" s="45"/>
      <c r="IQB92" s="45"/>
      <c r="IQC92" s="45"/>
      <c r="IQD92" s="45"/>
      <c r="IQE92" s="45"/>
      <c r="IQF92" s="45"/>
      <c r="IQG92" s="45"/>
      <c r="IQH92" s="45"/>
      <c r="IQI92" s="45"/>
      <c r="IQJ92" s="45"/>
      <c r="IQK92" s="45"/>
      <c r="IQL92" s="45"/>
      <c r="IQM92" s="45"/>
      <c r="IQN92" s="45"/>
      <c r="IQO92" s="45"/>
      <c r="IQP92" s="45"/>
      <c r="IQQ92" s="45"/>
      <c r="IQR92" s="45"/>
      <c r="IQS92" s="45"/>
      <c r="IQT92" s="45"/>
      <c r="IQU92" s="45"/>
      <c r="IQV92" s="45"/>
      <c r="IQW92" s="45"/>
      <c r="IQX92" s="45"/>
      <c r="IQY92" s="45"/>
      <c r="IQZ92" s="45"/>
      <c r="IRA92" s="45"/>
      <c r="IRB92" s="45"/>
      <c r="IRC92" s="45"/>
      <c r="IRD92" s="45"/>
      <c r="IRE92" s="45"/>
      <c r="IRF92" s="45"/>
      <c r="IRG92" s="45"/>
      <c r="IRH92" s="45"/>
      <c r="IRI92" s="45"/>
      <c r="IRJ92" s="45"/>
      <c r="IRK92" s="45"/>
      <c r="IRL92" s="45"/>
      <c r="IRM92" s="45"/>
      <c r="IRN92" s="45"/>
      <c r="IRO92" s="45"/>
      <c r="IRP92" s="45"/>
      <c r="IRQ92" s="45"/>
      <c r="IRR92" s="45"/>
      <c r="IRS92" s="45"/>
      <c r="IRT92" s="45"/>
      <c r="IRU92" s="45"/>
      <c r="IRV92" s="45"/>
      <c r="IRW92" s="45"/>
      <c r="IRX92" s="45"/>
      <c r="IRY92" s="45"/>
      <c r="IRZ92" s="45"/>
      <c r="ISA92" s="45"/>
      <c r="ISB92" s="45"/>
      <c r="ISC92" s="45"/>
      <c r="ISD92" s="45"/>
      <c r="ISE92" s="45"/>
      <c r="ISF92" s="45"/>
      <c r="ISG92" s="45"/>
      <c r="ISH92" s="45"/>
      <c r="ISI92" s="45"/>
      <c r="ISJ92" s="45"/>
      <c r="ISK92" s="45"/>
      <c r="ISL92" s="45"/>
      <c r="ISM92" s="45"/>
      <c r="ISN92" s="45"/>
      <c r="ISO92" s="45"/>
      <c r="ISP92" s="45"/>
      <c r="ISQ92" s="45"/>
      <c r="ISR92" s="45"/>
      <c r="ISS92" s="45"/>
      <c r="IST92" s="45"/>
      <c r="ISU92" s="45"/>
      <c r="ISV92" s="45"/>
      <c r="ISW92" s="45"/>
      <c r="ISX92" s="45"/>
      <c r="ISY92" s="45"/>
      <c r="ISZ92" s="45"/>
      <c r="ITA92" s="45"/>
      <c r="ITB92" s="45"/>
      <c r="ITC92" s="45"/>
      <c r="ITD92" s="45"/>
      <c r="ITE92" s="45"/>
      <c r="ITF92" s="45"/>
      <c r="ITG92" s="45"/>
      <c r="ITH92" s="45"/>
      <c r="ITI92" s="45"/>
      <c r="ITJ92" s="45"/>
      <c r="ITK92" s="45"/>
      <c r="ITL92" s="45"/>
      <c r="ITM92" s="45"/>
      <c r="ITN92" s="45"/>
      <c r="ITO92" s="45"/>
      <c r="ITP92" s="45"/>
      <c r="ITQ92" s="45"/>
      <c r="ITR92" s="45"/>
      <c r="ITS92" s="45"/>
      <c r="ITT92" s="45"/>
      <c r="ITU92" s="45"/>
      <c r="ITV92" s="45"/>
      <c r="ITW92" s="45"/>
      <c r="ITX92" s="45"/>
      <c r="ITY92" s="45"/>
      <c r="ITZ92" s="45"/>
      <c r="IUA92" s="45"/>
      <c r="IUB92" s="45"/>
      <c r="IUC92" s="45"/>
      <c r="IUD92" s="45"/>
      <c r="IUE92" s="45"/>
      <c r="IUF92" s="45"/>
      <c r="IUG92" s="45"/>
      <c r="IUH92" s="45"/>
      <c r="IUI92" s="45"/>
      <c r="IUJ92" s="45"/>
      <c r="IUK92" s="45"/>
      <c r="IUL92" s="45"/>
      <c r="IUM92" s="45"/>
      <c r="IUN92" s="45"/>
      <c r="IUO92" s="45"/>
      <c r="IUP92" s="45"/>
      <c r="IUQ92" s="45"/>
      <c r="IUR92" s="45"/>
      <c r="IUS92" s="45"/>
      <c r="IUT92" s="45"/>
      <c r="IUU92" s="45"/>
      <c r="IUV92" s="45"/>
      <c r="IUW92" s="45"/>
      <c r="IUX92" s="45"/>
      <c r="IUY92" s="45"/>
      <c r="IUZ92" s="45"/>
      <c r="IVA92" s="45"/>
      <c r="IVB92" s="45"/>
      <c r="IVC92" s="45"/>
      <c r="IVD92" s="45"/>
      <c r="IVE92" s="45"/>
      <c r="IVF92" s="45"/>
      <c r="IVG92" s="45"/>
      <c r="IVH92" s="45"/>
      <c r="IVI92" s="45"/>
      <c r="IVJ92" s="45"/>
      <c r="IVK92" s="45"/>
      <c r="IVL92" s="45"/>
      <c r="IVM92" s="45"/>
      <c r="IVN92" s="45"/>
      <c r="IVO92" s="45"/>
      <c r="IVP92" s="45"/>
      <c r="IVQ92" s="45"/>
      <c r="IVR92" s="45"/>
      <c r="IVS92" s="45"/>
      <c r="IVT92" s="45"/>
      <c r="IVU92" s="45"/>
      <c r="IVV92" s="45"/>
      <c r="IVW92" s="45"/>
      <c r="IVX92" s="45"/>
      <c r="IVY92" s="45"/>
      <c r="IVZ92" s="45"/>
      <c r="IWA92" s="45"/>
      <c r="IWB92" s="45"/>
      <c r="IWC92" s="45"/>
      <c r="IWD92" s="45"/>
      <c r="IWE92" s="45"/>
      <c r="IWF92" s="45"/>
      <c r="IWG92" s="45"/>
      <c r="IWH92" s="45"/>
      <c r="IWI92" s="45"/>
      <c r="IWJ92" s="45"/>
      <c r="IWK92" s="45"/>
      <c r="IWL92" s="45"/>
      <c r="IWM92" s="45"/>
      <c r="IWN92" s="45"/>
      <c r="IWO92" s="45"/>
      <c r="IWP92" s="45"/>
      <c r="IWQ92" s="45"/>
      <c r="IWR92" s="45"/>
      <c r="IWS92" s="45"/>
      <c r="IWT92" s="45"/>
      <c r="IWU92" s="45"/>
      <c r="IWV92" s="45"/>
      <c r="IWW92" s="45"/>
      <c r="IWX92" s="45"/>
      <c r="IWY92" s="45"/>
      <c r="IWZ92" s="45"/>
      <c r="IXA92" s="45"/>
      <c r="IXB92" s="45"/>
      <c r="IXC92" s="45"/>
      <c r="IXD92" s="45"/>
      <c r="IXE92" s="45"/>
      <c r="IXF92" s="45"/>
      <c r="IXG92" s="45"/>
      <c r="IXH92" s="45"/>
      <c r="IXI92" s="45"/>
      <c r="IXJ92" s="45"/>
      <c r="IXK92" s="45"/>
      <c r="IXL92" s="45"/>
      <c r="IXM92" s="45"/>
      <c r="IXN92" s="45"/>
      <c r="IXO92" s="45"/>
      <c r="IXP92" s="45"/>
      <c r="IXQ92" s="45"/>
      <c r="IXR92" s="45"/>
      <c r="IXS92" s="45"/>
      <c r="IXT92" s="45"/>
      <c r="IXU92" s="45"/>
      <c r="IXV92" s="45"/>
      <c r="IXW92" s="45"/>
      <c r="IXX92" s="45"/>
      <c r="IXY92" s="45"/>
      <c r="IXZ92" s="45"/>
      <c r="IYA92" s="45"/>
      <c r="IYB92" s="45"/>
      <c r="IYC92" s="45"/>
      <c r="IYD92" s="45"/>
      <c r="IYE92" s="45"/>
      <c r="IYF92" s="45"/>
      <c r="IYG92" s="45"/>
      <c r="IYH92" s="45"/>
      <c r="IYI92" s="45"/>
      <c r="IYJ92" s="45"/>
      <c r="IYK92" s="45"/>
      <c r="IYL92" s="45"/>
      <c r="IYM92" s="45"/>
      <c r="IYN92" s="45"/>
      <c r="IYO92" s="45"/>
      <c r="IYP92" s="45"/>
      <c r="IYQ92" s="45"/>
      <c r="IYR92" s="45"/>
      <c r="IYS92" s="45"/>
      <c r="IYT92" s="45"/>
      <c r="IYU92" s="45"/>
      <c r="IYV92" s="45"/>
      <c r="IYW92" s="45"/>
      <c r="IYX92" s="45"/>
      <c r="IYY92" s="45"/>
      <c r="IYZ92" s="45"/>
      <c r="IZA92" s="45"/>
      <c r="IZB92" s="45"/>
      <c r="IZC92" s="45"/>
      <c r="IZD92" s="45"/>
      <c r="IZE92" s="45"/>
      <c r="IZF92" s="45"/>
      <c r="IZG92" s="45"/>
      <c r="IZH92" s="45"/>
      <c r="IZI92" s="45"/>
      <c r="IZJ92" s="45"/>
      <c r="IZK92" s="45"/>
      <c r="IZL92" s="45"/>
      <c r="IZM92" s="45"/>
      <c r="IZN92" s="45"/>
      <c r="IZO92" s="45"/>
      <c r="IZP92" s="45"/>
      <c r="IZQ92" s="45"/>
      <c r="IZR92" s="45"/>
      <c r="IZS92" s="45"/>
      <c r="IZT92" s="45"/>
      <c r="IZU92" s="45"/>
      <c r="IZV92" s="45"/>
      <c r="IZW92" s="45"/>
      <c r="IZX92" s="45"/>
      <c r="IZY92" s="45"/>
      <c r="IZZ92" s="45"/>
      <c r="JAA92" s="45"/>
      <c r="JAB92" s="45"/>
      <c r="JAC92" s="45"/>
      <c r="JAD92" s="45"/>
      <c r="JAE92" s="45"/>
      <c r="JAF92" s="45"/>
      <c r="JAG92" s="45"/>
      <c r="JAH92" s="45"/>
      <c r="JAI92" s="45"/>
      <c r="JAJ92" s="45"/>
      <c r="JAK92" s="45"/>
      <c r="JAL92" s="45"/>
      <c r="JAM92" s="45"/>
      <c r="JAN92" s="45"/>
      <c r="JAO92" s="45"/>
      <c r="JAP92" s="45"/>
      <c r="JAQ92" s="45"/>
      <c r="JAR92" s="45"/>
      <c r="JAS92" s="45"/>
      <c r="JAT92" s="45"/>
      <c r="JAU92" s="45"/>
      <c r="JAV92" s="45"/>
      <c r="JAW92" s="45"/>
      <c r="JAX92" s="45"/>
      <c r="JAY92" s="45"/>
      <c r="JAZ92" s="45"/>
      <c r="JBA92" s="45"/>
      <c r="JBB92" s="45"/>
      <c r="JBC92" s="45"/>
      <c r="JBD92" s="45"/>
      <c r="JBE92" s="45"/>
      <c r="JBF92" s="45"/>
      <c r="JBG92" s="45"/>
      <c r="JBH92" s="45"/>
      <c r="JBI92" s="45"/>
      <c r="JBJ92" s="45"/>
      <c r="JBK92" s="45"/>
      <c r="JBL92" s="45"/>
      <c r="JBM92" s="45"/>
      <c r="JBN92" s="45"/>
      <c r="JBO92" s="45"/>
      <c r="JBP92" s="45"/>
      <c r="JBQ92" s="45"/>
      <c r="JBR92" s="45"/>
      <c r="JBS92" s="45"/>
      <c r="JBT92" s="45"/>
      <c r="JBU92" s="45"/>
      <c r="JBV92" s="45"/>
      <c r="JBW92" s="45"/>
      <c r="JBX92" s="45"/>
      <c r="JBY92" s="45"/>
      <c r="JBZ92" s="45"/>
      <c r="JCA92" s="45"/>
      <c r="JCB92" s="45"/>
      <c r="JCC92" s="45"/>
      <c r="JCD92" s="45"/>
      <c r="JCE92" s="45"/>
      <c r="JCF92" s="45"/>
      <c r="JCG92" s="45"/>
      <c r="JCH92" s="45"/>
      <c r="JCI92" s="45"/>
      <c r="JCJ92" s="45"/>
      <c r="JCK92" s="45"/>
      <c r="JCL92" s="45"/>
      <c r="JCM92" s="45"/>
      <c r="JCN92" s="45"/>
      <c r="JCO92" s="45"/>
      <c r="JCP92" s="45"/>
      <c r="JCQ92" s="45"/>
      <c r="JCR92" s="45"/>
      <c r="JCS92" s="45"/>
      <c r="JCT92" s="45"/>
      <c r="JCU92" s="45"/>
      <c r="JCV92" s="45"/>
      <c r="JCW92" s="45"/>
      <c r="JCX92" s="45"/>
      <c r="JCY92" s="45"/>
      <c r="JCZ92" s="45"/>
      <c r="JDA92" s="45"/>
      <c r="JDB92" s="45"/>
      <c r="JDC92" s="45"/>
      <c r="JDD92" s="45"/>
      <c r="JDE92" s="45"/>
      <c r="JDF92" s="45"/>
      <c r="JDG92" s="45"/>
      <c r="JDH92" s="45"/>
      <c r="JDI92" s="45"/>
      <c r="JDJ92" s="45"/>
      <c r="JDK92" s="45"/>
      <c r="JDL92" s="45"/>
      <c r="JDM92" s="45"/>
      <c r="JDN92" s="45"/>
      <c r="JDO92" s="45"/>
      <c r="JDP92" s="45"/>
      <c r="JDQ92" s="45"/>
      <c r="JDR92" s="45"/>
      <c r="JDS92" s="45"/>
      <c r="JDT92" s="45"/>
      <c r="JDU92" s="45"/>
      <c r="JDV92" s="45"/>
      <c r="JDW92" s="45"/>
      <c r="JDX92" s="45"/>
      <c r="JDY92" s="45"/>
      <c r="JDZ92" s="45"/>
      <c r="JEA92" s="45"/>
      <c r="JEB92" s="45"/>
      <c r="JEC92" s="45"/>
      <c r="JED92" s="45"/>
      <c r="JEE92" s="45"/>
      <c r="JEF92" s="45"/>
      <c r="JEG92" s="45"/>
      <c r="JEH92" s="45"/>
      <c r="JEI92" s="45"/>
      <c r="JEJ92" s="45"/>
      <c r="JEK92" s="45"/>
      <c r="JEL92" s="45"/>
      <c r="JEM92" s="45"/>
      <c r="JEN92" s="45"/>
      <c r="JEO92" s="45"/>
      <c r="JEP92" s="45"/>
      <c r="JEQ92" s="45"/>
      <c r="JER92" s="45"/>
      <c r="JES92" s="45"/>
      <c r="JET92" s="45"/>
      <c r="JEU92" s="45"/>
      <c r="JEV92" s="45"/>
      <c r="JEW92" s="45"/>
      <c r="JEX92" s="45"/>
      <c r="JEY92" s="45"/>
      <c r="JEZ92" s="45"/>
      <c r="JFA92" s="45"/>
      <c r="JFB92" s="45"/>
      <c r="JFC92" s="45"/>
      <c r="JFD92" s="45"/>
      <c r="JFE92" s="45"/>
      <c r="JFF92" s="45"/>
      <c r="JFG92" s="45"/>
      <c r="JFH92" s="45"/>
      <c r="JFI92" s="45"/>
      <c r="JFJ92" s="45"/>
      <c r="JFK92" s="45"/>
      <c r="JFL92" s="45"/>
      <c r="JFM92" s="45"/>
      <c r="JFN92" s="45"/>
      <c r="JFO92" s="45"/>
      <c r="JFP92" s="45"/>
      <c r="JFQ92" s="45"/>
      <c r="JFR92" s="45"/>
      <c r="JFS92" s="45"/>
      <c r="JFT92" s="45"/>
      <c r="JFU92" s="45"/>
      <c r="JFV92" s="45"/>
      <c r="JFW92" s="45"/>
      <c r="JFX92" s="45"/>
      <c r="JFY92" s="45"/>
      <c r="JFZ92" s="45"/>
      <c r="JGA92" s="45"/>
      <c r="JGB92" s="45"/>
      <c r="JGC92" s="45"/>
      <c r="JGD92" s="45"/>
      <c r="JGE92" s="45"/>
      <c r="JGF92" s="45"/>
      <c r="JGG92" s="45"/>
      <c r="JGH92" s="45"/>
      <c r="JGI92" s="45"/>
      <c r="JGJ92" s="45"/>
      <c r="JGK92" s="45"/>
      <c r="JGL92" s="45"/>
      <c r="JGM92" s="45"/>
      <c r="JGN92" s="45"/>
      <c r="JGO92" s="45"/>
      <c r="JGP92" s="45"/>
      <c r="JGQ92" s="45"/>
      <c r="JGR92" s="45"/>
      <c r="JGS92" s="45"/>
      <c r="JGT92" s="45"/>
      <c r="JGU92" s="45"/>
      <c r="JGV92" s="45"/>
      <c r="JGW92" s="45"/>
      <c r="JGX92" s="45"/>
      <c r="JGY92" s="45"/>
      <c r="JGZ92" s="45"/>
      <c r="JHA92" s="45"/>
      <c r="JHB92" s="45"/>
      <c r="JHC92" s="45"/>
      <c r="JHD92" s="45"/>
      <c r="JHE92" s="45"/>
      <c r="JHF92" s="45"/>
      <c r="JHG92" s="45"/>
      <c r="JHH92" s="45"/>
      <c r="JHI92" s="45"/>
      <c r="JHJ92" s="45"/>
      <c r="JHK92" s="45"/>
      <c r="JHL92" s="45"/>
      <c r="JHM92" s="45"/>
      <c r="JHN92" s="45"/>
      <c r="JHO92" s="45"/>
      <c r="JHP92" s="45"/>
      <c r="JHQ92" s="45"/>
      <c r="JHR92" s="45"/>
      <c r="JHS92" s="45"/>
      <c r="JHT92" s="45"/>
      <c r="JHU92" s="45"/>
      <c r="JHV92" s="45"/>
      <c r="JHW92" s="45"/>
      <c r="JHX92" s="45"/>
      <c r="JHY92" s="45"/>
      <c r="JHZ92" s="45"/>
      <c r="JIA92" s="45"/>
      <c r="JIB92" s="45"/>
      <c r="JIC92" s="45"/>
      <c r="JID92" s="45"/>
      <c r="JIE92" s="45"/>
      <c r="JIF92" s="45"/>
      <c r="JIG92" s="45"/>
      <c r="JIH92" s="45"/>
      <c r="JII92" s="45"/>
      <c r="JIJ92" s="45"/>
      <c r="JIK92" s="45"/>
      <c r="JIL92" s="45"/>
      <c r="JIM92" s="45"/>
      <c r="JIN92" s="45"/>
      <c r="JIO92" s="45"/>
      <c r="JIP92" s="45"/>
      <c r="JIQ92" s="45"/>
      <c r="JIR92" s="45"/>
      <c r="JIS92" s="45"/>
      <c r="JIT92" s="45"/>
      <c r="JIU92" s="45"/>
      <c r="JIV92" s="45"/>
      <c r="JIW92" s="45"/>
      <c r="JIX92" s="45"/>
      <c r="JIY92" s="45"/>
      <c r="JIZ92" s="45"/>
      <c r="JJA92" s="45"/>
      <c r="JJB92" s="45"/>
      <c r="JJC92" s="45"/>
      <c r="JJD92" s="45"/>
      <c r="JJE92" s="45"/>
      <c r="JJF92" s="45"/>
      <c r="JJG92" s="45"/>
      <c r="JJH92" s="45"/>
      <c r="JJI92" s="45"/>
      <c r="JJJ92" s="45"/>
      <c r="JJK92" s="45"/>
      <c r="JJL92" s="45"/>
      <c r="JJM92" s="45"/>
      <c r="JJN92" s="45"/>
      <c r="JJO92" s="45"/>
      <c r="JJP92" s="45"/>
      <c r="JJQ92" s="45"/>
      <c r="JJR92" s="45"/>
      <c r="JJS92" s="45"/>
      <c r="JJT92" s="45"/>
      <c r="JJU92" s="45"/>
      <c r="JJV92" s="45"/>
      <c r="JJW92" s="45"/>
      <c r="JJX92" s="45"/>
      <c r="JJY92" s="45"/>
      <c r="JJZ92" s="45"/>
      <c r="JKA92" s="45"/>
      <c r="JKB92" s="45"/>
      <c r="JKC92" s="45"/>
      <c r="JKD92" s="45"/>
      <c r="JKE92" s="45"/>
      <c r="JKF92" s="45"/>
      <c r="JKG92" s="45"/>
      <c r="JKH92" s="45"/>
      <c r="JKI92" s="45"/>
      <c r="JKJ92" s="45"/>
      <c r="JKK92" s="45"/>
      <c r="JKL92" s="45"/>
      <c r="JKM92" s="45"/>
      <c r="JKN92" s="45"/>
      <c r="JKO92" s="45"/>
      <c r="JKP92" s="45"/>
      <c r="JKQ92" s="45"/>
      <c r="JKR92" s="45"/>
      <c r="JKS92" s="45"/>
      <c r="JKT92" s="45"/>
      <c r="JKU92" s="45"/>
      <c r="JKV92" s="45"/>
      <c r="JKW92" s="45"/>
      <c r="JKX92" s="45"/>
      <c r="JKY92" s="45"/>
      <c r="JKZ92" s="45"/>
      <c r="JLA92" s="45"/>
      <c r="JLB92" s="45"/>
      <c r="JLC92" s="45"/>
      <c r="JLD92" s="45"/>
      <c r="JLE92" s="45"/>
      <c r="JLF92" s="45"/>
      <c r="JLG92" s="45"/>
      <c r="JLH92" s="45"/>
      <c r="JLI92" s="45"/>
      <c r="JLJ92" s="45"/>
      <c r="JLK92" s="45"/>
      <c r="JLL92" s="45"/>
      <c r="JLM92" s="45"/>
      <c r="JLN92" s="45"/>
      <c r="JLO92" s="45"/>
      <c r="JLP92" s="45"/>
      <c r="JLQ92" s="45"/>
      <c r="JLR92" s="45"/>
      <c r="JLS92" s="45"/>
      <c r="JLT92" s="45"/>
      <c r="JLU92" s="45"/>
      <c r="JLV92" s="45"/>
      <c r="JLW92" s="45"/>
      <c r="JLX92" s="45"/>
      <c r="JLY92" s="45"/>
      <c r="JLZ92" s="45"/>
      <c r="JMA92" s="45"/>
      <c r="JMB92" s="45"/>
      <c r="JMC92" s="45"/>
      <c r="JMD92" s="45"/>
      <c r="JME92" s="45"/>
      <c r="JMF92" s="45"/>
      <c r="JMG92" s="45"/>
      <c r="JMH92" s="45"/>
      <c r="JMI92" s="45"/>
      <c r="JMJ92" s="45"/>
      <c r="JMK92" s="45"/>
      <c r="JML92" s="45"/>
      <c r="JMM92" s="45"/>
      <c r="JMN92" s="45"/>
      <c r="JMO92" s="45"/>
      <c r="JMP92" s="45"/>
      <c r="JMQ92" s="45"/>
      <c r="JMR92" s="45"/>
      <c r="JMS92" s="45"/>
      <c r="JMT92" s="45"/>
      <c r="JMU92" s="45"/>
      <c r="JMV92" s="45"/>
      <c r="JMW92" s="45"/>
      <c r="JMX92" s="45"/>
      <c r="JMY92" s="45"/>
      <c r="JMZ92" s="45"/>
      <c r="JNA92" s="45"/>
      <c r="JNB92" s="45"/>
      <c r="JNC92" s="45"/>
      <c r="JND92" s="45"/>
      <c r="JNE92" s="45"/>
      <c r="JNF92" s="45"/>
      <c r="JNG92" s="45"/>
      <c r="JNH92" s="45"/>
      <c r="JNI92" s="45"/>
      <c r="JNJ92" s="45"/>
      <c r="JNK92" s="45"/>
      <c r="JNL92" s="45"/>
      <c r="JNM92" s="45"/>
      <c r="JNN92" s="45"/>
      <c r="JNO92" s="45"/>
      <c r="JNP92" s="45"/>
      <c r="JNQ92" s="45"/>
      <c r="JNR92" s="45"/>
      <c r="JNS92" s="45"/>
      <c r="JNT92" s="45"/>
      <c r="JNU92" s="45"/>
      <c r="JNV92" s="45"/>
      <c r="JNW92" s="45"/>
      <c r="JNX92" s="45"/>
      <c r="JNY92" s="45"/>
      <c r="JNZ92" s="45"/>
      <c r="JOA92" s="45"/>
      <c r="JOB92" s="45"/>
      <c r="JOC92" s="45"/>
      <c r="JOD92" s="45"/>
      <c r="JOE92" s="45"/>
      <c r="JOF92" s="45"/>
      <c r="JOG92" s="45"/>
      <c r="JOH92" s="45"/>
      <c r="JOI92" s="45"/>
      <c r="JOJ92" s="45"/>
      <c r="JOK92" s="45"/>
      <c r="JOL92" s="45"/>
      <c r="JOM92" s="45"/>
      <c r="JON92" s="45"/>
      <c r="JOO92" s="45"/>
      <c r="JOP92" s="45"/>
      <c r="JOQ92" s="45"/>
      <c r="JOR92" s="45"/>
      <c r="JOS92" s="45"/>
      <c r="JOT92" s="45"/>
      <c r="JOU92" s="45"/>
      <c r="JOV92" s="45"/>
      <c r="JOW92" s="45"/>
      <c r="JOX92" s="45"/>
      <c r="JOY92" s="45"/>
      <c r="JOZ92" s="45"/>
      <c r="JPA92" s="45"/>
      <c r="JPB92" s="45"/>
      <c r="JPC92" s="45"/>
      <c r="JPD92" s="45"/>
      <c r="JPE92" s="45"/>
      <c r="JPF92" s="45"/>
      <c r="JPG92" s="45"/>
      <c r="JPH92" s="45"/>
      <c r="JPI92" s="45"/>
      <c r="JPJ92" s="45"/>
      <c r="JPK92" s="45"/>
      <c r="JPL92" s="45"/>
      <c r="JPM92" s="45"/>
      <c r="JPN92" s="45"/>
      <c r="JPO92" s="45"/>
      <c r="JPP92" s="45"/>
      <c r="JPQ92" s="45"/>
      <c r="JPR92" s="45"/>
      <c r="JPS92" s="45"/>
      <c r="JPT92" s="45"/>
      <c r="JPU92" s="45"/>
      <c r="JPV92" s="45"/>
      <c r="JPW92" s="45"/>
      <c r="JPX92" s="45"/>
      <c r="JPY92" s="45"/>
      <c r="JPZ92" s="45"/>
      <c r="JQA92" s="45"/>
      <c r="JQB92" s="45"/>
      <c r="JQC92" s="45"/>
      <c r="JQD92" s="45"/>
      <c r="JQE92" s="45"/>
      <c r="JQF92" s="45"/>
      <c r="JQG92" s="45"/>
      <c r="JQH92" s="45"/>
      <c r="JQI92" s="45"/>
      <c r="JQJ92" s="45"/>
      <c r="JQK92" s="45"/>
      <c r="JQL92" s="45"/>
      <c r="JQM92" s="45"/>
      <c r="JQN92" s="45"/>
      <c r="JQO92" s="45"/>
      <c r="JQP92" s="45"/>
      <c r="JQQ92" s="45"/>
      <c r="JQR92" s="45"/>
      <c r="JQS92" s="45"/>
      <c r="JQT92" s="45"/>
      <c r="JQU92" s="45"/>
      <c r="JQV92" s="45"/>
      <c r="JQW92" s="45"/>
      <c r="JQX92" s="45"/>
      <c r="JQY92" s="45"/>
      <c r="JQZ92" s="45"/>
      <c r="JRA92" s="45"/>
      <c r="JRB92" s="45"/>
      <c r="JRC92" s="45"/>
      <c r="JRD92" s="45"/>
      <c r="JRE92" s="45"/>
      <c r="JRF92" s="45"/>
      <c r="JRG92" s="45"/>
      <c r="JRH92" s="45"/>
      <c r="JRI92" s="45"/>
      <c r="JRJ92" s="45"/>
      <c r="JRK92" s="45"/>
      <c r="JRL92" s="45"/>
      <c r="JRM92" s="45"/>
      <c r="JRN92" s="45"/>
      <c r="JRO92" s="45"/>
      <c r="JRP92" s="45"/>
      <c r="JRQ92" s="45"/>
      <c r="JRR92" s="45"/>
      <c r="JRS92" s="45"/>
      <c r="JRT92" s="45"/>
      <c r="JRU92" s="45"/>
      <c r="JRV92" s="45"/>
      <c r="JRW92" s="45"/>
      <c r="JRX92" s="45"/>
      <c r="JRY92" s="45"/>
      <c r="JRZ92" s="45"/>
      <c r="JSA92" s="45"/>
      <c r="JSB92" s="45"/>
      <c r="JSC92" s="45"/>
      <c r="JSD92" s="45"/>
      <c r="JSE92" s="45"/>
      <c r="JSF92" s="45"/>
      <c r="JSG92" s="45"/>
      <c r="JSH92" s="45"/>
      <c r="JSI92" s="45"/>
      <c r="JSJ92" s="45"/>
      <c r="JSK92" s="45"/>
      <c r="JSL92" s="45"/>
      <c r="JSM92" s="45"/>
      <c r="JSN92" s="45"/>
      <c r="JSO92" s="45"/>
      <c r="JSP92" s="45"/>
      <c r="JSQ92" s="45"/>
      <c r="JSR92" s="45"/>
      <c r="JSS92" s="45"/>
      <c r="JST92" s="45"/>
      <c r="JSU92" s="45"/>
      <c r="JSV92" s="45"/>
      <c r="JSW92" s="45"/>
      <c r="JSX92" s="45"/>
      <c r="JSY92" s="45"/>
      <c r="JSZ92" s="45"/>
      <c r="JTA92" s="45"/>
      <c r="JTB92" s="45"/>
      <c r="JTC92" s="45"/>
      <c r="JTD92" s="45"/>
      <c r="JTE92" s="45"/>
      <c r="JTF92" s="45"/>
      <c r="JTG92" s="45"/>
      <c r="JTH92" s="45"/>
      <c r="JTI92" s="45"/>
      <c r="JTJ92" s="45"/>
      <c r="JTK92" s="45"/>
      <c r="JTL92" s="45"/>
      <c r="JTM92" s="45"/>
      <c r="JTN92" s="45"/>
      <c r="JTO92" s="45"/>
      <c r="JTP92" s="45"/>
      <c r="JTQ92" s="45"/>
      <c r="JTR92" s="45"/>
      <c r="JTS92" s="45"/>
      <c r="JTT92" s="45"/>
      <c r="JTU92" s="45"/>
      <c r="JTV92" s="45"/>
      <c r="JTW92" s="45"/>
      <c r="JTX92" s="45"/>
      <c r="JTY92" s="45"/>
      <c r="JTZ92" s="45"/>
      <c r="JUA92" s="45"/>
      <c r="JUB92" s="45"/>
      <c r="JUC92" s="45"/>
      <c r="JUD92" s="45"/>
      <c r="JUE92" s="45"/>
      <c r="JUF92" s="45"/>
      <c r="JUG92" s="45"/>
      <c r="JUH92" s="45"/>
      <c r="JUI92" s="45"/>
      <c r="JUJ92" s="45"/>
      <c r="JUK92" s="45"/>
      <c r="JUL92" s="45"/>
      <c r="JUM92" s="45"/>
      <c r="JUN92" s="45"/>
      <c r="JUO92" s="45"/>
      <c r="JUP92" s="45"/>
      <c r="JUQ92" s="45"/>
      <c r="JUR92" s="45"/>
      <c r="JUS92" s="45"/>
      <c r="JUT92" s="45"/>
      <c r="JUU92" s="45"/>
      <c r="JUV92" s="45"/>
      <c r="JUW92" s="45"/>
      <c r="JUX92" s="45"/>
      <c r="JUY92" s="45"/>
      <c r="JUZ92" s="45"/>
      <c r="JVA92" s="45"/>
      <c r="JVB92" s="45"/>
      <c r="JVC92" s="45"/>
      <c r="JVD92" s="45"/>
      <c r="JVE92" s="45"/>
      <c r="JVF92" s="45"/>
      <c r="JVG92" s="45"/>
      <c r="JVH92" s="45"/>
      <c r="JVI92" s="45"/>
      <c r="JVJ92" s="45"/>
      <c r="JVK92" s="45"/>
      <c r="JVL92" s="45"/>
      <c r="JVM92" s="45"/>
      <c r="JVN92" s="45"/>
      <c r="JVO92" s="45"/>
      <c r="JVP92" s="45"/>
      <c r="JVQ92" s="45"/>
      <c r="JVR92" s="45"/>
      <c r="JVS92" s="45"/>
      <c r="JVT92" s="45"/>
      <c r="JVU92" s="45"/>
      <c r="JVV92" s="45"/>
      <c r="JVW92" s="45"/>
      <c r="JVX92" s="45"/>
      <c r="JVY92" s="45"/>
      <c r="JVZ92" s="45"/>
      <c r="JWA92" s="45"/>
      <c r="JWB92" s="45"/>
      <c r="JWC92" s="45"/>
      <c r="JWD92" s="45"/>
      <c r="JWE92" s="45"/>
      <c r="JWF92" s="45"/>
      <c r="JWG92" s="45"/>
      <c r="JWH92" s="45"/>
      <c r="JWI92" s="45"/>
      <c r="JWJ92" s="45"/>
      <c r="JWK92" s="45"/>
      <c r="JWL92" s="45"/>
      <c r="JWM92" s="45"/>
      <c r="JWN92" s="45"/>
      <c r="JWO92" s="45"/>
      <c r="JWP92" s="45"/>
      <c r="JWQ92" s="45"/>
      <c r="JWR92" s="45"/>
      <c r="JWS92" s="45"/>
      <c r="JWT92" s="45"/>
      <c r="JWU92" s="45"/>
      <c r="JWV92" s="45"/>
      <c r="JWW92" s="45"/>
      <c r="JWX92" s="45"/>
      <c r="JWY92" s="45"/>
      <c r="JWZ92" s="45"/>
      <c r="JXA92" s="45"/>
      <c r="JXB92" s="45"/>
      <c r="JXC92" s="45"/>
      <c r="JXD92" s="45"/>
      <c r="JXE92" s="45"/>
      <c r="JXF92" s="45"/>
      <c r="JXG92" s="45"/>
      <c r="JXH92" s="45"/>
      <c r="JXI92" s="45"/>
      <c r="JXJ92" s="45"/>
      <c r="JXK92" s="45"/>
      <c r="JXL92" s="45"/>
      <c r="JXM92" s="45"/>
      <c r="JXN92" s="45"/>
      <c r="JXO92" s="45"/>
      <c r="JXP92" s="45"/>
      <c r="JXQ92" s="45"/>
      <c r="JXR92" s="45"/>
      <c r="JXS92" s="45"/>
      <c r="JXT92" s="45"/>
      <c r="JXU92" s="45"/>
      <c r="JXV92" s="45"/>
      <c r="JXW92" s="45"/>
      <c r="JXX92" s="45"/>
      <c r="JXY92" s="45"/>
      <c r="JXZ92" s="45"/>
      <c r="JYA92" s="45"/>
      <c r="JYB92" s="45"/>
      <c r="JYC92" s="45"/>
      <c r="JYD92" s="45"/>
      <c r="JYE92" s="45"/>
      <c r="JYF92" s="45"/>
      <c r="JYG92" s="45"/>
      <c r="JYH92" s="45"/>
      <c r="JYI92" s="45"/>
      <c r="JYJ92" s="45"/>
      <c r="JYK92" s="45"/>
      <c r="JYL92" s="45"/>
      <c r="JYM92" s="45"/>
      <c r="JYN92" s="45"/>
      <c r="JYO92" s="45"/>
      <c r="JYP92" s="45"/>
      <c r="JYQ92" s="45"/>
      <c r="JYR92" s="45"/>
      <c r="JYS92" s="45"/>
      <c r="JYT92" s="45"/>
      <c r="JYU92" s="45"/>
      <c r="JYV92" s="45"/>
      <c r="JYW92" s="45"/>
      <c r="JYX92" s="45"/>
      <c r="JYY92" s="45"/>
      <c r="JYZ92" s="45"/>
      <c r="JZA92" s="45"/>
      <c r="JZB92" s="45"/>
      <c r="JZC92" s="45"/>
      <c r="JZD92" s="45"/>
      <c r="JZE92" s="45"/>
      <c r="JZF92" s="45"/>
      <c r="JZG92" s="45"/>
      <c r="JZH92" s="45"/>
      <c r="JZI92" s="45"/>
      <c r="JZJ92" s="45"/>
      <c r="JZK92" s="45"/>
      <c r="JZL92" s="45"/>
      <c r="JZM92" s="45"/>
      <c r="JZN92" s="45"/>
      <c r="JZO92" s="45"/>
      <c r="JZP92" s="45"/>
      <c r="JZQ92" s="45"/>
      <c r="JZR92" s="45"/>
      <c r="JZS92" s="45"/>
      <c r="JZT92" s="45"/>
      <c r="JZU92" s="45"/>
      <c r="JZV92" s="45"/>
      <c r="JZW92" s="45"/>
      <c r="JZX92" s="45"/>
      <c r="JZY92" s="45"/>
      <c r="JZZ92" s="45"/>
      <c r="KAA92" s="45"/>
      <c r="KAB92" s="45"/>
      <c r="KAC92" s="45"/>
      <c r="KAD92" s="45"/>
      <c r="KAE92" s="45"/>
      <c r="KAF92" s="45"/>
      <c r="KAG92" s="45"/>
      <c r="KAH92" s="45"/>
      <c r="KAI92" s="45"/>
      <c r="KAJ92" s="45"/>
      <c r="KAK92" s="45"/>
      <c r="KAL92" s="45"/>
      <c r="KAM92" s="45"/>
      <c r="KAN92" s="45"/>
      <c r="KAO92" s="45"/>
      <c r="KAP92" s="45"/>
      <c r="KAQ92" s="45"/>
      <c r="KAR92" s="45"/>
      <c r="KAS92" s="45"/>
      <c r="KAT92" s="45"/>
      <c r="KAU92" s="45"/>
      <c r="KAV92" s="45"/>
      <c r="KAW92" s="45"/>
      <c r="KAX92" s="45"/>
      <c r="KAY92" s="45"/>
      <c r="KAZ92" s="45"/>
      <c r="KBA92" s="45"/>
      <c r="KBB92" s="45"/>
      <c r="KBC92" s="45"/>
      <c r="KBD92" s="45"/>
      <c r="KBE92" s="45"/>
      <c r="KBF92" s="45"/>
      <c r="KBG92" s="45"/>
      <c r="KBH92" s="45"/>
      <c r="KBI92" s="45"/>
      <c r="KBJ92" s="45"/>
      <c r="KBK92" s="45"/>
      <c r="KBL92" s="45"/>
      <c r="KBM92" s="45"/>
      <c r="KBN92" s="45"/>
      <c r="KBO92" s="45"/>
      <c r="KBP92" s="45"/>
      <c r="KBQ92" s="45"/>
      <c r="KBR92" s="45"/>
      <c r="KBS92" s="45"/>
      <c r="KBT92" s="45"/>
      <c r="KBU92" s="45"/>
      <c r="KBV92" s="45"/>
      <c r="KBW92" s="45"/>
      <c r="KBX92" s="45"/>
      <c r="KBY92" s="45"/>
      <c r="KBZ92" s="45"/>
      <c r="KCA92" s="45"/>
      <c r="KCB92" s="45"/>
      <c r="KCC92" s="45"/>
      <c r="KCD92" s="45"/>
      <c r="KCE92" s="45"/>
      <c r="KCF92" s="45"/>
      <c r="KCG92" s="45"/>
      <c r="KCH92" s="45"/>
      <c r="KCI92" s="45"/>
      <c r="KCJ92" s="45"/>
      <c r="KCK92" s="45"/>
      <c r="KCL92" s="45"/>
      <c r="KCM92" s="45"/>
      <c r="KCN92" s="45"/>
      <c r="KCO92" s="45"/>
      <c r="KCP92" s="45"/>
      <c r="KCQ92" s="45"/>
      <c r="KCR92" s="45"/>
      <c r="KCS92" s="45"/>
      <c r="KCT92" s="45"/>
      <c r="KCU92" s="45"/>
      <c r="KCV92" s="45"/>
      <c r="KCW92" s="45"/>
      <c r="KCX92" s="45"/>
      <c r="KCY92" s="45"/>
      <c r="KCZ92" s="45"/>
      <c r="KDA92" s="45"/>
      <c r="KDB92" s="45"/>
      <c r="KDC92" s="45"/>
      <c r="KDD92" s="45"/>
      <c r="KDE92" s="45"/>
      <c r="KDF92" s="45"/>
      <c r="KDG92" s="45"/>
      <c r="KDH92" s="45"/>
      <c r="KDI92" s="45"/>
      <c r="KDJ92" s="45"/>
      <c r="KDK92" s="45"/>
      <c r="KDL92" s="45"/>
      <c r="KDM92" s="45"/>
      <c r="KDN92" s="45"/>
      <c r="KDO92" s="45"/>
      <c r="KDP92" s="45"/>
      <c r="KDQ92" s="45"/>
      <c r="KDR92" s="45"/>
      <c r="KDS92" s="45"/>
      <c r="KDT92" s="45"/>
      <c r="KDU92" s="45"/>
      <c r="KDV92" s="45"/>
      <c r="KDW92" s="45"/>
      <c r="KDX92" s="45"/>
      <c r="KDY92" s="45"/>
      <c r="KDZ92" s="45"/>
      <c r="KEA92" s="45"/>
      <c r="KEB92" s="45"/>
      <c r="KEC92" s="45"/>
      <c r="KED92" s="45"/>
      <c r="KEE92" s="45"/>
      <c r="KEF92" s="45"/>
      <c r="KEG92" s="45"/>
      <c r="KEH92" s="45"/>
      <c r="KEI92" s="45"/>
      <c r="KEJ92" s="45"/>
      <c r="KEK92" s="45"/>
      <c r="KEL92" s="45"/>
      <c r="KEM92" s="45"/>
      <c r="KEN92" s="45"/>
      <c r="KEO92" s="45"/>
      <c r="KEP92" s="45"/>
      <c r="KEQ92" s="45"/>
      <c r="KER92" s="45"/>
      <c r="KES92" s="45"/>
      <c r="KET92" s="45"/>
      <c r="KEU92" s="45"/>
      <c r="KEV92" s="45"/>
      <c r="KEW92" s="45"/>
      <c r="KEX92" s="45"/>
      <c r="KEY92" s="45"/>
      <c r="KEZ92" s="45"/>
      <c r="KFA92" s="45"/>
      <c r="KFB92" s="45"/>
      <c r="KFC92" s="45"/>
      <c r="KFD92" s="45"/>
      <c r="KFE92" s="45"/>
      <c r="KFF92" s="45"/>
      <c r="KFG92" s="45"/>
      <c r="KFH92" s="45"/>
      <c r="KFI92" s="45"/>
      <c r="KFJ92" s="45"/>
      <c r="KFK92" s="45"/>
      <c r="KFL92" s="45"/>
      <c r="KFM92" s="45"/>
      <c r="KFN92" s="45"/>
      <c r="KFO92" s="45"/>
      <c r="KFP92" s="45"/>
      <c r="KFQ92" s="45"/>
      <c r="KFR92" s="45"/>
      <c r="KFS92" s="45"/>
      <c r="KFT92" s="45"/>
      <c r="KFU92" s="45"/>
      <c r="KFV92" s="45"/>
      <c r="KFW92" s="45"/>
      <c r="KFX92" s="45"/>
      <c r="KFY92" s="45"/>
      <c r="KFZ92" s="45"/>
      <c r="KGA92" s="45"/>
      <c r="KGB92" s="45"/>
      <c r="KGC92" s="45"/>
      <c r="KGD92" s="45"/>
      <c r="KGE92" s="45"/>
      <c r="KGF92" s="45"/>
      <c r="KGG92" s="45"/>
      <c r="KGH92" s="45"/>
      <c r="KGI92" s="45"/>
      <c r="KGJ92" s="45"/>
      <c r="KGK92" s="45"/>
      <c r="KGL92" s="45"/>
      <c r="KGM92" s="45"/>
      <c r="KGN92" s="45"/>
      <c r="KGO92" s="45"/>
      <c r="KGP92" s="45"/>
      <c r="KGQ92" s="45"/>
      <c r="KGR92" s="45"/>
      <c r="KGS92" s="45"/>
      <c r="KGT92" s="45"/>
      <c r="KGU92" s="45"/>
      <c r="KGV92" s="45"/>
      <c r="KGW92" s="45"/>
      <c r="KGX92" s="45"/>
      <c r="KGY92" s="45"/>
      <c r="KGZ92" s="45"/>
      <c r="KHA92" s="45"/>
      <c r="KHB92" s="45"/>
      <c r="KHC92" s="45"/>
      <c r="KHD92" s="45"/>
      <c r="KHE92" s="45"/>
      <c r="KHF92" s="45"/>
      <c r="KHG92" s="45"/>
      <c r="KHH92" s="45"/>
      <c r="KHI92" s="45"/>
      <c r="KHJ92" s="45"/>
      <c r="KHK92" s="45"/>
      <c r="KHL92" s="45"/>
      <c r="KHM92" s="45"/>
      <c r="KHN92" s="45"/>
      <c r="KHO92" s="45"/>
      <c r="KHP92" s="45"/>
      <c r="KHQ92" s="45"/>
      <c r="KHR92" s="45"/>
      <c r="KHS92" s="45"/>
      <c r="KHT92" s="45"/>
      <c r="KHU92" s="45"/>
      <c r="KHV92" s="45"/>
      <c r="KHW92" s="45"/>
      <c r="KHX92" s="45"/>
      <c r="KHY92" s="45"/>
      <c r="KHZ92" s="45"/>
      <c r="KIA92" s="45"/>
      <c r="KIB92" s="45"/>
      <c r="KIC92" s="45"/>
      <c r="KID92" s="45"/>
      <c r="KIE92" s="45"/>
      <c r="KIF92" s="45"/>
      <c r="KIG92" s="45"/>
      <c r="KIH92" s="45"/>
      <c r="KII92" s="45"/>
      <c r="KIJ92" s="45"/>
      <c r="KIK92" s="45"/>
      <c r="KIL92" s="45"/>
      <c r="KIM92" s="45"/>
      <c r="KIN92" s="45"/>
      <c r="KIO92" s="45"/>
      <c r="KIP92" s="45"/>
      <c r="KIQ92" s="45"/>
      <c r="KIR92" s="45"/>
      <c r="KIS92" s="45"/>
      <c r="KIT92" s="45"/>
      <c r="KIU92" s="45"/>
      <c r="KIV92" s="45"/>
      <c r="KIW92" s="45"/>
      <c r="KIX92" s="45"/>
      <c r="KIY92" s="45"/>
      <c r="KIZ92" s="45"/>
      <c r="KJA92" s="45"/>
      <c r="KJB92" s="45"/>
      <c r="KJC92" s="45"/>
      <c r="KJD92" s="45"/>
      <c r="KJE92" s="45"/>
      <c r="KJF92" s="45"/>
      <c r="KJG92" s="45"/>
      <c r="KJH92" s="45"/>
      <c r="KJI92" s="45"/>
      <c r="KJJ92" s="45"/>
      <c r="KJK92" s="45"/>
      <c r="KJL92" s="45"/>
      <c r="KJM92" s="45"/>
      <c r="KJN92" s="45"/>
      <c r="KJO92" s="45"/>
      <c r="KJP92" s="45"/>
      <c r="KJQ92" s="45"/>
      <c r="KJR92" s="45"/>
      <c r="KJS92" s="45"/>
      <c r="KJT92" s="45"/>
      <c r="KJU92" s="45"/>
      <c r="KJV92" s="45"/>
      <c r="KJW92" s="45"/>
      <c r="KJX92" s="45"/>
      <c r="KJY92" s="45"/>
      <c r="KJZ92" s="45"/>
      <c r="KKA92" s="45"/>
      <c r="KKB92" s="45"/>
      <c r="KKC92" s="45"/>
      <c r="KKD92" s="45"/>
      <c r="KKE92" s="45"/>
      <c r="KKF92" s="45"/>
      <c r="KKG92" s="45"/>
      <c r="KKH92" s="45"/>
      <c r="KKI92" s="45"/>
      <c r="KKJ92" s="45"/>
      <c r="KKK92" s="45"/>
      <c r="KKL92" s="45"/>
      <c r="KKM92" s="45"/>
      <c r="KKN92" s="45"/>
      <c r="KKO92" s="45"/>
      <c r="KKP92" s="45"/>
      <c r="KKQ92" s="45"/>
      <c r="KKR92" s="45"/>
      <c r="KKS92" s="45"/>
      <c r="KKT92" s="45"/>
      <c r="KKU92" s="45"/>
      <c r="KKV92" s="45"/>
      <c r="KKW92" s="45"/>
      <c r="KKX92" s="45"/>
      <c r="KKY92" s="45"/>
      <c r="KKZ92" s="45"/>
      <c r="KLA92" s="45"/>
      <c r="KLB92" s="45"/>
      <c r="KLC92" s="45"/>
      <c r="KLD92" s="45"/>
      <c r="KLE92" s="45"/>
      <c r="KLF92" s="45"/>
      <c r="KLG92" s="45"/>
      <c r="KLH92" s="45"/>
      <c r="KLI92" s="45"/>
      <c r="KLJ92" s="45"/>
      <c r="KLK92" s="45"/>
      <c r="KLL92" s="45"/>
      <c r="KLM92" s="45"/>
      <c r="KLN92" s="45"/>
      <c r="KLO92" s="45"/>
      <c r="KLP92" s="45"/>
      <c r="KLQ92" s="45"/>
      <c r="KLR92" s="45"/>
      <c r="KLS92" s="45"/>
      <c r="KLT92" s="45"/>
      <c r="KLU92" s="45"/>
      <c r="KLV92" s="45"/>
      <c r="KLW92" s="45"/>
      <c r="KLX92" s="45"/>
      <c r="KLY92" s="45"/>
      <c r="KLZ92" s="45"/>
      <c r="KMA92" s="45"/>
      <c r="KMB92" s="45"/>
      <c r="KMC92" s="45"/>
      <c r="KMD92" s="45"/>
      <c r="KME92" s="45"/>
      <c r="KMF92" s="45"/>
      <c r="KMG92" s="45"/>
      <c r="KMH92" s="45"/>
      <c r="KMI92" s="45"/>
      <c r="KMJ92" s="45"/>
      <c r="KMK92" s="45"/>
      <c r="KML92" s="45"/>
      <c r="KMM92" s="45"/>
      <c r="KMN92" s="45"/>
      <c r="KMO92" s="45"/>
      <c r="KMP92" s="45"/>
      <c r="KMQ92" s="45"/>
      <c r="KMR92" s="45"/>
      <c r="KMS92" s="45"/>
      <c r="KMT92" s="45"/>
      <c r="KMU92" s="45"/>
      <c r="KMV92" s="45"/>
      <c r="KMW92" s="45"/>
      <c r="KMX92" s="45"/>
      <c r="KMY92" s="45"/>
      <c r="KMZ92" s="45"/>
      <c r="KNA92" s="45"/>
      <c r="KNB92" s="45"/>
      <c r="KNC92" s="45"/>
      <c r="KND92" s="45"/>
      <c r="KNE92" s="45"/>
      <c r="KNF92" s="45"/>
      <c r="KNG92" s="45"/>
      <c r="KNH92" s="45"/>
      <c r="KNI92" s="45"/>
      <c r="KNJ92" s="45"/>
      <c r="KNK92" s="45"/>
      <c r="KNL92" s="45"/>
      <c r="KNM92" s="45"/>
      <c r="KNN92" s="45"/>
      <c r="KNO92" s="45"/>
      <c r="KNP92" s="45"/>
      <c r="KNQ92" s="45"/>
      <c r="KNR92" s="45"/>
      <c r="KNS92" s="45"/>
      <c r="KNT92" s="45"/>
      <c r="KNU92" s="45"/>
      <c r="KNV92" s="45"/>
      <c r="KNW92" s="45"/>
      <c r="KNX92" s="45"/>
      <c r="KNY92" s="45"/>
      <c r="KNZ92" s="45"/>
      <c r="KOA92" s="45"/>
      <c r="KOB92" s="45"/>
      <c r="KOC92" s="45"/>
      <c r="KOD92" s="45"/>
      <c r="KOE92" s="45"/>
      <c r="KOF92" s="45"/>
      <c r="KOG92" s="45"/>
      <c r="KOH92" s="45"/>
      <c r="KOI92" s="45"/>
      <c r="KOJ92" s="45"/>
      <c r="KOK92" s="45"/>
      <c r="KOL92" s="45"/>
      <c r="KOM92" s="45"/>
      <c r="KON92" s="45"/>
      <c r="KOO92" s="45"/>
      <c r="KOP92" s="45"/>
      <c r="KOQ92" s="45"/>
      <c r="KOR92" s="45"/>
      <c r="KOS92" s="45"/>
      <c r="KOT92" s="45"/>
      <c r="KOU92" s="45"/>
      <c r="KOV92" s="45"/>
      <c r="KOW92" s="45"/>
      <c r="KOX92" s="45"/>
      <c r="KOY92" s="45"/>
      <c r="KOZ92" s="45"/>
      <c r="KPA92" s="45"/>
      <c r="KPB92" s="45"/>
      <c r="KPC92" s="45"/>
      <c r="KPD92" s="45"/>
      <c r="KPE92" s="45"/>
      <c r="KPF92" s="45"/>
      <c r="KPG92" s="45"/>
      <c r="KPH92" s="45"/>
      <c r="KPI92" s="45"/>
      <c r="KPJ92" s="45"/>
      <c r="KPK92" s="45"/>
      <c r="KPL92" s="45"/>
      <c r="KPM92" s="45"/>
      <c r="KPN92" s="45"/>
      <c r="KPO92" s="45"/>
      <c r="KPP92" s="45"/>
      <c r="KPQ92" s="45"/>
      <c r="KPR92" s="45"/>
      <c r="KPS92" s="45"/>
      <c r="KPT92" s="45"/>
      <c r="KPU92" s="45"/>
      <c r="KPV92" s="45"/>
      <c r="KPW92" s="45"/>
      <c r="KPX92" s="45"/>
      <c r="KPY92" s="45"/>
      <c r="KPZ92" s="45"/>
      <c r="KQA92" s="45"/>
      <c r="KQB92" s="45"/>
      <c r="KQC92" s="45"/>
      <c r="KQD92" s="45"/>
      <c r="KQE92" s="45"/>
      <c r="KQF92" s="45"/>
      <c r="KQG92" s="45"/>
      <c r="KQH92" s="45"/>
      <c r="KQI92" s="45"/>
      <c r="KQJ92" s="45"/>
      <c r="KQK92" s="45"/>
      <c r="KQL92" s="45"/>
      <c r="KQM92" s="45"/>
      <c r="KQN92" s="45"/>
      <c r="KQO92" s="45"/>
      <c r="KQP92" s="45"/>
      <c r="KQQ92" s="45"/>
      <c r="KQR92" s="45"/>
      <c r="KQS92" s="45"/>
      <c r="KQT92" s="45"/>
      <c r="KQU92" s="45"/>
      <c r="KQV92" s="45"/>
      <c r="KQW92" s="45"/>
      <c r="KQX92" s="45"/>
      <c r="KQY92" s="45"/>
      <c r="KQZ92" s="45"/>
      <c r="KRA92" s="45"/>
      <c r="KRB92" s="45"/>
      <c r="KRC92" s="45"/>
      <c r="KRD92" s="45"/>
      <c r="KRE92" s="45"/>
      <c r="KRF92" s="45"/>
      <c r="KRG92" s="45"/>
      <c r="KRH92" s="45"/>
      <c r="KRI92" s="45"/>
      <c r="KRJ92" s="45"/>
      <c r="KRK92" s="45"/>
      <c r="KRL92" s="45"/>
      <c r="KRM92" s="45"/>
      <c r="KRN92" s="45"/>
      <c r="KRO92" s="45"/>
      <c r="KRP92" s="45"/>
      <c r="KRQ92" s="45"/>
      <c r="KRR92" s="45"/>
      <c r="KRS92" s="45"/>
      <c r="KRT92" s="45"/>
      <c r="KRU92" s="45"/>
      <c r="KRV92" s="45"/>
      <c r="KRW92" s="45"/>
      <c r="KRX92" s="45"/>
      <c r="KRY92" s="45"/>
      <c r="KRZ92" s="45"/>
      <c r="KSA92" s="45"/>
      <c r="KSB92" s="45"/>
      <c r="KSC92" s="45"/>
      <c r="KSD92" s="45"/>
      <c r="KSE92" s="45"/>
      <c r="KSF92" s="45"/>
      <c r="KSG92" s="45"/>
      <c r="KSH92" s="45"/>
      <c r="KSI92" s="45"/>
      <c r="KSJ92" s="45"/>
      <c r="KSK92" s="45"/>
      <c r="KSL92" s="45"/>
      <c r="KSM92" s="45"/>
      <c r="KSN92" s="45"/>
      <c r="KSO92" s="45"/>
      <c r="KSP92" s="45"/>
      <c r="KSQ92" s="45"/>
      <c r="KSR92" s="45"/>
      <c r="KSS92" s="45"/>
      <c r="KST92" s="45"/>
      <c r="KSU92" s="45"/>
      <c r="KSV92" s="45"/>
      <c r="KSW92" s="45"/>
      <c r="KSX92" s="45"/>
      <c r="KSY92" s="45"/>
      <c r="KSZ92" s="45"/>
      <c r="KTA92" s="45"/>
      <c r="KTB92" s="45"/>
      <c r="KTC92" s="45"/>
      <c r="KTD92" s="45"/>
      <c r="KTE92" s="45"/>
      <c r="KTF92" s="45"/>
      <c r="KTG92" s="45"/>
      <c r="KTH92" s="45"/>
      <c r="KTI92" s="45"/>
      <c r="KTJ92" s="45"/>
      <c r="KTK92" s="45"/>
      <c r="KTL92" s="45"/>
      <c r="KTM92" s="45"/>
      <c r="KTN92" s="45"/>
      <c r="KTO92" s="45"/>
      <c r="KTP92" s="45"/>
      <c r="KTQ92" s="45"/>
      <c r="KTR92" s="45"/>
      <c r="KTS92" s="45"/>
      <c r="KTT92" s="45"/>
      <c r="KTU92" s="45"/>
      <c r="KTV92" s="45"/>
      <c r="KTW92" s="45"/>
      <c r="KTX92" s="45"/>
      <c r="KTY92" s="45"/>
      <c r="KTZ92" s="45"/>
      <c r="KUA92" s="45"/>
      <c r="KUB92" s="45"/>
      <c r="KUC92" s="45"/>
      <c r="KUD92" s="45"/>
      <c r="KUE92" s="45"/>
      <c r="KUF92" s="45"/>
      <c r="KUG92" s="45"/>
      <c r="KUH92" s="45"/>
      <c r="KUI92" s="45"/>
      <c r="KUJ92" s="45"/>
      <c r="KUK92" s="45"/>
      <c r="KUL92" s="45"/>
      <c r="KUM92" s="45"/>
      <c r="KUN92" s="45"/>
      <c r="KUO92" s="45"/>
      <c r="KUP92" s="45"/>
      <c r="KUQ92" s="45"/>
      <c r="KUR92" s="45"/>
      <c r="KUS92" s="45"/>
      <c r="KUT92" s="45"/>
      <c r="KUU92" s="45"/>
      <c r="KUV92" s="45"/>
      <c r="KUW92" s="45"/>
      <c r="KUX92" s="45"/>
      <c r="KUY92" s="45"/>
      <c r="KUZ92" s="45"/>
      <c r="KVA92" s="45"/>
      <c r="KVB92" s="45"/>
      <c r="KVC92" s="45"/>
      <c r="KVD92" s="45"/>
      <c r="KVE92" s="45"/>
      <c r="KVF92" s="45"/>
      <c r="KVG92" s="45"/>
      <c r="KVH92" s="45"/>
      <c r="KVI92" s="45"/>
      <c r="KVJ92" s="45"/>
      <c r="KVK92" s="45"/>
      <c r="KVL92" s="45"/>
      <c r="KVM92" s="45"/>
      <c r="KVN92" s="45"/>
      <c r="KVO92" s="45"/>
      <c r="KVP92" s="45"/>
      <c r="KVQ92" s="45"/>
      <c r="KVR92" s="45"/>
      <c r="KVS92" s="45"/>
      <c r="KVT92" s="45"/>
      <c r="KVU92" s="45"/>
      <c r="KVV92" s="45"/>
      <c r="KVW92" s="45"/>
      <c r="KVX92" s="45"/>
      <c r="KVY92" s="45"/>
      <c r="KVZ92" s="45"/>
      <c r="KWA92" s="45"/>
      <c r="KWB92" s="45"/>
      <c r="KWC92" s="45"/>
      <c r="KWD92" s="45"/>
      <c r="KWE92" s="45"/>
      <c r="KWF92" s="45"/>
      <c r="KWG92" s="45"/>
      <c r="KWH92" s="45"/>
      <c r="KWI92" s="45"/>
      <c r="KWJ92" s="45"/>
      <c r="KWK92" s="45"/>
      <c r="KWL92" s="45"/>
      <c r="KWM92" s="45"/>
      <c r="KWN92" s="45"/>
      <c r="KWO92" s="45"/>
      <c r="KWP92" s="45"/>
      <c r="KWQ92" s="45"/>
      <c r="KWR92" s="45"/>
      <c r="KWS92" s="45"/>
      <c r="KWT92" s="45"/>
      <c r="KWU92" s="45"/>
      <c r="KWV92" s="45"/>
      <c r="KWW92" s="45"/>
      <c r="KWX92" s="45"/>
      <c r="KWY92" s="45"/>
      <c r="KWZ92" s="45"/>
      <c r="KXA92" s="45"/>
      <c r="KXB92" s="45"/>
      <c r="KXC92" s="45"/>
      <c r="KXD92" s="45"/>
      <c r="KXE92" s="45"/>
      <c r="KXF92" s="45"/>
      <c r="KXG92" s="45"/>
      <c r="KXH92" s="45"/>
      <c r="KXI92" s="45"/>
      <c r="KXJ92" s="45"/>
      <c r="KXK92" s="45"/>
      <c r="KXL92" s="45"/>
      <c r="KXM92" s="45"/>
      <c r="KXN92" s="45"/>
      <c r="KXO92" s="45"/>
      <c r="KXP92" s="45"/>
      <c r="KXQ92" s="45"/>
      <c r="KXR92" s="45"/>
      <c r="KXS92" s="45"/>
      <c r="KXT92" s="45"/>
      <c r="KXU92" s="45"/>
      <c r="KXV92" s="45"/>
      <c r="KXW92" s="45"/>
      <c r="KXX92" s="45"/>
      <c r="KXY92" s="45"/>
      <c r="KXZ92" s="45"/>
      <c r="KYA92" s="45"/>
      <c r="KYB92" s="45"/>
      <c r="KYC92" s="45"/>
      <c r="KYD92" s="45"/>
      <c r="KYE92" s="45"/>
      <c r="KYF92" s="45"/>
      <c r="KYG92" s="45"/>
      <c r="KYH92" s="45"/>
      <c r="KYI92" s="45"/>
      <c r="KYJ92" s="45"/>
      <c r="KYK92" s="45"/>
      <c r="KYL92" s="45"/>
      <c r="KYM92" s="45"/>
      <c r="KYN92" s="45"/>
      <c r="KYO92" s="45"/>
      <c r="KYP92" s="45"/>
      <c r="KYQ92" s="45"/>
      <c r="KYR92" s="45"/>
      <c r="KYS92" s="45"/>
      <c r="KYT92" s="45"/>
      <c r="KYU92" s="45"/>
      <c r="KYV92" s="45"/>
      <c r="KYW92" s="45"/>
      <c r="KYX92" s="45"/>
      <c r="KYY92" s="45"/>
      <c r="KYZ92" s="45"/>
      <c r="KZA92" s="45"/>
      <c r="KZB92" s="45"/>
      <c r="KZC92" s="45"/>
      <c r="KZD92" s="45"/>
      <c r="KZE92" s="45"/>
      <c r="KZF92" s="45"/>
      <c r="KZG92" s="45"/>
      <c r="KZH92" s="45"/>
      <c r="KZI92" s="45"/>
      <c r="KZJ92" s="45"/>
      <c r="KZK92" s="45"/>
      <c r="KZL92" s="45"/>
      <c r="KZM92" s="45"/>
      <c r="KZN92" s="45"/>
      <c r="KZO92" s="45"/>
      <c r="KZP92" s="45"/>
      <c r="KZQ92" s="45"/>
      <c r="KZR92" s="45"/>
      <c r="KZS92" s="45"/>
      <c r="KZT92" s="45"/>
      <c r="KZU92" s="45"/>
      <c r="KZV92" s="45"/>
      <c r="KZW92" s="45"/>
      <c r="KZX92" s="45"/>
      <c r="KZY92" s="45"/>
      <c r="KZZ92" s="45"/>
      <c r="LAA92" s="45"/>
      <c r="LAB92" s="45"/>
      <c r="LAC92" s="45"/>
      <c r="LAD92" s="45"/>
      <c r="LAE92" s="45"/>
      <c r="LAF92" s="45"/>
      <c r="LAG92" s="45"/>
      <c r="LAH92" s="45"/>
      <c r="LAI92" s="45"/>
      <c r="LAJ92" s="45"/>
      <c r="LAK92" s="45"/>
      <c r="LAL92" s="45"/>
      <c r="LAM92" s="45"/>
      <c r="LAN92" s="45"/>
      <c r="LAO92" s="45"/>
      <c r="LAP92" s="45"/>
      <c r="LAQ92" s="45"/>
      <c r="LAR92" s="45"/>
      <c r="LAS92" s="45"/>
      <c r="LAT92" s="45"/>
      <c r="LAU92" s="45"/>
      <c r="LAV92" s="45"/>
      <c r="LAW92" s="45"/>
      <c r="LAX92" s="45"/>
      <c r="LAY92" s="45"/>
      <c r="LAZ92" s="45"/>
      <c r="LBA92" s="45"/>
      <c r="LBB92" s="45"/>
      <c r="LBC92" s="45"/>
      <c r="LBD92" s="45"/>
      <c r="LBE92" s="45"/>
      <c r="LBF92" s="45"/>
      <c r="LBG92" s="45"/>
      <c r="LBH92" s="45"/>
      <c r="LBI92" s="45"/>
      <c r="LBJ92" s="45"/>
      <c r="LBK92" s="45"/>
      <c r="LBL92" s="45"/>
      <c r="LBM92" s="45"/>
      <c r="LBN92" s="45"/>
      <c r="LBO92" s="45"/>
      <c r="LBP92" s="45"/>
      <c r="LBQ92" s="45"/>
      <c r="LBR92" s="45"/>
      <c r="LBS92" s="45"/>
      <c r="LBT92" s="45"/>
      <c r="LBU92" s="45"/>
      <c r="LBV92" s="45"/>
      <c r="LBW92" s="45"/>
      <c r="LBX92" s="45"/>
      <c r="LBY92" s="45"/>
      <c r="LBZ92" s="45"/>
      <c r="LCA92" s="45"/>
      <c r="LCB92" s="45"/>
      <c r="LCC92" s="45"/>
      <c r="LCD92" s="45"/>
      <c r="LCE92" s="45"/>
      <c r="LCF92" s="45"/>
      <c r="LCG92" s="45"/>
      <c r="LCH92" s="45"/>
      <c r="LCI92" s="45"/>
      <c r="LCJ92" s="45"/>
      <c r="LCK92" s="45"/>
      <c r="LCL92" s="45"/>
      <c r="LCM92" s="45"/>
      <c r="LCN92" s="45"/>
      <c r="LCO92" s="45"/>
      <c r="LCP92" s="45"/>
      <c r="LCQ92" s="45"/>
      <c r="LCR92" s="45"/>
      <c r="LCS92" s="45"/>
      <c r="LCT92" s="45"/>
      <c r="LCU92" s="45"/>
      <c r="LCV92" s="45"/>
      <c r="LCW92" s="45"/>
      <c r="LCX92" s="45"/>
      <c r="LCY92" s="45"/>
      <c r="LCZ92" s="45"/>
      <c r="LDA92" s="45"/>
      <c r="LDB92" s="45"/>
      <c r="LDC92" s="45"/>
      <c r="LDD92" s="45"/>
      <c r="LDE92" s="45"/>
      <c r="LDF92" s="45"/>
      <c r="LDG92" s="45"/>
      <c r="LDH92" s="45"/>
      <c r="LDI92" s="45"/>
      <c r="LDJ92" s="45"/>
      <c r="LDK92" s="45"/>
      <c r="LDL92" s="45"/>
      <c r="LDM92" s="45"/>
      <c r="LDN92" s="45"/>
      <c r="LDO92" s="45"/>
      <c r="LDP92" s="45"/>
      <c r="LDQ92" s="45"/>
      <c r="LDR92" s="45"/>
      <c r="LDS92" s="45"/>
      <c r="LDT92" s="45"/>
      <c r="LDU92" s="45"/>
      <c r="LDV92" s="45"/>
      <c r="LDW92" s="45"/>
      <c r="LDX92" s="45"/>
      <c r="LDY92" s="45"/>
      <c r="LDZ92" s="45"/>
      <c r="LEA92" s="45"/>
      <c r="LEB92" s="45"/>
      <c r="LEC92" s="45"/>
      <c r="LED92" s="45"/>
      <c r="LEE92" s="45"/>
      <c r="LEF92" s="45"/>
      <c r="LEG92" s="45"/>
      <c r="LEH92" s="45"/>
      <c r="LEI92" s="45"/>
      <c r="LEJ92" s="45"/>
      <c r="LEK92" s="45"/>
      <c r="LEL92" s="45"/>
      <c r="LEM92" s="45"/>
      <c r="LEN92" s="45"/>
      <c r="LEO92" s="45"/>
      <c r="LEP92" s="45"/>
      <c r="LEQ92" s="45"/>
      <c r="LER92" s="45"/>
      <c r="LES92" s="45"/>
      <c r="LET92" s="45"/>
      <c r="LEU92" s="45"/>
      <c r="LEV92" s="45"/>
      <c r="LEW92" s="45"/>
      <c r="LEX92" s="45"/>
      <c r="LEY92" s="45"/>
      <c r="LEZ92" s="45"/>
      <c r="LFA92" s="45"/>
      <c r="LFB92" s="45"/>
      <c r="LFC92" s="45"/>
      <c r="LFD92" s="45"/>
      <c r="LFE92" s="45"/>
      <c r="LFF92" s="45"/>
      <c r="LFG92" s="45"/>
      <c r="LFH92" s="45"/>
      <c r="LFI92" s="45"/>
      <c r="LFJ92" s="45"/>
      <c r="LFK92" s="45"/>
      <c r="LFL92" s="45"/>
      <c r="LFM92" s="45"/>
      <c r="LFN92" s="45"/>
      <c r="LFO92" s="45"/>
      <c r="LFP92" s="45"/>
      <c r="LFQ92" s="45"/>
      <c r="LFR92" s="45"/>
      <c r="LFS92" s="45"/>
      <c r="LFT92" s="45"/>
      <c r="LFU92" s="45"/>
      <c r="LFV92" s="45"/>
      <c r="LFW92" s="45"/>
      <c r="LFX92" s="45"/>
      <c r="LFY92" s="45"/>
      <c r="LFZ92" s="45"/>
      <c r="LGA92" s="45"/>
      <c r="LGB92" s="45"/>
      <c r="LGC92" s="45"/>
      <c r="LGD92" s="45"/>
      <c r="LGE92" s="45"/>
      <c r="LGF92" s="45"/>
      <c r="LGG92" s="45"/>
      <c r="LGH92" s="45"/>
      <c r="LGI92" s="45"/>
      <c r="LGJ92" s="45"/>
      <c r="LGK92" s="45"/>
      <c r="LGL92" s="45"/>
      <c r="LGM92" s="45"/>
      <c r="LGN92" s="45"/>
      <c r="LGO92" s="45"/>
      <c r="LGP92" s="45"/>
      <c r="LGQ92" s="45"/>
      <c r="LGR92" s="45"/>
      <c r="LGS92" s="45"/>
      <c r="LGT92" s="45"/>
      <c r="LGU92" s="45"/>
      <c r="LGV92" s="45"/>
      <c r="LGW92" s="45"/>
      <c r="LGX92" s="45"/>
      <c r="LGY92" s="45"/>
      <c r="LGZ92" s="45"/>
      <c r="LHA92" s="45"/>
      <c r="LHB92" s="45"/>
      <c r="LHC92" s="45"/>
      <c r="LHD92" s="45"/>
      <c r="LHE92" s="45"/>
      <c r="LHF92" s="45"/>
      <c r="LHG92" s="45"/>
      <c r="LHH92" s="45"/>
      <c r="LHI92" s="45"/>
      <c r="LHJ92" s="45"/>
      <c r="LHK92" s="45"/>
      <c r="LHL92" s="45"/>
      <c r="LHM92" s="45"/>
      <c r="LHN92" s="45"/>
      <c r="LHO92" s="45"/>
      <c r="LHP92" s="45"/>
      <c r="LHQ92" s="45"/>
      <c r="LHR92" s="45"/>
      <c r="LHS92" s="45"/>
      <c r="LHT92" s="45"/>
      <c r="LHU92" s="45"/>
      <c r="LHV92" s="45"/>
      <c r="LHW92" s="45"/>
      <c r="LHX92" s="45"/>
      <c r="LHY92" s="45"/>
      <c r="LHZ92" s="45"/>
      <c r="LIA92" s="45"/>
      <c r="LIB92" s="45"/>
      <c r="LIC92" s="45"/>
      <c r="LID92" s="45"/>
      <c r="LIE92" s="45"/>
      <c r="LIF92" s="45"/>
      <c r="LIG92" s="45"/>
      <c r="LIH92" s="45"/>
      <c r="LII92" s="45"/>
      <c r="LIJ92" s="45"/>
      <c r="LIK92" s="45"/>
      <c r="LIL92" s="45"/>
      <c r="LIM92" s="45"/>
      <c r="LIN92" s="45"/>
      <c r="LIO92" s="45"/>
      <c r="LIP92" s="45"/>
      <c r="LIQ92" s="45"/>
      <c r="LIR92" s="45"/>
      <c r="LIS92" s="45"/>
      <c r="LIT92" s="45"/>
      <c r="LIU92" s="45"/>
      <c r="LIV92" s="45"/>
      <c r="LIW92" s="45"/>
      <c r="LIX92" s="45"/>
      <c r="LIY92" s="45"/>
      <c r="LIZ92" s="45"/>
      <c r="LJA92" s="45"/>
      <c r="LJB92" s="45"/>
      <c r="LJC92" s="45"/>
      <c r="LJD92" s="45"/>
      <c r="LJE92" s="45"/>
      <c r="LJF92" s="45"/>
      <c r="LJG92" s="45"/>
      <c r="LJH92" s="45"/>
      <c r="LJI92" s="45"/>
      <c r="LJJ92" s="45"/>
      <c r="LJK92" s="45"/>
      <c r="LJL92" s="45"/>
      <c r="LJM92" s="45"/>
      <c r="LJN92" s="45"/>
      <c r="LJO92" s="45"/>
      <c r="LJP92" s="45"/>
      <c r="LJQ92" s="45"/>
      <c r="LJR92" s="45"/>
      <c r="LJS92" s="45"/>
      <c r="LJT92" s="45"/>
      <c r="LJU92" s="45"/>
      <c r="LJV92" s="45"/>
      <c r="LJW92" s="45"/>
      <c r="LJX92" s="45"/>
      <c r="LJY92" s="45"/>
      <c r="LJZ92" s="45"/>
      <c r="LKA92" s="45"/>
      <c r="LKB92" s="45"/>
      <c r="LKC92" s="45"/>
      <c r="LKD92" s="45"/>
      <c r="LKE92" s="45"/>
      <c r="LKF92" s="45"/>
      <c r="LKG92" s="45"/>
      <c r="LKH92" s="45"/>
      <c r="LKI92" s="45"/>
      <c r="LKJ92" s="45"/>
      <c r="LKK92" s="45"/>
      <c r="LKL92" s="45"/>
      <c r="LKM92" s="45"/>
      <c r="LKN92" s="45"/>
      <c r="LKO92" s="45"/>
      <c r="LKP92" s="45"/>
      <c r="LKQ92" s="45"/>
      <c r="LKR92" s="45"/>
      <c r="LKS92" s="45"/>
      <c r="LKT92" s="45"/>
      <c r="LKU92" s="45"/>
      <c r="LKV92" s="45"/>
      <c r="LKW92" s="45"/>
      <c r="LKX92" s="45"/>
      <c r="LKY92" s="45"/>
      <c r="LKZ92" s="45"/>
      <c r="LLA92" s="45"/>
      <c r="LLB92" s="45"/>
      <c r="LLC92" s="45"/>
      <c r="LLD92" s="45"/>
      <c r="LLE92" s="45"/>
      <c r="LLF92" s="45"/>
      <c r="LLG92" s="45"/>
      <c r="LLH92" s="45"/>
      <c r="LLI92" s="45"/>
      <c r="LLJ92" s="45"/>
      <c r="LLK92" s="45"/>
      <c r="LLL92" s="45"/>
      <c r="LLM92" s="45"/>
      <c r="LLN92" s="45"/>
      <c r="LLO92" s="45"/>
      <c r="LLP92" s="45"/>
      <c r="LLQ92" s="45"/>
      <c r="LLR92" s="45"/>
      <c r="LLS92" s="45"/>
      <c r="LLT92" s="45"/>
      <c r="LLU92" s="45"/>
      <c r="LLV92" s="45"/>
      <c r="LLW92" s="45"/>
      <c r="LLX92" s="45"/>
      <c r="LLY92" s="45"/>
      <c r="LLZ92" s="45"/>
      <c r="LMA92" s="45"/>
      <c r="LMB92" s="45"/>
      <c r="LMC92" s="45"/>
      <c r="LMD92" s="45"/>
      <c r="LME92" s="45"/>
      <c r="LMF92" s="45"/>
      <c r="LMG92" s="45"/>
      <c r="LMH92" s="45"/>
      <c r="LMI92" s="45"/>
      <c r="LMJ92" s="45"/>
      <c r="LMK92" s="45"/>
      <c r="LML92" s="45"/>
      <c r="LMM92" s="45"/>
      <c r="LMN92" s="45"/>
      <c r="LMO92" s="45"/>
      <c r="LMP92" s="45"/>
      <c r="LMQ92" s="45"/>
      <c r="LMR92" s="45"/>
      <c r="LMS92" s="45"/>
      <c r="LMT92" s="45"/>
      <c r="LMU92" s="45"/>
      <c r="LMV92" s="45"/>
      <c r="LMW92" s="45"/>
      <c r="LMX92" s="45"/>
      <c r="LMY92" s="45"/>
      <c r="LMZ92" s="45"/>
      <c r="LNA92" s="45"/>
      <c r="LNB92" s="45"/>
      <c r="LNC92" s="45"/>
      <c r="LND92" s="45"/>
      <c r="LNE92" s="45"/>
      <c r="LNF92" s="45"/>
      <c r="LNG92" s="45"/>
      <c r="LNH92" s="45"/>
      <c r="LNI92" s="45"/>
      <c r="LNJ92" s="45"/>
      <c r="LNK92" s="45"/>
      <c r="LNL92" s="45"/>
      <c r="LNM92" s="45"/>
      <c r="LNN92" s="45"/>
      <c r="LNO92" s="45"/>
      <c r="LNP92" s="45"/>
      <c r="LNQ92" s="45"/>
      <c r="LNR92" s="45"/>
      <c r="LNS92" s="45"/>
      <c r="LNT92" s="45"/>
      <c r="LNU92" s="45"/>
      <c r="LNV92" s="45"/>
      <c r="LNW92" s="45"/>
      <c r="LNX92" s="45"/>
      <c r="LNY92" s="45"/>
      <c r="LNZ92" s="45"/>
      <c r="LOA92" s="45"/>
      <c r="LOB92" s="45"/>
      <c r="LOC92" s="45"/>
      <c r="LOD92" s="45"/>
      <c r="LOE92" s="45"/>
      <c r="LOF92" s="45"/>
      <c r="LOG92" s="45"/>
      <c r="LOH92" s="45"/>
      <c r="LOI92" s="45"/>
      <c r="LOJ92" s="45"/>
      <c r="LOK92" s="45"/>
      <c r="LOL92" s="45"/>
      <c r="LOM92" s="45"/>
      <c r="LON92" s="45"/>
      <c r="LOO92" s="45"/>
      <c r="LOP92" s="45"/>
      <c r="LOQ92" s="45"/>
      <c r="LOR92" s="45"/>
      <c r="LOS92" s="45"/>
      <c r="LOT92" s="45"/>
      <c r="LOU92" s="45"/>
      <c r="LOV92" s="45"/>
      <c r="LOW92" s="45"/>
      <c r="LOX92" s="45"/>
      <c r="LOY92" s="45"/>
      <c r="LOZ92" s="45"/>
      <c r="LPA92" s="45"/>
      <c r="LPB92" s="45"/>
      <c r="LPC92" s="45"/>
      <c r="LPD92" s="45"/>
      <c r="LPE92" s="45"/>
      <c r="LPF92" s="45"/>
      <c r="LPG92" s="45"/>
      <c r="LPH92" s="45"/>
      <c r="LPI92" s="45"/>
      <c r="LPJ92" s="45"/>
      <c r="LPK92" s="45"/>
      <c r="LPL92" s="45"/>
      <c r="LPM92" s="45"/>
      <c r="LPN92" s="45"/>
      <c r="LPO92" s="45"/>
      <c r="LPP92" s="45"/>
      <c r="LPQ92" s="45"/>
      <c r="LPR92" s="45"/>
      <c r="LPS92" s="45"/>
      <c r="LPT92" s="45"/>
      <c r="LPU92" s="45"/>
      <c r="LPV92" s="45"/>
      <c r="LPW92" s="45"/>
      <c r="LPX92" s="45"/>
      <c r="LPY92" s="45"/>
      <c r="LPZ92" s="45"/>
      <c r="LQA92" s="45"/>
      <c r="LQB92" s="45"/>
      <c r="LQC92" s="45"/>
      <c r="LQD92" s="45"/>
      <c r="LQE92" s="45"/>
      <c r="LQF92" s="45"/>
      <c r="LQG92" s="45"/>
      <c r="LQH92" s="45"/>
      <c r="LQI92" s="45"/>
      <c r="LQJ92" s="45"/>
      <c r="LQK92" s="45"/>
      <c r="LQL92" s="45"/>
      <c r="LQM92" s="45"/>
      <c r="LQN92" s="45"/>
      <c r="LQO92" s="45"/>
      <c r="LQP92" s="45"/>
      <c r="LQQ92" s="45"/>
      <c r="LQR92" s="45"/>
      <c r="LQS92" s="45"/>
      <c r="LQT92" s="45"/>
      <c r="LQU92" s="45"/>
      <c r="LQV92" s="45"/>
      <c r="LQW92" s="45"/>
      <c r="LQX92" s="45"/>
      <c r="LQY92" s="45"/>
      <c r="LQZ92" s="45"/>
      <c r="LRA92" s="45"/>
      <c r="LRB92" s="45"/>
      <c r="LRC92" s="45"/>
      <c r="LRD92" s="45"/>
      <c r="LRE92" s="45"/>
      <c r="LRF92" s="45"/>
      <c r="LRG92" s="45"/>
      <c r="LRH92" s="45"/>
      <c r="LRI92" s="45"/>
      <c r="LRJ92" s="45"/>
      <c r="LRK92" s="45"/>
      <c r="LRL92" s="45"/>
      <c r="LRM92" s="45"/>
      <c r="LRN92" s="45"/>
      <c r="LRO92" s="45"/>
      <c r="LRP92" s="45"/>
      <c r="LRQ92" s="45"/>
      <c r="LRR92" s="45"/>
      <c r="LRS92" s="45"/>
      <c r="LRT92" s="45"/>
      <c r="LRU92" s="45"/>
      <c r="LRV92" s="45"/>
      <c r="LRW92" s="45"/>
      <c r="LRX92" s="45"/>
      <c r="LRY92" s="45"/>
      <c r="LRZ92" s="45"/>
      <c r="LSA92" s="45"/>
      <c r="LSB92" s="45"/>
      <c r="LSC92" s="45"/>
      <c r="LSD92" s="45"/>
      <c r="LSE92" s="45"/>
      <c r="LSF92" s="45"/>
      <c r="LSG92" s="45"/>
      <c r="LSH92" s="45"/>
      <c r="LSI92" s="45"/>
      <c r="LSJ92" s="45"/>
      <c r="LSK92" s="45"/>
      <c r="LSL92" s="45"/>
      <c r="LSM92" s="45"/>
      <c r="LSN92" s="45"/>
      <c r="LSO92" s="45"/>
      <c r="LSP92" s="45"/>
      <c r="LSQ92" s="45"/>
      <c r="LSR92" s="45"/>
      <c r="LSS92" s="45"/>
      <c r="LST92" s="45"/>
      <c r="LSU92" s="45"/>
      <c r="LSV92" s="45"/>
      <c r="LSW92" s="45"/>
      <c r="LSX92" s="45"/>
      <c r="LSY92" s="45"/>
      <c r="LSZ92" s="45"/>
      <c r="LTA92" s="45"/>
      <c r="LTB92" s="45"/>
      <c r="LTC92" s="45"/>
      <c r="LTD92" s="45"/>
      <c r="LTE92" s="45"/>
      <c r="LTF92" s="45"/>
      <c r="LTG92" s="45"/>
      <c r="LTH92" s="45"/>
      <c r="LTI92" s="45"/>
      <c r="LTJ92" s="45"/>
      <c r="LTK92" s="45"/>
      <c r="LTL92" s="45"/>
      <c r="LTM92" s="45"/>
      <c r="LTN92" s="45"/>
      <c r="LTO92" s="45"/>
      <c r="LTP92" s="45"/>
      <c r="LTQ92" s="45"/>
      <c r="LTR92" s="45"/>
      <c r="LTS92" s="45"/>
      <c r="LTT92" s="45"/>
      <c r="LTU92" s="45"/>
      <c r="LTV92" s="45"/>
      <c r="LTW92" s="45"/>
      <c r="LTX92" s="45"/>
      <c r="LTY92" s="45"/>
      <c r="LTZ92" s="45"/>
      <c r="LUA92" s="45"/>
      <c r="LUB92" s="45"/>
      <c r="LUC92" s="45"/>
      <c r="LUD92" s="45"/>
      <c r="LUE92" s="45"/>
      <c r="LUF92" s="45"/>
      <c r="LUG92" s="45"/>
      <c r="LUH92" s="45"/>
      <c r="LUI92" s="45"/>
      <c r="LUJ92" s="45"/>
      <c r="LUK92" s="45"/>
      <c r="LUL92" s="45"/>
      <c r="LUM92" s="45"/>
      <c r="LUN92" s="45"/>
      <c r="LUO92" s="45"/>
      <c r="LUP92" s="45"/>
      <c r="LUQ92" s="45"/>
      <c r="LUR92" s="45"/>
      <c r="LUS92" s="45"/>
      <c r="LUT92" s="45"/>
      <c r="LUU92" s="45"/>
      <c r="LUV92" s="45"/>
      <c r="LUW92" s="45"/>
      <c r="LUX92" s="45"/>
      <c r="LUY92" s="45"/>
      <c r="LUZ92" s="45"/>
      <c r="LVA92" s="45"/>
      <c r="LVB92" s="45"/>
      <c r="LVC92" s="45"/>
      <c r="LVD92" s="45"/>
      <c r="LVE92" s="45"/>
      <c r="LVF92" s="45"/>
      <c r="LVG92" s="45"/>
      <c r="LVH92" s="45"/>
      <c r="LVI92" s="45"/>
      <c r="LVJ92" s="45"/>
      <c r="LVK92" s="45"/>
      <c r="LVL92" s="45"/>
      <c r="LVM92" s="45"/>
      <c r="LVN92" s="45"/>
      <c r="LVO92" s="45"/>
      <c r="LVP92" s="45"/>
      <c r="LVQ92" s="45"/>
      <c r="LVR92" s="45"/>
      <c r="LVS92" s="45"/>
      <c r="LVT92" s="45"/>
      <c r="LVU92" s="45"/>
      <c r="LVV92" s="45"/>
      <c r="LVW92" s="45"/>
      <c r="LVX92" s="45"/>
      <c r="LVY92" s="45"/>
      <c r="LVZ92" s="45"/>
      <c r="LWA92" s="45"/>
      <c r="LWB92" s="45"/>
      <c r="LWC92" s="45"/>
      <c r="LWD92" s="45"/>
      <c r="LWE92" s="45"/>
      <c r="LWF92" s="45"/>
      <c r="LWG92" s="45"/>
      <c r="LWH92" s="45"/>
      <c r="LWI92" s="45"/>
      <c r="LWJ92" s="45"/>
      <c r="LWK92" s="45"/>
      <c r="LWL92" s="45"/>
      <c r="LWM92" s="45"/>
      <c r="LWN92" s="45"/>
      <c r="LWO92" s="45"/>
      <c r="LWP92" s="45"/>
      <c r="LWQ92" s="45"/>
      <c r="LWR92" s="45"/>
      <c r="LWS92" s="45"/>
      <c r="LWT92" s="45"/>
      <c r="LWU92" s="45"/>
      <c r="LWV92" s="45"/>
      <c r="LWW92" s="45"/>
      <c r="LWX92" s="45"/>
      <c r="LWY92" s="45"/>
      <c r="LWZ92" s="45"/>
      <c r="LXA92" s="45"/>
      <c r="LXB92" s="45"/>
      <c r="LXC92" s="45"/>
      <c r="LXD92" s="45"/>
      <c r="LXE92" s="45"/>
      <c r="LXF92" s="45"/>
      <c r="LXG92" s="45"/>
      <c r="LXH92" s="45"/>
      <c r="LXI92" s="45"/>
      <c r="LXJ92" s="45"/>
      <c r="LXK92" s="45"/>
      <c r="LXL92" s="45"/>
      <c r="LXM92" s="45"/>
      <c r="LXN92" s="45"/>
      <c r="LXO92" s="45"/>
      <c r="LXP92" s="45"/>
      <c r="LXQ92" s="45"/>
      <c r="LXR92" s="45"/>
      <c r="LXS92" s="45"/>
      <c r="LXT92" s="45"/>
      <c r="LXU92" s="45"/>
      <c r="LXV92" s="45"/>
      <c r="LXW92" s="45"/>
      <c r="LXX92" s="45"/>
      <c r="LXY92" s="45"/>
      <c r="LXZ92" s="45"/>
      <c r="LYA92" s="45"/>
      <c r="LYB92" s="45"/>
      <c r="LYC92" s="45"/>
      <c r="LYD92" s="45"/>
      <c r="LYE92" s="45"/>
      <c r="LYF92" s="45"/>
      <c r="LYG92" s="45"/>
      <c r="LYH92" s="45"/>
      <c r="LYI92" s="45"/>
      <c r="LYJ92" s="45"/>
      <c r="LYK92" s="45"/>
      <c r="LYL92" s="45"/>
      <c r="LYM92" s="45"/>
      <c r="LYN92" s="45"/>
      <c r="LYO92" s="45"/>
      <c r="LYP92" s="45"/>
      <c r="LYQ92" s="45"/>
      <c r="LYR92" s="45"/>
      <c r="LYS92" s="45"/>
      <c r="LYT92" s="45"/>
      <c r="LYU92" s="45"/>
      <c r="LYV92" s="45"/>
      <c r="LYW92" s="45"/>
      <c r="LYX92" s="45"/>
      <c r="LYY92" s="45"/>
      <c r="LYZ92" s="45"/>
      <c r="LZA92" s="45"/>
      <c r="LZB92" s="45"/>
      <c r="LZC92" s="45"/>
      <c r="LZD92" s="45"/>
      <c r="LZE92" s="45"/>
      <c r="LZF92" s="45"/>
      <c r="LZG92" s="45"/>
      <c r="LZH92" s="45"/>
      <c r="LZI92" s="45"/>
      <c r="LZJ92" s="45"/>
      <c r="LZK92" s="45"/>
      <c r="LZL92" s="45"/>
      <c r="LZM92" s="45"/>
      <c r="LZN92" s="45"/>
      <c r="LZO92" s="45"/>
      <c r="LZP92" s="45"/>
      <c r="LZQ92" s="45"/>
      <c r="LZR92" s="45"/>
      <c r="LZS92" s="45"/>
      <c r="LZT92" s="45"/>
      <c r="LZU92" s="45"/>
      <c r="LZV92" s="45"/>
      <c r="LZW92" s="45"/>
      <c r="LZX92" s="45"/>
      <c r="LZY92" s="45"/>
      <c r="LZZ92" s="45"/>
      <c r="MAA92" s="45"/>
      <c r="MAB92" s="45"/>
      <c r="MAC92" s="45"/>
      <c r="MAD92" s="45"/>
      <c r="MAE92" s="45"/>
      <c r="MAF92" s="45"/>
      <c r="MAG92" s="45"/>
      <c r="MAH92" s="45"/>
      <c r="MAI92" s="45"/>
      <c r="MAJ92" s="45"/>
      <c r="MAK92" s="45"/>
      <c r="MAL92" s="45"/>
      <c r="MAM92" s="45"/>
      <c r="MAN92" s="45"/>
      <c r="MAO92" s="45"/>
      <c r="MAP92" s="45"/>
      <c r="MAQ92" s="45"/>
      <c r="MAR92" s="45"/>
      <c r="MAS92" s="45"/>
      <c r="MAT92" s="45"/>
      <c r="MAU92" s="45"/>
      <c r="MAV92" s="45"/>
      <c r="MAW92" s="45"/>
      <c r="MAX92" s="45"/>
      <c r="MAY92" s="45"/>
      <c r="MAZ92" s="45"/>
      <c r="MBA92" s="45"/>
      <c r="MBB92" s="45"/>
      <c r="MBC92" s="45"/>
      <c r="MBD92" s="45"/>
      <c r="MBE92" s="45"/>
      <c r="MBF92" s="45"/>
      <c r="MBG92" s="45"/>
      <c r="MBH92" s="45"/>
      <c r="MBI92" s="45"/>
      <c r="MBJ92" s="45"/>
      <c r="MBK92" s="45"/>
      <c r="MBL92" s="45"/>
      <c r="MBM92" s="45"/>
      <c r="MBN92" s="45"/>
      <c r="MBO92" s="45"/>
      <c r="MBP92" s="45"/>
      <c r="MBQ92" s="45"/>
      <c r="MBR92" s="45"/>
      <c r="MBS92" s="45"/>
      <c r="MBT92" s="45"/>
      <c r="MBU92" s="45"/>
      <c r="MBV92" s="45"/>
      <c r="MBW92" s="45"/>
      <c r="MBX92" s="45"/>
      <c r="MBY92" s="45"/>
      <c r="MBZ92" s="45"/>
      <c r="MCA92" s="45"/>
      <c r="MCB92" s="45"/>
      <c r="MCC92" s="45"/>
      <c r="MCD92" s="45"/>
      <c r="MCE92" s="45"/>
      <c r="MCF92" s="45"/>
      <c r="MCG92" s="45"/>
      <c r="MCH92" s="45"/>
      <c r="MCI92" s="45"/>
      <c r="MCJ92" s="45"/>
      <c r="MCK92" s="45"/>
      <c r="MCL92" s="45"/>
      <c r="MCM92" s="45"/>
      <c r="MCN92" s="45"/>
      <c r="MCO92" s="45"/>
      <c r="MCP92" s="45"/>
      <c r="MCQ92" s="45"/>
      <c r="MCR92" s="45"/>
      <c r="MCS92" s="45"/>
      <c r="MCT92" s="45"/>
      <c r="MCU92" s="45"/>
      <c r="MCV92" s="45"/>
      <c r="MCW92" s="45"/>
      <c r="MCX92" s="45"/>
      <c r="MCY92" s="45"/>
      <c r="MCZ92" s="45"/>
      <c r="MDA92" s="45"/>
      <c r="MDB92" s="45"/>
      <c r="MDC92" s="45"/>
      <c r="MDD92" s="45"/>
      <c r="MDE92" s="45"/>
      <c r="MDF92" s="45"/>
      <c r="MDG92" s="45"/>
      <c r="MDH92" s="45"/>
      <c r="MDI92" s="45"/>
      <c r="MDJ92" s="45"/>
      <c r="MDK92" s="45"/>
      <c r="MDL92" s="45"/>
      <c r="MDM92" s="45"/>
      <c r="MDN92" s="45"/>
      <c r="MDO92" s="45"/>
      <c r="MDP92" s="45"/>
      <c r="MDQ92" s="45"/>
      <c r="MDR92" s="45"/>
      <c r="MDS92" s="45"/>
      <c r="MDT92" s="45"/>
      <c r="MDU92" s="45"/>
      <c r="MDV92" s="45"/>
      <c r="MDW92" s="45"/>
      <c r="MDX92" s="45"/>
      <c r="MDY92" s="45"/>
      <c r="MDZ92" s="45"/>
      <c r="MEA92" s="45"/>
      <c r="MEB92" s="45"/>
      <c r="MEC92" s="45"/>
      <c r="MED92" s="45"/>
      <c r="MEE92" s="45"/>
      <c r="MEF92" s="45"/>
      <c r="MEG92" s="45"/>
      <c r="MEH92" s="45"/>
      <c r="MEI92" s="45"/>
      <c r="MEJ92" s="45"/>
      <c r="MEK92" s="45"/>
      <c r="MEL92" s="45"/>
      <c r="MEM92" s="45"/>
      <c r="MEN92" s="45"/>
      <c r="MEO92" s="45"/>
      <c r="MEP92" s="45"/>
      <c r="MEQ92" s="45"/>
      <c r="MER92" s="45"/>
      <c r="MES92" s="45"/>
      <c r="MET92" s="45"/>
      <c r="MEU92" s="45"/>
      <c r="MEV92" s="45"/>
      <c r="MEW92" s="45"/>
      <c r="MEX92" s="45"/>
      <c r="MEY92" s="45"/>
      <c r="MEZ92" s="45"/>
      <c r="MFA92" s="45"/>
      <c r="MFB92" s="45"/>
      <c r="MFC92" s="45"/>
      <c r="MFD92" s="45"/>
      <c r="MFE92" s="45"/>
      <c r="MFF92" s="45"/>
      <c r="MFG92" s="45"/>
      <c r="MFH92" s="45"/>
      <c r="MFI92" s="45"/>
      <c r="MFJ92" s="45"/>
      <c r="MFK92" s="45"/>
      <c r="MFL92" s="45"/>
      <c r="MFM92" s="45"/>
      <c r="MFN92" s="45"/>
      <c r="MFO92" s="45"/>
      <c r="MFP92" s="45"/>
      <c r="MFQ92" s="45"/>
      <c r="MFR92" s="45"/>
      <c r="MFS92" s="45"/>
      <c r="MFT92" s="45"/>
      <c r="MFU92" s="45"/>
      <c r="MFV92" s="45"/>
      <c r="MFW92" s="45"/>
      <c r="MFX92" s="45"/>
      <c r="MFY92" s="45"/>
      <c r="MFZ92" s="45"/>
      <c r="MGA92" s="45"/>
      <c r="MGB92" s="45"/>
      <c r="MGC92" s="45"/>
      <c r="MGD92" s="45"/>
      <c r="MGE92" s="45"/>
      <c r="MGF92" s="45"/>
      <c r="MGG92" s="45"/>
      <c r="MGH92" s="45"/>
      <c r="MGI92" s="45"/>
      <c r="MGJ92" s="45"/>
      <c r="MGK92" s="45"/>
      <c r="MGL92" s="45"/>
      <c r="MGM92" s="45"/>
      <c r="MGN92" s="45"/>
      <c r="MGO92" s="45"/>
      <c r="MGP92" s="45"/>
      <c r="MGQ92" s="45"/>
      <c r="MGR92" s="45"/>
      <c r="MGS92" s="45"/>
      <c r="MGT92" s="45"/>
      <c r="MGU92" s="45"/>
      <c r="MGV92" s="45"/>
      <c r="MGW92" s="45"/>
      <c r="MGX92" s="45"/>
      <c r="MGY92" s="45"/>
      <c r="MGZ92" s="45"/>
      <c r="MHA92" s="45"/>
      <c r="MHB92" s="45"/>
      <c r="MHC92" s="45"/>
      <c r="MHD92" s="45"/>
      <c r="MHE92" s="45"/>
      <c r="MHF92" s="45"/>
      <c r="MHG92" s="45"/>
      <c r="MHH92" s="45"/>
      <c r="MHI92" s="45"/>
      <c r="MHJ92" s="45"/>
      <c r="MHK92" s="45"/>
      <c r="MHL92" s="45"/>
      <c r="MHM92" s="45"/>
      <c r="MHN92" s="45"/>
      <c r="MHO92" s="45"/>
      <c r="MHP92" s="45"/>
      <c r="MHQ92" s="45"/>
      <c r="MHR92" s="45"/>
      <c r="MHS92" s="45"/>
      <c r="MHT92" s="45"/>
      <c r="MHU92" s="45"/>
      <c r="MHV92" s="45"/>
      <c r="MHW92" s="45"/>
      <c r="MHX92" s="45"/>
      <c r="MHY92" s="45"/>
      <c r="MHZ92" s="45"/>
      <c r="MIA92" s="45"/>
      <c r="MIB92" s="45"/>
      <c r="MIC92" s="45"/>
      <c r="MID92" s="45"/>
      <c r="MIE92" s="45"/>
      <c r="MIF92" s="45"/>
      <c r="MIG92" s="45"/>
      <c r="MIH92" s="45"/>
      <c r="MII92" s="45"/>
      <c r="MIJ92" s="45"/>
      <c r="MIK92" s="45"/>
      <c r="MIL92" s="45"/>
      <c r="MIM92" s="45"/>
      <c r="MIN92" s="45"/>
      <c r="MIO92" s="45"/>
      <c r="MIP92" s="45"/>
      <c r="MIQ92" s="45"/>
      <c r="MIR92" s="45"/>
      <c r="MIS92" s="45"/>
      <c r="MIT92" s="45"/>
      <c r="MIU92" s="45"/>
      <c r="MIV92" s="45"/>
      <c r="MIW92" s="45"/>
      <c r="MIX92" s="45"/>
      <c r="MIY92" s="45"/>
      <c r="MIZ92" s="45"/>
      <c r="MJA92" s="45"/>
      <c r="MJB92" s="45"/>
      <c r="MJC92" s="45"/>
      <c r="MJD92" s="45"/>
      <c r="MJE92" s="45"/>
      <c r="MJF92" s="45"/>
      <c r="MJG92" s="45"/>
      <c r="MJH92" s="45"/>
      <c r="MJI92" s="45"/>
      <c r="MJJ92" s="45"/>
      <c r="MJK92" s="45"/>
      <c r="MJL92" s="45"/>
      <c r="MJM92" s="45"/>
      <c r="MJN92" s="45"/>
      <c r="MJO92" s="45"/>
      <c r="MJP92" s="45"/>
      <c r="MJQ92" s="45"/>
      <c r="MJR92" s="45"/>
      <c r="MJS92" s="45"/>
      <c r="MJT92" s="45"/>
      <c r="MJU92" s="45"/>
      <c r="MJV92" s="45"/>
      <c r="MJW92" s="45"/>
      <c r="MJX92" s="45"/>
      <c r="MJY92" s="45"/>
      <c r="MJZ92" s="45"/>
      <c r="MKA92" s="45"/>
      <c r="MKB92" s="45"/>
      <c r="MKC92" s="45"/>
      <c r="MKD92" s="45"/>
      <c r="MKE92" s="45"/>
      <c r="MKF92" s="45"/>
      <c r="MKG92" s="45"/>
      <c r="MKH92" s="45"/>
      <c r="MKI92" s="45"/>
      <c r="MKJ92" s="45"/>
      <c r="MKK92" s="45"/>
      <c r="MKL92" s="45"/>
      <c r="MKM92" s="45"/>
      <c r="MKN92" s="45"/>
      <c r="MKO92" s="45"/>
      <c r="MKP92" s="45"/>
      <c r="MKQ92" s="45"/>
      <c r="MKR92" s="45"/>
      <c r="MKS92" s="45"/>
      <c r="MKT92" s="45"/>
      <c r="MKU92" s="45"/>
      <c r="MKV92" s="45"/>
      <c r="MKW92" s="45"/>
      <c r="MKX92" s="45"/>
      <c r="MKY92" s="45"/>
      <c r="MKZ92" s="45"/>
      <c r="MLA92" s="45"/>
      <c r="MLB92" s="45"/>
      <c r="MLC92" s="45"/>
      <c r="MLD92" s="45"/>
      <c r="MLE92" s="45"/>
      <c r="MLF92" s="45"/>
      <c r="MLG92" s="45"/>
      <c r="MLH92" s="45"/>
      <c r="MLI92" s="45"/>
      <c r="MLJ92" s="45"/>
      <c r="MLK92" s="45"/>
      <c r="MLL92" s="45"/>
      <c r="MLM92" s="45"/>
      <c r="MLN92" s="45"/>
      <c r="MLO92" s="45"/>
      <c r="MLP92" s="45"/>
      <c r="MLQ92" s="45"/>
      <c r="MLR92" s="45"/>
      <c r="MLS92" s="45"/>
      <c r="MLT92" s="45"/>
      <c r="MLU92" s="45"/>
      <c r="MLV92" s="45"/>
      <c r="MLW92" s="45"/>
      <c r="MLX92" s="45"/>
      <c r="MLY92" s="45"/>
      <c r="MLZ92" s="45"/>
      <c r="MMA92" s="45"/>
      <c r="MMB92" s="45"/>
      <c r="MMC92" s="45"/>
      <c r="MMD92" s="45"/>
      <c r="MME92" s="45"/>
      <c r="MMF92" s="45"/>
      <c r="MMG92" s="45"/>
      <c r="MMH92" s="45"/>
      <c r="MMI92" s="45"/>
      <c r="MMJ92" s="45"/>
      <c r="MMK92" s="45"/>
      <c r="MML92" s="45"/>
      <c r="MMM92" s="45"/>
      <c r="MMN92" s="45"/>
      <c r="MMO92" s="45"/>
      <c r="MMP92" s="45"/>
      <c r="MMQ92" s="45"/>
      <c r="MMR92" s="45"/>
      <c r="MMS92" s="45"/>
      <c r="MMT92" s="45"/>
      <c r="MMU92" s="45"/>
      <c r="MMV92" s="45"/>
      <c r="MMW92" s="45"/>
      <c r="MMX92" s="45"/>
      <c r="MMY92" s="45"/>
      <c r="MMZ92" s="45"/>
      <c r="MNA92" s="45"/>
      <c r="MNB92" s="45"/>
      <c r="MNC92" s="45"/>
      <c r="MND92" s="45"/>
      <c r="MNE92" s="45"/>
      <c r="MNF92" s="45"/>
      <c r="MNG92" s="45"/>
      <c r="MNH92" s="45"/>
      <c r="MNI92" s="45"/>
      <c r="MNJ92" s="45"/>
      <c r="MNK92" s="45"/>
      <c r="MNL92" s="45"/>
      <c r="MNM92" s="45"/>
      <c r="MNN92" s="45"/>
      <c r="MNO92" s="45"/>
      <c r="MNP92" s="45"/>
      <c r="MNQ92" s="45"/>
      <c r="MNR92" s="45"/>
      <c r="MNS92" s="45"/>
      <c r="MNT92" s="45"/>
      <c r="MNU92" s="45"/>
      <c r="MNV92" s="45"/>
      <c r="MNW92" s="45"/>
      <c r="MNX92" s="45"/>
      <c r="MNY92" s="45"/>
      <c r="MNZ92" s="45"/>
      <c r="MOA92" s="45"/>
      <c r="MOB92" s="45"/>
      <c r="MOC92" s="45"/>
      <c r="MOD92" s="45"/>
      <c r="MOE92" s="45"/>
      <c r="MOF92" s="45"/>
      <c r="MOG92" s="45"/>
      <c r="MOH92" s="45"/>
      <c r="MOI92" s="45"/>
      <c r="MOJ92" s="45"/>
      <c r="MOK92" s="45"/>
      <c r="MOL92" s="45"/>
      <c r="MOM92" s="45"/>
      <c r="MON92" s="45"/>
      <c r="MOO92" s="45"/>
      <c r="MOP92" s="45"/>
      <c r="MOQ92" s="45"/>
      <c r="MOR92" s="45"/>
      <c r="MOS92" s="45"/>
      <c r="MOT92" s="45"/>
      <c r="MOU92" s="45"/>
      <c r="MOV92" s="45"/>
      <c r="MOW92" s="45"/>
      <c r="MOX92" s="45"/>
      <c r="MOY92" s="45"/>
      <c r="MOZ92" s="45"/>
      <c r="MPA92" s="45"/>
      <c r="MPB92" s="45"/>
      <c r="MPC92" s="45"/>
      <c r="MPD92" s="45"/>
      <c r="MPE92" s="45"/>
      <c r="MPF92" s="45"/>
      <c r="MPG92" s="45"/>
      <c r="MPH92" s="45"/>
      <c r="MPI92" s="45"/>
      <c r="MPJ92" s="45"/>
      <c r="MPK92" s="45"/>
      <c r="MPL92" s="45"/>
      <c r="MPM92" s="45"/>
      <c r="MPN92" s="45"/>
      <c r="MPO92" s="45"/>
      <c r="MPP92" s="45"/>
      <c r="MPQ92" s="45"/>
      <c r="MPR92" s="45"/>
      <c r="MPS92" s="45"/>
      <c r="MPT92" s="45"/>
      <c r="MPU92" s="45"/>
      <c r="MPV92" s="45"/>
      <c r="MPW92" s="45"/>
      <c r="MPX92" s="45"/>
      <c r="MPY92" s="45"/>
      <c r="MPZ92" s="45"/>
      <c r="MQA92" s="45"/>
      <c r="MQB92" s="45"/>
      <c r="MQC92" s="45"/>
      <c r="MQD92" s="45"/>
      <c r="MQE92" s="45"/>
      <c r="MQF92" s="45"/>
      <c r="MQG92" s="45"/>
      <c r="MQH92" s="45"/>
      <c r="MQI92" s="45"/>
      <c r="MQJ92" s="45"/>
      <c r="MQK92" s="45"/>
      <c r="MQL92" s="45"/>
      <c r="MQM92" s="45"/>
      <c r="MQN92" s="45"/>
      <c r="MQO92" s="45"/>
      <c r="MQP92" s="45"/>
      <c r="MQQ92" s="45"/>
      <c r="MQR92" s="45"/>
      <c r="MQS92" s="45"/>
      <c r="MQT92" s="45"/>
      <c r="MQU92" s="45"/>
      <c r="MQV92" s="45"/>
      <c r="MQW92" s="45"/>
      <c r="MQX92" s="45"/>
      <c r="MQY92" s="45"/>
      <c r="MQZ92" s="45"/>
      <c r="MRA92" s="45"/>
      <c r="MRB92" s="45"/>
      <c r="MRC92" s="45"/>
      <c r="MRD92" s="45"/>
      <c r="MRE92" s="45"/>
      <c r="MRF92" s="45"/>
      <c r="MRG92" s="45"/>
      <c r="MRH92" s="45"/>
      <c r="MRI92" s="45"/>
      <c r="MRJ92" s="45"/>
      <c r="MRK92" s="45"/>
      <c r="MRL92" s="45"/>
      <c r="MRM92" s="45"/>
      <c r="MRN92" s="45"/>
      <c r="MRO92" s="45"/>
      <c r="MRP92" s="45"/>
      <c r="MRQ92" s="45"/>
      <c r="MRR92" s="45"/>
      <c r="MRS92" s="45"/>
      <c r="MRT92" s="45"/>
      <c r="MRU92" s="45"/>
      <c r="MRV92" s="45"/>
      <c r="MRW92" s="45"/>
      <c r="MRX92" s="45"/>
      <c r="MRY92" s="45"/>
      <c r="MRZ92" s="45"/>
      <c r="MSA92" s="45"/>
      <c r="MSB92" s="45"/>
      <c r="MSC92" s="45"/>
      <c r="MSD92" s="45"/>
      <c r="MSE92" s="45"/>
      <c r="MSF92" s="45"/>
      <c r="MSG92" s="45"/>
      <c r="MSH92" s="45"/>
      <c r="MSI92" s="45"/>
      <c r="MSJ92" s="45"/>
      <c r="MSK92" s="45"/>
      <c r="MSL92" s="45"/>
      <c r="MSM92" s="45"/>
      <c r="MSN92" s="45"/>
      <c r="MSO92" s="45"/>
      <c r="MSP92" s="45"/>
      <c r="MSQ92" s="45"/>
      <c r="MSR92" s="45"/>
      <c r="MSS92" s="45"/>
      <c r="MST92" s="45"/>
      <c r="MSU92" s="45"/>
      <c r="MSV92" s="45"/>
      <c r="MSW92" s="45"/>
      <c r="MSX92" s="45"/>
      <c r="MSY92" s="45"/>
      <c r="MSZ92" s="45"/>
      <c r="MTA92" s="45"/>
      <c r="MTB92" s="45"/>
      <c r="MTC92" s="45"/>
      <c r="MTD92" s="45"/>
      <c r="MTE92" s="45"/>
      <c r="MTF92" s="45"/>
      <c r="MTG92" s="45"/>
      <c r="MTH92" s="45"/>
      <c r="MTI92" s="45"/>
      <c r="MTJ92" s="45"/>
      <c r="MTK92" s="45"/>
      <c r="MTL92" s="45"/>
      <c r="MTM92" s="45"/>
      <c r="MTN92" s="45"/>
      <c r="MTO92" s="45"/>
      <c r="MTP92" s="45"/>
      <c r="MTQ92" s="45"/>
      <c r="MTR92" s="45"/>
      <c r="MTS92" s="45"/>
      <c r="MTT92" s="45"/>
      <c r="MTU92" s="45"/>
      <c r="MTV92" s="45"/>
      <c r="MTW92" s="45"/>
      <c r="MTX92" s="45"/>
      <c r="MTY92" s="45"/>
      <c r="MTZ92" s="45"/>
      <c r="MUA92" s="45"/>
      <c r="MUB92" s="45"/>
      <c r="MUC92" s="45"/>
      <c r="MUD92" s="45"/>
      <c r="MUE92" s="45"/>
      <c r="MUF92" s="45"/>
      <c r="MUG92" s="45"/>
      <c r="MUH92" s="45"/>
      <c r="MUI92" s="45"/>
      <c r="MUJ92" s="45"/>
      <c r="MUK92" s="45"/>
      <c r="MUL92" s="45"/>
      <c r="MUM92" s="45"/>
      <c r="MUN92" s="45"/>
      <c r="MUO92" s="45"/>
      <c r="MUP92" s="45"/>
      <c r="MUQ92" s="45"/>
      <c r="MUR92" s="45"/>
      <c r="MUS92" s="45"/>
      <c r="MUT92" s="45"/>
      <c r="MUU92" s="45"/>
      <c r="MUV92" s="45"/>
      <c r="MUW92" s="45"/>
      <c r="MUX92" s="45"/>
      <c r="MUY92" s="45"/>
      <c r="MUZ92" s="45"/>
      <c r="MVA92" s="45"/>
      <c r="MVB92" s="45"/>
      <c r="MVC92" s="45"/>
      <c r="MVD92" s="45"/>
      <c r="MVE92" s="45"/>
      <c r="MVF92" s="45"/>
      <c r="MVG92" s="45"/>
      <c r="MVH92" s="45"/>
      <c r="MVI92" s="45"/>
      <c r="MVJ92" s="45"/>
      <c r="MVK92" s="45"/>
      <c r="MVL92" s="45"/>
      <c r="MVM92" s="45"/>
      <c r="MVN92" s="45"/>
      <c r="MVO92" s="45"/>
      <c r="MVP92" s="45"/>
      <c r="MVQ92" s="45"/>
      <c r="MVR92" s="45"/>
      <c r="MVS92" s="45"/>
      <c r="MVT92" s="45"/>
      <c r="MVU92" s="45"/>
      <c r="MVV92" s="45"/>
      <c r="MVW92" s="45"/>
      <c r="MVX92" s="45"/>
      <c r="MVY92" s="45"/>
      <c r="MVZ92" s="45"/>
      <c r="MWA92" s="45"/>
      <c r="MWB92" s="45"/>
      <c r="MWC92" s="45"/>
      <c r="MWD92" s="45"/>
      <c r="MWE92" s="45"/>
      <c r="MWF92" s="45"/>
      <c r="MWG92" s="45"/>
      <c r="MWH92" s="45"/>
      <c r="MWI92" s="45"/>
      <c r="MWJ92" s="45"/>
      <c r="MWK92" s="45"/>
      <c r="MWL92" s="45"/>
      <c r="MWM92" s="45"/>
      <c r="MWN92" s="45"/>
      <c r="MWO92" s="45"/>
      <c r="MWP92" s="45"/>
      <c r="MWQ92" s="45"/>
      <c r="MWR92" s="45"/>
      <c r="MWS92" s="45"/>
      <c r="MWT92" s="45"/>
      <c r="MWU92" s="45"/>
      <c r="MWV92" s="45"/>
      <c r="MWW92" s="45"/>
      <c r="MWX92" s="45"/>
      <c r="MWY92" s="45"/>
      <c r="MWZ92" s="45"/>
      <c r="MXA92" s="45"/>
      <c r="MXB92" s="45"/>
      <c r="MXC92" s="45"/>
      <c r="MXD92" s="45"/>
      <c r="MXE92" s="45"/>
      <c r="MXF92" s="45"/>
      <c r="MXG92" s="45"/>
      <c r="MXH92" s="45"/>
      <c r="MXI92" s="45"/>
      <c r="MXJ92" s="45"/>
      <c r="MXK92" s="45"/>
      <c r="MXL92" s="45"/>
      <c r="MXM92" s="45"/>
      <c r="MXN92" s="45"/>
      <c r="MXO92" s="45"/>
      <c r="MXP92" s="45"/>
      <c r="MXQ92" s="45"/>
      <c r="MXR92" s="45"/>
      <c r="MXS92" s="45"/>
      <c r="MXT92" s="45"/>
      <c r="MXU92" s="45"/>
      <c r="MXV92" s="45"/>
      <c r="MXW92" s="45"/>
      <c r="MXX92" s="45"/>
      <c r="MXY92" s="45"/>
      <c r="MXZ92" s="45"/>
      <c r="MYA92" s="45"/>
      <c r="MYB92" s="45"/>
      <c r="MYC92" s="45"/>
      <c r="MYD92" s="45"/>
      <c r="MYE92" s="45"/>
      <c r="MYF92" s="45"/>
      <c r="MYG92" s="45"/>
      <c r="MYH92" s="45"/>
      <c r="MYI92" s="45"/>
      <c r="MYJ92" s="45"/>
      <c r="MYK92" s="45"/>
      <c r="MYL92" s="45"/>
      <c r="MYM92" s="45"/>
      <c r="MYN92" s="45"/>
      <c r="MYO92" s="45"/>
      <c r="MYP92" s="45"/>
      <c r="MYQ92" s="45"/>
      <c r="MYR92" s="45"/>
      <c r="MYS92" s="45"/>
      <c r="MYT92" s="45"/>
      <c r="MYU92" s="45"/>
      <c r="MYV92" s="45"/>
      <c r="MYW92" s="45"/>
      <c r="MYX92" s="45"/>
      <c r="MYY92" s="45"/>
      <c r="MYZ92" s="45"/>
      <c r="MZA92" s="45"/>
      <c r="MZB92" s="45"/>
      <c r="MZC92" s="45"/>
      <c r="MZD92" s="45"/>
      <c r="MZE92" s="45"/>
      <c r="MZF92" s="45"/>
      <c r="MZG92" s="45"/>
      <c r="MZH92" s="45"/>
      <c r="MZI92" s="45"/>
      <c r="MZJ92" s="45"/>
      <c r="MZK92" s="45"/>
      <c r="MZL92" s="45"/>
      <c r="MZM92" s="45"/>
      <c r="MZN92" s="45"/>
      <c r="MZO92" s="45"/>
      <c r="MZP92" s="45"/>
      <c r="MZQ92" s="45"/>
      <c r="MZR92" s="45"/>
      <c r="MZS92" s="45"/>
      <c r="MZT92" s="45"/>
      <c r="MZU92" s="45"/>
      <c r="MZV92" s="45"/>
      <c r="MZW92" s="45"/>
      <c r="MZX92" s="45"/>
      <c r="MZY92" s="45"/>
      <c r="MZZ92" s="45"/>
      <c r="NAA92" s="45"/>
      <c r="NAB92" s="45"/>
      <c r="NAC92" s="45"/>
      <c r="NAD92" s="45"/>
      <c r="NAE92" s="45"/>
      <c r="NAF92" s="45"/>
      <c r="NAG92" s="45"/>
      <c r="NAH92" s="45"/>
      <c r="NAI92" s="45"/>
      <c r="NAJ92" s="45"/>
      <c r="NAK92" s="45"/>
      <c r="NAL92" s="45"/>
      <c r="NAM92" s="45"/>
      <c r="NAN92" s="45"/>
      <c r="NAO92" s="45"/>
      <c r="NAP92" s="45"/>
      <c r="NAQ92" s="45"/>
      <c r="NAR92" s="45"/>
      <c r="NAS92" s="45"/>
      <c r="NAT92" s="45"/>
      <c r="NAU92" s="45"/>
      <c r="NAV92" s="45"/>
      <c r="NAW92" s="45"/>
      <c r="NAX92" s="45"/>
      <c r="NAY92" s="45"/>
      <c r="NAZ92" s="45"/>
      <c r="NBA92" s="45"/>
      <c r="NBB92" s="45"/>
      <c r="NBC92" s="45"/>
      <c r="NBD92" s="45"/>
      <c r="NBE92" s="45"/>
      <c r="NBF92" s="45"/>
      <c r="NBG92" s="45"/>
      <c r="NBH92" s="45"/>
      <c r="NBI92" s="45"/>
      <c r="NBJ92" s="45"/>
      <c r="NBK92" s="45"/>
      <c r="NBL92" s="45"/>
      <c r="NBM92" s="45"/>
      <c r="NBN92" s="45"/>
      <c r="NBO92" s="45"/>
      <c r="NBP92" s="45"/>
      <c r="NBQ92" s="45"/>
      <c r="NBR92" s="45"/>
      <c r="NBS92" s="45"/>
      <c r="NBT92" s="45"/>
      <c r="NBU92" s="45"/>
      <c r="NBV92" s="45"/>
      <c r="NBW92" s="45"/>
      <c r="NBX92" s="45"/>
      <c r="NBY92" s="45"/>
      <c r="NBZ92" s="45"/>
      <c r="NCA92" s="45"/>
      <c r="NCB92" s="45"/>
      <c r="NCC92" s="45"/>
      <c r="NCD92" s="45"/>
      <c r="NCE92" s="45"/>
      <c r="NCF92" s="45"/>
      <c r="NCG92" s="45"/>
      <c r="NCH92" s="45"/>
      <c r="NCI92" s="45"/>
      <c r="NCJ92" s="45"/>
      <c r="NCK92" s="45"/>
      <c r="NCL92" s="45"/>
      <c r="NCM92" s="45"/>
      <c r="NCN92" s="45"/>
      <c r="NCO92" s="45"/>
      <c r="NCP92" s="45"/>
      <c r="NCQ92" s="45"/>
      <c r="NCR92" s="45"/>
      <c r="NCS92" s="45"/>
      <c r="NCT92" s="45"/>
      <c r="NCU92" s="45"/>
      <c r="NCV92" s="45"/>
      <c r="NCW92" s="45"/>
      <c r="NCX92" s="45"/>
      <c r="NCY92" s="45"/>
      <c r="NCZ92" s="45"/>
      <c r="NDA92" s="45"/>
      <c r="NDB92" s="45"/>
      <c r="NDC92" s="45"/>
      <c r="NDD92" s="45"/>
      <c r="NDE92" s="45"/>
      <c r="NDF92" s="45"/>
      <c r="NDG92" s="45"/>
      <c r="NDH92" s="45"/>
      <c r="NDI92" s="45"/>
      <c r="NDJ92" s="45"/>
      <c r="NDK92" s="45"/>
      <c r="NDL92" s="45"/>
      <c r="NDM92" s="45"/>
      <c r="NDN92" s="45"/>
      <c r="NDO92" s="45"/>
      <c r="NDP92" s="45"/>
      <c r="NDQ92" s="45"/>
      <c r="NDR92" s="45"/>
      <c r="NDS92" s="45"/>
      <c r="NDT92" s="45"/>
      <c r="NDU92" s="45"/>
      <c r="NDV92" s="45"/>
      <c r="NDW92" s="45"/>
      <c r="NDX92" s="45"/>
      <c r="NDY92" s="45"/>
      <c r="NDZ92" s="45"/>
      <c r="NEA92" s="45"/>
      <c r="NEB92" s="45"/>
      <c r="NEC92" s="45"/>
      <c r="NED92" s="45"/>
      <c r="NEE92" s="45"/>
      <c r="NEF92" s="45"/>
      <c r="NEG92" s="45"/>
      <c r="NEH92" s="45"/>
      <c r="NEI92" s="45"/>
      <c r="NEJ92" s="45"/>
      <c r="NEK92" s="45"/>
      <c r="NEL92" s="45"/>
      <c r="NEM92" s="45"/>
      <c r="NEN92" s="45"/>
      <c r="NEO92" s="45"/>
      <c r="NEP92" s="45"/>
      <c r="NEQ92" s="45"/>
      <c r="NER92" s="45"/>
      <c r="NES92" s="45"/>
      <c r="NET92" s="45"/>
      <c r="NEU92" s="45"/>
      <c r="NEV92" s="45"/>
      <c r="NEW92" s="45"/>
      <c r="NEX92" s="45"/>
      <c r="NEY92" s="45"/>
      <c r="NEZ92" s="45"/>
      <c r="NFA92" s="45"/>
      <c r="NFB92" s="45"/>
      <c r="NFC92" s="45"/>
      <c r="NFD92" s="45"/>
      <c r="NFE92" s="45"/>
      <c r="NFF92" s="45"/>
      <c r="NFG92" s="45"/>
      <c r="NFH92" s="45"/>
      <c r="NFI92" s="45"/>
      <c r="NFJ92" s="45"/>
      <c r="NFK92" s="45"/>
      <c r="NFL92" s="45"/>
      <c r="NFM92" s="45"/>
      <c r="NFN92" s="45"/>
      <c r="NFO92" s="45"/>
      <c r="NFP92" s="45"/>
      <c r="NFQ92" s="45"/>
      <c r="NFR92" s="45"/>
      <c r="NFS92" s="45"/>
      <c r="NFT92" s="45"/>
      <c r="NFU92" s="45"/>
      <c r="NFV92" s="45"/>
      <c r="NFW92" s="45"/>
      <c r="NFX92" s="45"/>
      <c r="NFY92" s="45"/>
      <c r="NFZ92" s="45"/>
      <c r="NGA92" s="45"/>
      <c r="NGB92" s="45"/>
      <c r="NGC92" s="45"/>
      <c r="NGD92" s="45"/>
      <c r="NGE92" s="45"/>
      <c r="NGF92" s="45"/>
      <c r="NGG92" s="45"/>
      <c r="NGH92" s="45"/>
      <c r="NGI92" s="45"/>
      <c r="NGJ92" s="45"/>
      <c r="NGK92" s="45"/>
      <c r="NGL92" s="45"/>
      <c r="NGM92" s="45"/>
      <c r="NGN92" s="45"/>
      <c r="NGO92" s="45"/>
      <c r="NGP92" s="45"/>
      <c r="NGQ92" s="45"/>
      <c r="NGR92" s="45"/>
      <c r="NGS92" s="45"/>
      <c r="NGT92" s="45"/>
      <c r="NGU92" s="45"/>
      <c r="NGV92" s="45"/>
      <c r="NGW92" s="45"/>
      <c r="NGX92" s="45"/>
      <c r="NGY92" s="45"/>
      <c r="NGZ92" s="45"/>
      <c r="NHA92" s="45"/>
      <c r="NHB92" s="45"/>
      <c r="NHC92" s="45"/>
      <c r="NHD92" s="45"/>
      <c r="NHE92" s="45"/>
      <c r="NHF92" s="45"/>
      <c r="NHG92" s="45"/>
      <c r="NHH92" s="45"/>
      <c r="NHI92" s="45"/>
      <c r="NHJ92" s="45"/>
      <c r="NHK92" s="45"/>
      <c r="NHL92" s="45"/>
      <c r="NHM92" s="45"/>
      <c r="NHN92" s="45"/>
      <c r="NHO92" s="45"/>
      <c r="NHP92" s="45"/>
      <c r="NHQ92" s="45"/>
      <c r="NHR92" s="45"/>
      <c r="NHS92" s="45"/>
      <c r="NHT92" s="45"/>
      <c r="NHU92" s="45"/>
      <c r="NHV92" s="45"/>
      <c r="NHW92" s="45"/>
      <c r="NHX92" s="45"/>
      <c r="NHY92" s="45"/>
      <c r="NHZ92" s="45"/>
      <c r="NIA92" s="45"/>
      <c r="NIB92" s="45"/>
      <c r="NIC92" s="45"/>
      <c r="NID92" s="45"/>
      <c r="NIE92" s="45"/>
      <c r="NIF92" s="45"/>
      <c r="NIG92" s="45"/>
      <c r="NIH92" s="45"/>
      <c r="NII92" s="45"/>
      <c r="NIJ92" s="45"/>
      <c r="NIK92" s="45"/>
      <c r="NIL92" s="45"/>
      <c r="NIM92" s="45"/>
      <c r="NIN92" s="45"/>
      <c r="NIO92" s="45"/>
      <c r="NIP92" s="45"/>
      <c r="NIQ92" s="45"/>
      <c r="NIR92" s="45"/>
      <c r="NIS92" s="45"/>
      <c r="NIT92" s="45"/>
      <c r="NIU92" s="45"/>
      <c r="NIV92" s="45"/>
      <c r="NIW92" s="45"/>
      <c r="NIX92" s="45"/>
      <c r="NIY92" s="45"/>
      <c r="NIZ92" s="45"/>
      <c r="NJA92" s="45"/>
      <c r="NJB92" s="45"/>
      <c r="NJC92" s="45"/>
      <c r="NJD92" s="45"/>
      <c r="NJE92" s="45"/>
      <c r="NJF92" s="45"/>
      <c r="NJG92" s="45"/>
      <c r="NJH92" s="45"/>
      <c r="NJI92" s="45"/>
      <c r="NJJ92" s="45"/>
      <c r="NJK92" s="45"/>
      <c r="NJL92" s="45"/>
      <c r="NJM92" s="45"/>
      <c r="NJN92" s="45"/>
      <c r="NJO92" s="45"/>
      <c r="NJP92" s="45"/>
      <c r="NJQ92" s="45"/>
      <c r="NJR92" s="45"/>
      <c r="NJS92" s="45"/>
      <c r="NJT92" s="45"/>
      <c r="NJU92" s="45"/>
      <c r="NJV92" s="45"/>
      <c r="NJW92" s="45"/>
      <c r="NJX92" s="45"/>
      <c r="NJY92" s="45"/>
      <c r="NJZ92" s="45"/>
      <c r="NKA92" s="45"/>
      <c r="NKB92" s="45"/>
      <c r="NKC92" s="45"/>
      <c r="NKD92" s="45"/>
      <c r="NKE92" s="45"/>
      <c r="NKF92" s="45"/>
      <c r="NKG92" s="45"/>
      <c r="NKH92" s="45"/>
      <c r="NKI92" s="45"/>
      <c r="NKJ92" s="45"/>
      <c r="NKK92" s="45"/>
      <c r="NKL92" s="45"/>
      <c r="NKM92" s="45"/>
      <c r="NKN92" s="45"/>
      <c r="NKO92" s="45"/>
      <c r="NKP92" s="45"/>
      <c r="NKQ92" s="45"/>
      <c r="NKR92" s="45"/>
      <c r="NKS92" s="45"/>
      <c r="NKT92" s="45"/>
      <c r="NKU92" s="45"/>
      <c r="NKV92" s="45"/>
      <c r="NKW92" s="45"/>
      <c r="NKX92" s="45"/>
      <c r="NKY92" s="45"/>
      <c r="NKZ92" s="45"/>
      <c r="NLA92" s="45"/>
      <c r="NLB92" s="45"/>
      <c r="NLC92" s="45"/>
      <c r="NLD92" s="45"/>
      <c r="NLE92" s="45"/>
      <c r="NLF92" s="45"/>
      <c r="NLG92" s="45"/>
      <c r="NLH92" s="45"/>
      <c r="NLI92" s="45"/>
      <c r="NLJ92" s="45"/>
      <c r="NLK92" s="45"/>
      <c r="NLL92" s="45"/>
      <c r="NLM92" s="45"/>
      <c r="NLN92" s="45"/>
      <c r="NLO92" s="45"/>
      <c r="NLP92" s="45"/>
      <c r="NLQ92" s="45"/>
      <c r="NLR92" s="45"/>
      <c r="NLS92" s="45"/>
      <c r="NLT92" s="45"/>
      <c r="NLU92" s="45"/>
      <c r="NLV92" s="45"/>
      <c r="NLW92" s="45"/>
      <c r="NLX92" s="45"/>
      <c r="NLY92" s="45"/>
      <c r="NLZ92" s="45"/>
      <c r="NMA92" s="45"/>
      <c r="NMB92" s="45"/>
      <c r="NMC92" s="45"/>
      <c r="NMD92" s="45"/>
      <c r="NME92" s="45"/>
      <c r="NMF92" s="45"/>
      <c r="NMG92" s="45"/>
      <c r="NMH92" s="45"/>
      <c r="NMI92" s="45"/>
      <c r="NMJ92" s="45"/>
      <c r="NMK92" s="45"/>
      <c r="NML92" s="45"/>
      <c r="NMM92" s="45"/>
      <c r="NMN92" s="45"/>
      <c r="NMO92" s="45"/>
      <c r="NMP92" s="45"/>
      <c r="NMQ92" s="45"/>
      <c r="NMR92" s="45"/>
      <c r="NMS92" s="45"/>
      <c r="NMT92" s="45"/>
      <c r="NMU92" s="45"/>
      <c r="NMV92" s="45"/>
      <c r="NMW92" s="45"/>
      <c r="NMX92" s="45"/>
      <c r="NMY92" s="45"/>
      <c r="NMZ92" s="45"/>
      <c r="NNA92" s="45"/>
      <c r="NNB92" s="45"/>
      <c r="NNC92" s="45"/>
      <c r="NND92" s="45"/>
      <c r="NNE92" s="45"/>
      <c r="NNF92" s="45"/>
      <c r="NNG92" s="45"/>
      <c r="NNH92" s="45"/>
      <c r="NNI92" s="45"/>
      <c r="NNJ92" s="45"/>
      <c r="NNK92" s="45"/>
      <c r="NNL92" s="45"/>
      <c r="NNM92" s="45"/>
      <c r="NNN92" s="45"/>
      <c r="NNO92" s="45"/>
      <c r="NNP92" s="45"/>
      <c r="NNQ92" s="45"/>
      <c r="NNR92" s="45"/>
      <c r="NNS92" s="45"/>
      <c r="NNT92" s="45"/>
      <c r="NNU92" s="45"/>
      <c r="NNV92" s="45"/>
      <c r="NNW92" s="45"/>
      <c r="NNX92" s="45"/>
      <c r="NNY92" s="45"/>
      <c r="NNZ92" s="45"/>
      <c r="NOA92" s="45"/>
      <c r="NOB92" s="45"/>
      <c r="NOC92" s="45"/>
      <c r="NOD92" s="45"/>
      <c r="NOE92" s="45"/>
      <c r="NOF92" s="45"/>
      <c r="NOG92" s="45"/>
      <c r="NOH92" s="45"/>
      <c r="NOI92" s="45"/>
      <c r="NOJ92" s="45"/>
      <c r="NOK92" s="45"/>
      <c r="NOL92" s="45"/>
      <c r="NOM92" s="45"/>
      <c r="NON92" s="45"/>
      <c r="NOO92" s="45"/>
      <c r="NOP92" s="45"/>
      <c r="NOQ92" s="45"/>
      <c r="NOR92" s="45"/>
      <c r="NOS92" s="45"/>
      <c r="NOT92" s="45"/>
      <c r="NOU92" s="45"/>
      <c r="NOV92" s="45"/>
      <c r="NOW92" s="45"/>
      <c r="NOX92" s="45"/>
      <c r="NOY92" s="45"/>
      <c r="NOZ92" s="45"/>
      <c r="NPA92" s="45"/>
      <c r="NPB92" s="45"/>
      <c r="NPC92" s="45"/>
      <c r="NPD92" s="45"/>
      <c r="NPE92" s="45"/>
      <c r="NPF92" s="45"/>
      <c r="NPG92" s="45"/>
      <c r="NPH92" s="45"/>
      <c r="NPI92" s="45"/>
      <c r="NPJ92" s="45"/>
      <c r="NPK92" s="45"/>
      <c r="NPL92" s="45"/>
      <c r="NPM92" s="45"/>
      <c r="NPN92" s="45"/>
      <c r="NPO92" s="45"/>
      <c r="NPP92" s="45"/>
      <c r="NPQ92" s="45"/>
      <c r="NPR92" s="45"/>
      <c r="NPS92" s="45"/>
      <c r="NPT92" s="45"/>
      <c r="NPU92" s="45"/>
      <c r="NPV92" s="45"/>
      <c r="NPW92" s="45"/>
      <c r="NPX92" s="45"/>
      <c r="NPY92" s="45"/>
      <c r="NPZ92" s="45"/>
      <c r="NQA92" s="45"/>
      <c r="NQB92" s="45"/>
      <c r="NQC92" s="45"/>
      <c r="NQD92" s="45"/>
      <c r="NQE92" s="45"/>
      <c r="NQF92" s="45"/>
      <c r="NQG92" s="45"/>
      <c r="NQH92" s="45"/>
      <c r="NQI92" s="45"/>
      <c r="NQJ92" s="45"/>
      <c r="NQK92" s="45"/>
      <c r="NQL92" s="45"/>
      <c r="NQM92" s="45"/>
      <c r="NQN92" s="45"/>
      <c r="NQO92" s="45"/>
      <c r="NQP92" s="45"/>
      <c r="NQQ92" s="45"/>
      <c r="NQR92" s="45"/>
      <c r="NQS92" s="45"/>
      <c r="NQT92" s="45"/>
      <c r="NQU92" s="45"/>
      <c r="NQV92" s="45"/>
      <c r="NQW92" s="45"/>
      <c r="NQX92" s="45"/>
      <c r="NQY92" s="45"/>
      <c r="NQZ92" s="45"/>
      <c r="NRA92" s="45"/>
      <c r="NRB92" s="45"/>
      <c r="NRC92" s="45"/>
      <c r="NRD92" s="45"/>
      <c r="NRE92" s="45"/>
      <c r="NRF92" s="45"/>
      <c r="NRG92" s="45"/>
      <c r="NRH92" s="45"/>
      <c r="NRI92" s="45"/>
      <c r="NRJ92" s="45"/>
      <c r="NRK92" s="45"/>
      <c r="NRL92" s="45"/>
      <c r="NRM92" s="45"/>
      <c r="NRN92" s="45"/>
      <c r="NRO92" s="45"/>
      <c r="NRP92" s="45"/>
      <c r="NRQ92" s="45"/>
      <c r="NRR92" s="45"/>
      <c r="NRS92" s="45"/>
      <c r="NRT92" s="45"/>
      <c r="NRU92" s="45"/>
      <c r="NRV92" s="45"/>
      <c r="NRW92" s="45"/>
      <c r="NRX92" s="45"/>
      <c r="NRY92" s="45"/>
      <c r="NRZ92" s="45"/>
      <c r="NSA92" s="45"/>
      <c r="NSB92" s="45"/>
      <c r="NSC92" s="45"/>
      <c r="NSD92" s="45"/>
      <c r="NSE92" s="45"/>
      <c r="NSF92" s="45"/>
      <c r="NSG92" s="45"/>
      <c r="NSH92" s="45"/>
      <c r="NSI92" s="45"/>
      <c r="NSJ92" s="45"/>
      <c r="NSK92" s="45"/>
      <c r="NSL92" s="45"/>
      <c r="NSM92" s="45"/>
      <c r="NSN92" s="45"/>
      <c r="NSO92" s="45"/>
      <c r="NSP92" s="45"/>
      <c r="NSQ92" s="45"/>
      <c r="NSR92" s="45"/>
      <c r="NSS92" s="45"/>
      <c r="NST92" s="45"/>
      <c r="NSU92" s="45"/>
      <c r="NSV92" s="45"/>
      <c r="NSW92" s="45"/>
      <c r="NSX92" s="45"/>
      <c r="NSY92" s="45"/>
      <c r="NSZ92" s="45"/>
      <c r="NTA92" s="45"/>
      <c r="NTB92" s="45"/>
      <c r="NTC92" s="45"/>
      <c r="NTD92" s="45"/>
      <c r="NTE92" s="45"/>
      <c r="NTF92" s="45"/>
      <c r="NTG92" s="45"/>
      <c r="NTH92" s="45"/>
      <c r="NTI92" s="45"/>
      <c r="NTJ92" s="45"/>
      <c r="NTK92" s="45"/>
      <c r="NTL92" s="45"/>
      <c r="NTM92" s="45"/>
      <c r="NTN92" s="45"/>
      <c r="NTO92" s="45"/>
      <c r="NTP92" s="45"/>
      <c r="NTQ92" s="45"/>
      <c r="NTR92" s="45"/>
      <c r="NTS92" s="45"/>
      <c r="NTT92" s="45"/>
      <c r="NTU92" s="45"/>
      <c r="NTV92" s="45"/>
      <c r="NTW92" s="45"/>
      <c r="NTX92" s="45"/>
      <c r="NTY92" s="45"/>
      <c r="NTZ92" s="45"/>
      <c r="NUA92" s="45"/>
      <c r="NUB92" s="45"/>
      <c r="NUC92" s="45"/>
      <c r="NUD92" s="45"/>
      <c r="NUE92" s="45"/>
      <c r="NUF92" s="45"/>
      <c r="NUG92" s="45"/>
      <c r="NUH92" s="45"/>
      <c r="NUI92" s="45"/>
      <c r="NUJ92" s="45"/>
      <c r="NUK92" s="45"/>
      <c r="NUL92" s="45"/>
      <c r="NUM92" s="45"/>
      <c r="NUN92" s="45"/>
      <c r="NUO92" s="45"/>
      <c r="NUP92" s="45"/>
      <c r="NUQ92" s="45"/>
      <c r="NUR92" s="45"/>
      <c r="NUS92" s="45"/>
      <c r="NUT92" s="45"/>
      <c r="NUU92" s="45"/>
      <c r="NUV92" s="45"/>
      <c r="NUW92" s="45"/>
      <c r="NUX92" s="45"/>
      <c r="NUY92" s="45"/>
      <c r="NUZ92" s="45"/>
      <c r="NVA92" s="45"/>
      <c r="NVB92" s="45"/>
      <c r="NVC92" s="45"/>
      <c r="NVD92" s="45"/>
      <c r="NVE92" s="45"/>
      <c r="NVF92" s="45"/>
      <c r="NVG92" s="45"/>
      <c r="NVH92" s="45"/>
      <c r="NVI92" s="45"/>
      <c r="NVJ92" s="45"/>
      <c r="NVK92" s="45"/>
      <c r="NVL92" s="45"/>
      <c r="NVM92" s="45"/>
      <c r="NVN92" s="45"/>
      <c r="NVO92" s="45"/>
      <c r="NVP92" s="45"/>
      <c r="NVQ92" s="45"/>
      <c r="NVR92" s="45"/>
      <c r="NVS92" s="45"/>
      <c r="NVT92" s="45"/>
      <c r="NVU92" s="45"/>
      <c r="NVV92" s="45"/>
      <c r="NVW92" s="45"/>
      <c r="NVX92" s="45"/>
      <c r="NVY92" s="45"/>
      <c r="NVZ92" s="45"/>
      <c r="NWA92" s="45"/>
      <c r="NWB92" s="45"/>
      <c r="NWC92" s="45"/>
      <c r="NWD92" s="45"/>
      <c r="NWE92" s="45"/>
      <c r="NWF92" s="45"/>
      <c r="NWG92" s="45"/>
      <c r="NWH92" s="45"/>
      <c r="NWI92" s="45"/>
      <c r="NWJ92" s="45"/>
      <c r="NWK92" s="45"/>
      <c r="NWL92" s="45"/>
      <c r="NWM92" s="45"/>
      <c r="NWN92" s="45"/>
      <c r="NWO92" s="45"/>
      <c r="NWP92" s="45"/>
      <c r="NWQ92" s="45"/>
      <c r="NWR92" s="45"/>
      <c r="NWS92" s="45"/>
      <c r="NWT92" s="45"/>
      <c r="NWU92" s="45"/>
      <c r="NWV92" s="45"/>
      <c r="NWW92" s="45"/>
      <c r="NWX92" s="45"/>
      <c r="NWY92" s="45"/>
      <c r="NWZ92" s="45"/>
      <c r="NXA92" s="45"/>
      <c r="NXB92" s="45"/>
      <c r="NXC92" s="45"/>
      <c r="NXD92" s="45"/>
      <c r="NXE92" s="45"/>
      <c r="NXF92" s="45"/>
      <c r="NXG92" s="45"/>
      <c r="NXH92" s="45"/>
      <c r="NXI92" s="45"/>
      <c r="NXJ92" s="45"/>
      <c r="NXK92" s="45"/>
      <c r="NXL92" s="45"/>
      <c r="NXM92" s="45"/>
      <c r="NXN92" s="45"/>
      <c r="NXO92" s="45"/>
      <c r="NXP92" s="45"/>
      <c r="NXQ92" s="45"/>
      <c r="NXR92" s="45"/>
      <c r="NXS92" s="45"/>
      <c r="NXT92" s="45"/>
      <c r="NXU92" s="45"/>
      <c r="NXV92" s="45"/>
      <c r="NXW92" s="45"/>
      <c r="NXX92" s="45"/>
      <c r="NXY92" s="45"/>
      <c r="NXZ92" s="45"/>
      <c r="NYA92" s="45"/>
      <c r="NYB92" s="45"/>
      <c r="NYC92" s="45"/>
      <c r="NYD92" s="45"/>
      <c r="NYE92" s="45"/>
      <c r="NYF92" s="45"/>
      <c r="NYG92" s="45"/>
      <c r="NYH92" s="45"/>
      <c r="NYI92" s="45"/>
      <c r="NYJ92" s="45"/>
      <c r="NYK92" s="45"/>
      <c r="NYL92" s="45"/>
      <c r="NYM92" s="45"/>
      <c r="NYN92" s="45"/>
      <c r="NYO92" s="45"/>
      <c r="NYP92" s="45"/>
      <c r="NYQ92" s="45"/>
      <c r="NYR92" s="45"/>
      <c r="NYS92" s="45"/>
      <c r="NYT92" s="45"/>
      <c r="NYU92" s="45"/>
      <c r="NYV92" s="45"/>
      <c r="NYW92" s="45"/>
      <c r="NYX92" s="45"/>
      <c r="NYY92" s="45"/>
      <c r="NYZ92" s="45"/>
      <c r="NZA92" s="45"/>
      <c r="NZB92" s="45"/>
      <c r="NZC92" s="45"/>
      <c r="NZD92" s="45"/>
      <c r="NZE92" s="45"/>
      <c r="NZF92" s="45"/>
      <c r="NZG92" s="45"/>
      <c r="NZH92" s="45"/>
      <c r="NZI92" s="45"/>
      <c r="NZJ92" s="45"/>
      <c r="NZK92" s="45"/>
      <c r="NZL92" s="45"/>
      <c r="NZM92" s="45"/>
      <c r="NZN92" s="45"/>
      <c r="NZO92" s="45"/>
      <c r="NZP92" s="45"/>
      <c r="NZQ92" s="45"/>
      <c r="NZR92" s="45"/>
      <c r="NZS92" s="45"/>
      <c r="NZT92" s="45"/>
      <c r="NZU92" s="45"/>
      <c r="NZV92" s="45"/>
      <c r="NZW92" s="45"/>
      <c r="NZX92" s="45"/>
      <c r="NZY92" s="45"/>
      <c r="NZZ92" s="45"/>
      <c r="OAA92" s="45"/>
      <c r="OAB92" s="45"/>
      <c r="OAC92" s="45"/>
      <c r="OAD92" s="45"/>
      <c r="OAE92" s="45"/>
      <c r="OAF92" s="45"/>
      <c r="OAG92" s="45"/>
      <c r="OAH92" s="45"/>
      <c r="OAI92" s="45"/>
      <c r="OAJ92" s="45"/>
      <c r="OAK92" s="45"/>
      <c r="OAL92" s="45"/>
      <c r="OAM92" s="45"/>
      <c r="OAN92" s="45"/>
      <c r="OAO92" s="45"/>
      <c r="OAP92" s="45"/>
      <c r="OAQ92" s="45"/>
      <c r="OAR92" s="45"/>
      <c r="OAS92" s="45"/>
      <c r="OAT92" s="45"/>
      <c r="OAU92" s="45"/>
      <c r="OAV92" s="45"/>
      <c r="OAW92" s="45"/>
      <c r="OAX92" s="45"/>
      <c r="OAY92" s="45"/>
      <c r="OAZ92" s="45"/>
      <c r="OBA92" s="45"/>
      <c r="OBB92" s="45"/>
      <c r="OBC92" s="45"/>
      <c r="OBD92" s="45"/>
      <c r="OBE92" s="45"/>
      <c r="OBF92" s="45"/>
      <c r="OBG92" s="45"/>
      <c r="OBH92" s="45"/>
      <c r="OBI92" s="45"/>
      <c r="OBJ92" s="45"/>
      <c r="OBK92" s="45"/>
      <c r="OBL92" s="45"/>
      <c r="OBM92" s="45"/>
      <c r="OBN92" s="45"/>
      <c r="OBO92" s="45"/>
      <c r="OBP92" s="45"/>
      <c r="OBQ92" s="45"/>
      <c r="OBR92" s="45"/>
      <c r="OBS92" s="45"/>
      <c r="OBT92" s="45"/>
      <c r="OBU92" s="45"/>
      <c r="OBV92" s="45"/>
      <c r="OBW92" s="45"/>
      <c r="OBX92" s="45"/>
      <c r="OBY92" s="45"/>
      <c r="OBZ92" s="45"/>
      <c r="OCA92" s="45"/>
      <c r="OCB92" s="45"/>
      <c r="OCC92" s="45"/>
      <c r="OCD92" s="45"/>
      <c r="OCE92" s="45"/>
      <c r="OCF92" s="45"/>
      <c r="OCG92" s="45"/>
      <c r="OCH92" s="45"/>
      <c r="OCI92" s="45"/>
      <c r="OCJ92" s="45"/>
      <c r="OCK92" s="45"/>
      <c r="OCL92" s="45"/>
      <c r="OCM92" s="45"/>
      <c r="OCN92" s="45"/>
      <c r="OCO92" s="45"/>
      <c r="OCP92" s="45"/>
      <c r="OCQ92" s="45"/>
      <c r="OCR92" s="45"/>
      <c r="OCS92" s="45"/>
      <c r="OCT92" s="45"/>
      <c r="OCU92" s="45"/>
      <c r="OCV92" s="45"/>
      <c r="OCW92" s="45"/>
      <c r="OCX92" s="45"/>
      <c r="OCY92" s="45"/>
      <c r="OCZ92" s="45"/>
      <c r="ODA92" s="45"/>
      <c r="ODB92" s="45"/>
      <c r="ODC92" s="45"/>
      <c r="ODD92" s="45"/>
      <c r="ODE92" s="45"/>
      <c r="ODF92" s="45"/>
      <c r="ODG92" s="45"/>
      <c r="ODH92" s="45"/>
      <c r="ODI92" s="45"/>
      <c r="ODJ92" s="45"/>
      <c r="ODK92" s="45"/>
      <c r="ODL92" s="45"/>
      <c r="ODM92" s="45"/>
      <c r="ODN92" s="45"/>
      <c r="ODO92" s="45"/>
      <c r="ODP92" s="45"/>
      <c r="ODQ92" s="45"/>
      <c r="ODR92" s="45"/>
      <c r="ODS92" s="45"/>
      <c r="ODT92" s="45"/>
      <c r="ODU92" s="45"/>
      <c r="ODV92" s="45"/>
      <c r="ODW92" s="45"/>
      <c r="ODX92" s="45"/>
      <c r="ODY92" s="45"/>
      <c r="ODZ92" s="45"/>
      <c r="OEA92" s="45"/>
      <c r="OEB92" s="45"/>
      <c r="OEC92" s="45"/>
      <c r="OED92" s="45"/>
      <c r="OEE92" s="45"/>
      <c r="OEF92" s="45"/>
      <c r="OEG92" s="45"/>
      <c r="OEH92" s="45"/>
      <c r="OEI92" s="45"/>
      <c r="OEJ92" s="45"/>
      <c r="OEK92" s="45"/>
      <c r="OEL92" s="45"/>
      <c r="OEM92" s="45"/>
      <c r="OEN92" s="45"/>
      <c r="OEO92" s="45"/>
      <c r="OEP92" s="45"/>
      <c r="OEQ92" s="45"/>
      <c r="OER92" s="45"/>
      <c r="OES92" s="45"/>
      <c r="OET92" s="45"/>
      <c r="OEU92" s="45"/>
      <c r="OEV92" s="45"/>
      <c r="OEW92" s="45"/>
      <c r="OEX92" s="45"/>
      <c r="OEY92" s="45"/>
      <c r="OEZ92" s="45"/>
      <c r="OFA92" s="45"/>
      <c r="OFB92" s="45"/>
      <c r="OFC92" s="45"/>
      <c r="OFD92" s="45"/>
      <c r="OFE92" s="45"/>
      <c r="OFF92" s="45"/>
      <c r="OFG92" s="45"/>
      <c r="OFH92" s="45"/>
      <c r="OFI92" s="45"/>
      <c r="OFJ92" s="45"/>
      <c r="OFK92" s="45"/>
      <c r="OFL92" s="45"/>
      <c r="OFM92" s="45"/>
      <c r="OFN92" s="45"/>
      <c r="OFO92" s="45"/>
      <c r="OFP92" s="45"/>
      <c r="OFQ92" s="45"/>
      <c r="OFR92" s="45"/>
      <c r="OFS92" s="45"/>
      <c r="OFT92" s="45"/>
      <c r="OFU92" s="45"/>
      <c r="OFV92" s="45"/>
      <c r="OFW92" s="45"/>
      <c r="OFX92" s="45"/>
      <c r="OFY92" s="45"/>
      <c r="OFZ92" s="45"/>
      <c r="OGA92" s="45"/>
      <c r="OGB92" s="45"/>
      <c r="OGC92" s="45"/>
      <c r="OGD92" s="45"/>
      <c r="OGE92" s="45"/>
      <c r="OGF92" s="45"/>
      <c r="OGG92" s="45"/>
      <c r="OGH92" s="45"/>
      <c r="OGI92" s="45"/>
      <c r="OGJ92" s="45"/>
      <c r="OGK92" s="45"/>
      <c r="OGL92" s="45"/>
      <c r="OGM92" s="45"/>
      <c r="OGN92" s="45"/>
      <c r="OGO92" s="45"/>
      <c r="OGP92" s="45"/>
      <c r="OGQ92" s="45"/>
      <c r="OGR92" s="45"/>
      <c r="OGS92" s="45"/>
      <c r="OGT92" s="45"/>
      <c r="OGU92" s="45"/>
      <c r="OGV92" s="45"/>
      <c r="OGW92" s="45"/>
      <c r="OGX92" s="45"/>
      <c r="OGY92" s="45"/>
      <c r="OGZ92" s="45"/>
      <c r="OHA92" s="45"/>
      <c r="OHB92" s="45"/>
      <c r="OHC92" s="45"/>
      <c r="OHD92" s="45"/>
      <c r="OHE92" s="45"/>
      <c r="OHF92" s="45"/>
      <c r="OHG92" s="45"/>
      <c r="OHH92" s="45"/>
      <c r="OHI92" s="45"/>
      <c r="OHJ92" s="45"/>
      <c r="OHK92" s="45"/>
      <c r="OHL92" s="45"/>
      <c r="OHM92" s="45"/>
      <c r="OHN92" s="45"/>
      <c r="OHO92" s="45"/>
      <c r="OHP92" s="45"/>
      <c r="OHQ92" s="45"/>
      <c r="OHR92" s="45"/>
      <c r="OHS92" s="45"/>
      <c r="OHT92" s="45"/>
      <c r="OHU92" s="45"/>
      <c r="OHV92" s="45"/>
      <c r="OHW92" s="45"/>
      <c r="OHX92" s="45"/>
      <c r="OHY92" s="45"/>
      <c r="OHZ92" s="45"/>
      <c r="OIA92" s="45"/>
      <c r="OIB92" s="45"/>
      <c r="OIC92" s="45"/>
      <c r="OID92" s="45"/>
      <c r="OIE92" s="45"/>
      <c r="OIF92" s="45"/>
      <c r="OIG92" s="45"/>
      <c r="OIH92" s="45"/>
      <c r="OII92" s="45"/>
      <c r="OIJ92" s="45"/>
      <c r="OIK92" s="45"/>
      <c r="OIL92" s="45"/>
      <c r="OIM92" s="45"/>
      <c r="OIN92" s="45"/>
      <c r="OIO92" s="45"/>
      <c r="OIP92" s="45"/>
      <c r="OIQ92" s="45"/>
      <c r="OIR92" s="45"/>
      <c r="OIS92" s="45"/>
      <c r="OIT92" s="45"/>
      <c r="OIU92" s="45"/>
      <c r="OIV92" s="45"/>
      <c r="OIW92" s="45"/>
      <c r="OIX92" s="45"/>
      <c r="OIY92" s="45"/>
      <c r="OIZ92" s="45"/>
      <c r="OJA92" s="45"/>
      <c r="OJB92" s="45"/>
      <c r="OJC92" s="45"/>
      <c r="OJD92" s="45"/>
      <c r="OJE92" s="45"/>
      <c r="OJF92" s="45"/>
      <c r="OJG92" s="45"/>
      <c r="OJH92" s="45"/>
      <c r="OJI92" s="45"/>
      <c r="OJJ92" s="45"/>
      <c r="OJK92" s="45"/>
      <c r="OJL92" s="45"/>
      <c r="OJM92" s="45"/>
      <c r="OJN92" s="45"/>
      <c r="OJO92" s="45"/>
      <c r="OJP92" s="45"/>
      <c r="OJQ92" s="45"/>
      <c r="OJR92" s="45"/>
      <c r="OJS92" s="45"/>
      <c r="OJT92" s="45"/>
      <c r="OJU92" s="45"/>
      <c r="OJV92" s="45"/>
      <c r="OJW92" s="45"/>
      <c r="OJX92" s="45"/>
      <c r="OJY92" s="45"/>
      <c r="OJZ92" s="45"/>
      <c r="OKA92" s="45"/>
      <c r="OKB92" s="45"/>
      <c r="OKC92" s="45"/>
      <c r="OKD92" s="45"/>
      <c r="OKE92" s="45"/>
      <c r="OKF92" s="45"/>
      <c r="OKG92" s="45"/>
      <c r="OKH92" s="45"/>
      <c r="OKI92" s="45"/>
      <c r="OKJ92" s="45"/>
      <c r="OKK92" s="45"/>
      <c r="OKL92" s="45"/>
      <c r="OKM92" s="45"/>
      <c r="OKN92" s="45"/>
      <c r="OKO92" s="45"/>
      <c r="OKP92" s="45"/>
      <c r="OKQ92" s="45"/>
      <c r="OKR92" s="45"/>
      <c r="OKS92" s="45"/>
      <c r="OKT92" s="45"/>
      <c r="OKU92" s="45"/>
      <c r="OKV92" s="45"/>
      <c r="OKW92" s="45"/>
      <c r="OKX92" s="45"/>
      <c r="OKY92" s="45"/>
      <c r="OKZ92" s="45"/>
      <c r="OLA92" s="45"/>
      <c r="OLB92" s="45"/>
      <c r="OLC92" s="45"/>
      <c r="OLD92" s="45"/>
      <c r="OLE92" s="45"/>
      <c r="OLF92" s="45"/>
      <c r="OLG92" s="45"/>
      <c r="OLH92" s="45"/>
      <c r="OLI92" s="45"/>
      <c r="OLJ92" s="45"/>
      <c r="OLK92" s="45"/>
      <c r="OLL92" s="45"/>
      <c r="OLM92" s="45"/>
      <c r="OLN92" s="45"/>
      <c r="OLO92" s="45"/>
      <c r="OLP92" s="45"/>
      <c r="OLQ92" s="45"/>
      <c r="OLR92" s="45"/>
      <c r="OLS92" s="45"/>
      <c r="OLT92" s="45"/>
      <c r="OLU92" s="45"/>
      <c r="OLV92" s="45"/>
      <c r="OLW92" s="45"/>
      <c r="OLX92" s="45"/>
      <c r="OLY92" s="45"/>
      <c r="OLZ92" s="45"/>
      <c r="OMA92" s="45"/>
      <c r="OMB92" s="45"/>
      <c r="OMC92" s="45"/>
      <c r="OMD92" s="45"/>
      <c r="OME92" s="45"/>
      <c r="OMF92" s="45"/>
      <c r="OMG92" s="45"/>
      <c r="OMH92" s="45"/>
      <c r="OMI92" s="45"/>
      <c r="OMJ92" s="45"/>
      <c r="OMK92" s="45"/>
      <c r="OML92" s="45"/>
      <c r="OMM92" s="45"/>
      <c r="OMN92" s="45"/>
      <c r="OMO92" s="45"/>
      <c r="OMP92" s="45"/>
      <c r="OMQ92" s="45"/>
      <c r="OMR92" s="45"/>
      <c r="OMS92" s="45"/>
      <c r="OMT92" s="45"/>
      <c r="OMU92" s="45"/>
      <c r="OMV92" s="45"/>
      <c r="OMW92" s="45"/>
      <c r="OMX92" s="45"/>
      <c r="OMY92" s="45"/>
      <c r="OMZ92" s="45"/>
      <c r="ONA92" s="45"/>
      <c r="ONB92" s="45"/>
      <c r="ONC92" s="45"/>
      <c r="OND92" s="45"/>
      <c r="ONE92" s="45"/>
      <c r="ONF92" s="45"/>
      <c r="ONG92" s="45"/>
      <c r="ONH92" s="45"/>
      <c r="ONI92" s="45"/>
      <c r="ONJ92" s="45"/>
      <c r="ONK92" s="45"/>
      <c r="ONL92" s="45"/>
      <c r="ONM92" s="45"/>
      <c r="ONN92" s="45"/>
      <c r="ONO92" s="45"/>
      <c r="ONP92" s="45"/>
      <c r="ONQ92" s="45"/>
      <c r="ONR92" s="45"/>
      <c r="ONS92" s="45"/>
      <c r="ONT92" s="45"/>
      <c r="ONU92" s="45"/>
      <c r="ONV92" s="45"/>
      <c r="ONW92" s="45"/>
      <c r="ONX92" s="45"/>
      <c r="ONY92" s="45"/>
      <c r="ONZ92" s="45"/>
      <c r="OOA92" s="45"/>
      <c r="OOB92" s="45"/>
      <c r="OOC92" s="45"/>
      <c r="OOD92" s="45"/>
      <c r="OOE92" s="45"/>
      <c r="OOF92" s="45"/>
      <c r="OOG92" s="45"/>
      <c r="OOH92" s="45"/>
      <c r="OOI92" s="45"/>
      <c r="OOJ92" s="45"/>
      <c r="OOK92" s="45"/>
      <c r="OOL92" s="45"/>
      <c r="OOM92" s="45"/>
      <c r="OON92" s="45"/>
      <c r="OOO92" s="45"/>
      <c r="OOP92" s="45"/>
      <c r="OOQ92" s="45"/>
      <c r="OOR92" s="45"/>
      <c r="OOS92" s="45"/>
      <c r="OOT92" s="45"/>
      <c r="OOU92" s="45"/>
      <c r="OOV92" s="45"/>
      <c r="OOW92" s="45"/>
      <c r="OOX92" s="45"/>
      <c r="OOY92" s="45"/>
      <c r="OOZ92" s="45"/>
      <c r="OPA92" s="45"/>
      <c r="OPB92" s="45"/>
      <c r="OPC92" s="45"/>
      <c r="OPD92" s="45"/>
      <c r="OPE92" s="45"/>
      <c r="OPF92" s="45"/>
      <c r="OPG92" s="45"/>
      <c r="OPH92" s="45"/>
      <c r="OPI92" s="45"/>
      <c r="OPJ92" s="45"/>
      <c r="OPK92" s="45"/>
      <c r="OPL92" s="45"/>
      <c r="OPM92" s="45"/>
      <c r="OPN92" s="45"/>
      <c r="OPO92" s="45"/>
      <c r="OPP92" s="45"/>
      <c r="OPQ92" s="45"/>
      <c r="OPR92" s="45"/>
      <c r="OPS92" s="45"/>
      <c r="OPT92" s="45"/>
      <c r="OPU92" s="45"/>
      <c r="OPV92" s="45"/>
      <c r="OPW92" s="45"/>
      <c r="OPX92" s="45"/>
      <c r="OPY92" s="45"/>
      <c r="OPZ92" s="45"/>
      <c r="OQA92" s="45"/>
      <c r="OQB92" s="45"/>
      <c r="OQC92" s="45"/>
      <c r="OQD92" s="45"/>
      <c r="OQE92" s="45"/>
      <c r="OQF92" s="45"/>
      <c r="OQG92" s="45"/>
      <c r="OQH92" s="45"/>
      <c r="OQI92" s="45"/>
      <c r="OQJ92" s="45"/>
      <c r="OQK92" s="45"/>
      <c r="OQL92" s="45"/>
      <c r="OQM92" s="45"/>
      <c r="OQN92" s="45"/>
      <c r="OQO92" s="45"/>
      <c r="OQP92" s="45"/>
      <c r="OQQ92" s="45"/>
      <c r="OQR92" s="45"/>
      <c r="OQS92" s="45"/>
      <c r="OQT92" s="45"/>
      <c r="OQU92" s="45"/>
      <c r="OQV92" s="45"/>
      <c r="OQW92" s="45"/>
      <c r="OQX92" s="45"/>
      <c r="OQY92" s="45"/>
      <c r="OQZ92" s="45"/>
      <c r="ORA92" s="45"/>
      <c r="ORB92" s="45"/>
      <c r="ORC92" s="45"/>
      <c r="ORD92" s="45"/>
      <c r="ORE92" s="45"/>
      <c r="ORF92" s="45"/>
      <c r="ORG92" s="45"/>
      <c r="ORH92" s="45"/>
      <c r="ORI92" s="45"/>
      <c r="ORJ92" s="45"/>
      <c r="ORK92" s="45"/>
      <c r="ORL92" s="45"/>
      <c r="ORM92" s="45"/>
      <c r="ORN92" s="45"/>
      <c r="ORO92" s="45"/>
      <c r="ORP92" s="45"/>
      <c r="ORQ92" s="45"/>
      <c r="ORR92" s="45"/>
      <c r="ORS92" s="45"/>
      <c r="ORT92" s="45"/>
      <c r="ORU92" s="45"/>
      <c r="ORV92" s="45"/>
      <c r="ORW92" s="45"/>
      <c r="ORX92" s="45"/>
      <c r="ORY92" s="45"/>
      <c r="ORZ92" s="45"/>
      <c r="OSA92" s="45"/>
      <c r="OSB92" s="45"/>
      <c r="OSC92" s="45"/>
      <c r="OSD92" s="45"/>
      <c r="OSE92" s="45"/>
      <c r="OSF92" s="45"/>
      <c r="OSG92" s="45"/>
      <c r="OSH92" s="45"/>
      <c r="OSI92" s="45"/>
      <c r="OSJ92" s="45"/>
      <c r="OSK92" s="45"/>
      <c r="OSL92" s="45"/>
      <c r="OSM92" s="45"/>
      <c r="OSN92" s="45"/>
      <c r="OSO92" s="45"/>
      <c r="OSP92" s="45"/>
      <c r="OSQ92" s="45"/>
      <c r="OSR92" s="45"/>
      <c r="OSS92" s="45"/>
      <c r="OST92" s="45"/>
      <c r="OSU92" s="45"/>
      <c r="OSV92" s="45"/>
      <c r="OSW92" s="45"/>
      <c r="OSX92" s="45"/>
      <c r="OSY92" s="45"/>
      <c r="OSZ92" s="45"/>
      <c r="OTA92" s="45"/>
      <c r="OTB92" s="45"/>
      <c r="OTC92" s="45"/>
      <c r="OTD92" s="45"/>
      <c r="OTE92" s="45"/>
      <c r="OTF92" s="45"/>
      <c r="OTG92" s="45"/>
      <c r="OTH92" s="45"/>
      <c r="OTI92" s="45"/>
      <c r="OTJ92" s="45"/>
      <c r="OTK92" s="45"/>
      <c r="OTL92" s="45"/>
      <c r="OTM92" s="45"/>
      <c r="OTN92" s="45"/>
      <c r="OTO92" s="45"/>
      <c r="OTP92" s="45"/>
      <c r="OTQ92" s="45"/>
      <c r="OTR92" s="45"/>
      <c r="OTS92" s="45"/>
      <c r="OTT92" s="45"/>
      <c r="OTU92" s="45"/>
      <c r="OTV92" s="45"/>
      <c r="OTW92" s="45"/>
      <c r="OTX92" s="45"/>
      <c r="OTY92" s="45"/>
      <c r="OTZ92" s="45"/>
      <c r="OUA92" s="45"/>
      <c r="OUB92" s="45"/>
      <c r="OUC92" s="45"/>
      <c r="OUD92" s="45"/>
      <c r="OUE92" s="45"/>
      <c r="OUF92" s="45"/>
      <c r="OUG92" s="45"/>
      <c r="OUH92" s="45"/>
      <c r="OUI92" s="45"/>
      <c r="OUJ92" s="45"/>
      <c r="OUK92" s="45"/>
      <c r="OUL92" s="45"/>
      <c r="OUM92" s="45"/>
      <c r="OUN92" s="45"/>
      <c r="OUO92" s="45"/>
      <c r="OUP92" s="45"/>
      <c r="OUQ92" s="45"/>
      <c r="OUR92" s="45"/>
      <c r="OUS92" s="45"/>
      <c r="OUT92" s="45"/>
      <c r="OUU92" s="45"/>
      <c r="OUV92" s="45"/>
      <c r="OUW92" s="45"/>
      <c r="OUX92" s="45"/>
      <c r="OUY92" s="45"/>
      <c r="OUZ92" s="45"/>
      <c r="OVA92" s="45"/>
      <c r="OVB92" s="45"/>
      <c r="OVC92" s="45"/>
      <c r="OVD92" s="45"/>
      <c r="OVE92" s="45"/>
      <c r="OVF92" s="45"/>
      <c r="OVG92" s="45"/>
      <c r="OVH92" s="45"/>
      <c r="OVI92" s="45"/>
      <c r="OVJ92" s="45"/>
      <c r="OVK92" s="45"/>
      <c r="OVL92" s="45"/>
      <c r="OVM92" s="45"/>
      <c r="OVN92" s="45"/>
      <c r="OVO92" s="45"/>
      <c r="OVP92" s="45"/>
      <c r="OVQ92" s="45"/>
      <c r="OVR92" s="45"/>
      <c r="OVS92" s="45"/>
      <c r="OVT92" s="45"/>
      <c r="OVU92" s="45"/>
      <c r="OVV92" s="45"/>
      <c r="OVW92" s="45"/>
      <c r="OVX92" s="45"/>
      <c r="OVY92" s="45"/>
      <c r="OVZ92" s="45"/>
      <c r="OWA92" s="45"/>
      <c r="OWB92" s="45"/>
      <c r="OWC92" s="45"/>
      <c r="OWD92" s="45"/>
      <c r="OWE92" s="45"/>
      <c r="OWF92" s="45"/>
      <c r="OWG92" s="45"/>
      <c r="OWH92" s="45"/>
      <c r="OWI92" s="45"/>
      <c r="OWJ92" s="45"/>
      <c r="OWK92" s="45"/>
      <c r="OWL92" s="45"/>
      <c r="OWM92" s="45"/>
      <c r="OWN92" s="45"/>
      <c r="OWO92" s="45"/>
      <c r="OWP92" s="45"/>
      <c r="OWQ92" s="45"/>
      <c r="OWR92" s="45"/>
      <c r="OWS92" s="45"/>
      <c r="OWT92" s="45"/>
      <c r="OWU92" s="45"/>
      <c r="OWV92" s="45"/>
      <c r="OWW92" s="45"/>
      <c r="OWX92" s="45"/>
      <c r="OWY92" s="45"/>
      <c r="OWZ92" s="45"/>
      <c r="OXA92" s="45"/>
      <c r="OXB92" s="45"/>
      <c r="OXC92" s="45"/>
      <c r="OXD92" s="45"/>
      <c r="OXE92" s="45"/>
      <c r="OXF92" s="45"/>
      <c r="OXG92" s="45"/>
      <c r="OXH92" s="45"/>
      <c r="OXI92" s="45"/>
      <c r="OXJ92" s="45"/>
      <c r="OXK92" s="45"/>
      <c r="OXL92" s="45"/>
      <c r="OXM92" s="45"/>
      <c r="OXN92" s="45"/>
      <c r="OXO92" s="45"/>
      <c r="OXP92" s="45"/>
      <c r="OXQ92" s="45"/>
      <c r="OXR92" s="45"/>
      <c r="OXS92" s="45"/>
      <c r="OXT92" s="45"/>
      <c r="OXU92" s="45"/>
      <c r="OXV92" s="45"/>
      <c r="OXW92" s="45"/>
      <c r="OXX92" s="45"/>
      <c r="OXY92" s="45"/>
      <c r="OXZ92" s="45"/>
      <c r="OYA92" s="45"/>
      <c r="OYB92" s="45"/>
      <c r="OYC92" s="45"/>
      <c r="OYD92" s="45"/>
      <c r="OYE92" s="45"/>
      <c r="OYF92" s="45"/>
      <c r="OYG92" s="45"/>
      <c r="OYH92" s="45"/>
      <c r="OYI92" s="45"/>
      <c r="OYJ92" s="45"/>
      <c r="OYK92" s="45"/>
      <c r="OYL92" s="45"/>
      <c r="OYM92" s="45"/>
      <c r="OYN92" s="45"/>
      <c r="OYO92" s="45"/>
      <c r="OYP92" s="45"/>
      <c r="OYQ92" s="45"/>
      <c r="OYR92" s="45"/>
      <c r="OYS92" s="45"/>
      <c r="OYT92" s="45"/>
      <c r="OYU92" s="45"/>
      <c r="OYV92" s="45"/>
      <c r="OYW92" s="45"/>
      <c r="OYX92" s="45"/>
      <c r="OYY92" s="45"/>
      <c r="OYZ92" s="45"/>
      <c r="OZA92" s="45"/>
      <c r="OZB92" s="45"/>
      <c r="OZC92" s="45"/>
      <c r="OZD92" s="45"/>
      <c r="OZE92" s="45"/>
      <c r="OZF92" s="45"/>
      <c r="OZG92" s="45"/>
      <c r="OZH92" s="45"/>
      <c r="OZI92" s="45"/>
      <c r="OZJ92" s="45"/>
      <c r="OZK92" s="45"/>
      <c r="OZL92" s="45"/>
      <c r="OZM92" s="45"/>
      <c r="OZN92" s="45"/>
      <c r="OZO92" s="45"/>
      <c r="OZP92" s="45"/>
      <c r="OZQ92" s="45"/>
      <c r="OZR92" s="45"/>
      <c r="OZS92" s="45"/>
      <c r="OZT92" s="45"/>
      <c r="OZU92" s="45"/>
      <c r="OZV92" s="45"/>
      <c r="OZW92" s="45"/>
      <c r="OZX92" s="45"/>
      <c r="OZY92" s="45"/>
      <c r="OZZ92" s="45"/>
      <c r="PAA92" s="45"/>
      <c r="PAB92" s="45"/>
      <c r="PAC92" s="45"/>
      <c r="PAD92" s="45"/>
      <c r="PAE92" s="45"/>
      <c r="PAF92" s="45"/>
      <c r="PAG92" s="45"/>
      <c r="PAH92" s="45"/>
      <c r="PAI92" s="45"/>
      <c r="PAJ92" s="45"/>
      <c r="PAK92" s="45"/>
      <c r="PAL92" s="45"/>
      <c r="PAM92" s="45"/>
      <c r="PAN92" s="45"/>
      <c r="PAO92" s="45"/>
      <c r="PAP92" s="45"/>
      <c r="PAQ92" s="45"/>
      <c r="PAR92" s="45"/>
      <c r="PAS92" s="45"/>
      <c r="PAT92" s="45"/>
      <c r="PAU92" s="45"/>
      <c r="PAV92" s="45"/>
      <c r="PAW92" s="45"/>
      <c r="PAX92" s="45"/>
      <c r="PAY92" s="45"/>
      <c r="PAZ92" s="45"/>
      <c r="PBA92" s="45"/>
      <c r="PBB92" s="45"/>
      <c r="PBC92" s="45"/>
      <c r="PBD92" s="45"/>
      <c r="PBE92" s="45"/>
      <c r="PBF92" s="45"/>
      <c r="PBG92" s="45"/>
      <c r="PBH92" s="45"/>
      <c r="PBI92" s="45"/>
      <c r="PBJ92" s="45"/>
      <c r="PBK92" s="45"/>
      <c r="PBL92" s="45"/>
      <c r="PBM92" s="45"/>
      <c r="PBN92" s="45"/>
      <c r="PBO92" s="45"/>
      <c r="PBP92" s="45"/>
      <c r="PBQ92" s="45"/>
      <c r="PBR92" s="45"/>
      <c r="PBS92" s="45"/>
      <c r="PBT92" s="45"/>
      <c r="PBU92" s="45"/>
      <c r="PBV92" s="45"/>
      <c r="PBW92" s="45"/>
      <c r="PBX92" s="45"/>
      <c r="PBY92" s="45"/>
      <c r="PBZ92" s="45"/>
      <c r="PCA92" s="45"/>
      <c r="PCB92" s="45"/>
      <c r="PCC92" s="45"/>
      <c r="PCD92" s="45"/>
      <c r="PCE92" s="45"/>
      <c r="PCF92" s="45"/>
      <c r="PCG92" s="45"/>
      <c r="PCH92" s="45"/>
      <c r="PCI92" s="45"/>
      <c r="PCJ92" s="45"/>
      <c r="PCK92" s="45"/>
      <c r="PCL92" s="45"/>
      <c r="PCM92" s="45"/>
      <c r="PCN92" s="45"/>
      <c r="PCO92" s="45"/>
      <c r="PCP92" s="45"/>
      <c r="PCQ92" s="45"/>
      <c r="PCR92" s="45"/>
      <c r="PCS92" s="45"/>
      <c r="PCT92" s="45"/>
      <c r="PCU92" s="45"/>
      <c r="PCV92" s="45"/>
      <c r="PCW92" s="45"/>
      <c r="PCX92" s="45"/>
      <c r="PCY92" s="45"/>
      <c r="PCZ92" s="45"/>
      <c r="PDA92" s="45"/>
      <c r="PDB92" s="45"/>
      <c r="PDC92" s="45"/>
      <c r="PDD92" s="45"/>
      <c r="PDE92" s="45"/>
      <c r="PDF92" s="45"/>
      <c r="PDG92" s="45"/>
      <c r="PDH92" s="45"/>
      <c r="PDI92" s="45"/>
      <c r="PDJ92" s="45"/>
      <c r="PDK92" s="45"/>
      <c r="PDL92" s="45"/>
      <c r="PDM92" s="45"/>
      <c r="PDN92" s="45"/>
      <c r="PDO92" s="45"/>
      <c r="PDP92" s="45"/>
      <c r="PDQ92" s="45"/>
      <c r="PDR92" s="45"/>
      <c r="PDS92" s="45"/>
      <c r="PDT92" s="45"/>
      <c r="PDU92" s="45"/>
      <c r="PDV92" s="45"/>
      <c r="PDW92" s="45"/>
      <c r="PDX92" s="45"/>
      <c r="PDY92" s="45"/>
      <c r="PDZ92" s="45"/>
      <c r="PEA92" s="45"/>
      <c r="PEB92" s="45"/>
      <c r="PEC92" s="45"/>
      <c r="PED92" s="45"/>
      <c r="PEE92" s="45"/>
      <c r="PEF92" s="45"/>
      <c r="PEG92" s="45"/>
      <c r="PEH92" s="45"/>
      <c r="PEI92" s="45"/>
      <c r="PEJ92" s="45"/>
      <c r="PEK92" s="45"/>
      <c r="PEL92" s="45"/>
      <c r="PEM92" s="45"/>
      <c r="PEN92" s="45"/>
      <c r="PEO92" s="45"/>
      <c r="PEP92" s="45"/>
      <c r="PEQ92" s="45"/>
      <c r="PER92" s="45"/>
      <c r="PES92" s="45"/>
      <c r="PET92" s="45"/>
      <c r="PEU92" s="45"/>
      <c r="PEV92" s="45"/>
      <c r="PEW92" s="45"/>
      <c r="PEX92" s="45"/>
      <c r="PEY92" s="45"/>
      <c r="PEZ92" s="45"/>
      <c r="PFA92" s="45"/>
      <c r="PFB92" s="45"/>
      <c r="PFC92" s="45"/>
      <c r="PFD92" s="45"/>
      <c r="PFE92" s="45"/>
      <c r="PFF92" s="45"/>
      <c r="PFG92" s="45"/>
      <c r="PFH92" s="45"/>
      <c r="PFI92" s="45"/>
      <c r="PFJ92" s="45"/>
      <c r="PFK92" s="45"/>
      <c r="PFL92" s="45"/>
      <c r="PFM92" s="45"/>
      <c r="PFN92" s="45"/>
      <c r="PFO92" s="45"/>
      <c r="PFP92" s="45"/>
      <c r="PFQ92" s="45"/>
      <c r="PFR92" s="45"/>
      <c r="PFS92" s="45"/>
      <c r="PFT92" s="45"/>
      <c r="PFU92" s="45"/>
      <c r="PFV92" s="45"/>
      <c r="PFW92" s="45"/>
      <c r="PFX92" s="45"/>
      <c r="PFY92" s="45"/>
      <c r="PFZ92" s="45"/>
      <c r="PGA92" s="45"/>
      <c r="PGB92" s="45"/>
      <c r="PGC92" s="45"/>
      <c r="PGD92" s="45"/>
      <c r="PGE92" s="45"/>
      <c r="PGF92" s="45"/>
      <c r="PGG92" s="45"/>
      <c r="PGH92" s="45"/>
      <c r="PGI92" s="45"/>
      <c r="PGJ92" s="45"/>
      <c r="PGK92" s="45"/>
      <c r="PGL92" s="45"/>
      <c r="PGM92" s="45"/>
      <c r="PGN92" s="45"/>
      <c r="PGO92" s="45"/>
      <c r="PGP92" s="45"/>
      <c r="PGQ92" s="45"/>
      <c r="PGR92" s="45"/>
      <c r="PGS92" s="45"/>
      <c r="PGT92" s="45"/>
      <c r="PGU92" s="45"/>
      <c r="PGV92" s="45"/>
      <c r="PGW92" s="45"/>
      <c r="PGX92" s="45"/>
      <c r="PGY92" s="45"/>
      <c r="PGZ92" s="45"/>
      <c r="PHA92" s="45"/>
      <c r="PHB92" s="45"/>
      <c r="PHC92" s="45"/>
      <c r="PHD92" s="45"/>
      <c r="PHE92" s="45"/>
      <c r="PHF92" s="45"/>
      <c r="PHG92" s="45"/>
      <c r="PHH92" s="45"/>
      <c r="PHI92" s="45"/>
      <c r="PHJ92" s="45"/>
      <c r="PHK92" s="45"/>
      <c r="PHL92" s="45"/>
      <c r="PHM92" s="45"/>
      <c r="PHN92" s="45"/>
      <c r="PHO92" s="45"/>
      <c r="PHP92" s="45"/>
      <c r="PHQ92" s="45"/>
      <c r="PHR92" s="45"/>
      <c r="PHS92" s="45"/>
      <c r="PHT92" s="45"/>
      <c r="PHU92" s="45"/>
      <c r="PHV92" s="45"/>
      <c r="PHW92" s="45"/>
      <c r="PHX92" s="45"/>
      <c r="PHY92" s="45"/>
      <c r="PHZ92" s="45"/>
      <c r="PIA92" s="45"/>
      <c r="PIB92" s="45"/>
      <c r="PIC92" s="45"/>
      <c r="PID92" s="45"/>
      <c r="PIE92" s="45"/>
      <c r="PIF92" s="45"/>
      <c r="PIG92" s="45"/>
      <c r="PIH92" s="45"/>
      <c r="PII92" s="45"/>
      <c r="PIJ92" s="45"/>
      <c r="PIK92" s="45"/>
      <c r="PIL92" s="45"/>
      <c r="PIM92" s="45"/>
      <c r="PIN92" s="45"/>
      <c r="PIO92" s="45"/>
      <c r="PIP92" s="45"/>
      <c r="PIQ92" s="45"/>
      <c r="PIR92" s="45"/>
      <c r="PIS92" s="45"/>
      <c r="PIT92" s="45"/>
      <c r="PIU92" s="45"/>
      <c r="PIV92" s="45"/>
      <c r="PIW92" s="45"/>
      <c r="PIX92" s="45"/>
      <c r="PIY92" s="45"/>
      <c r="PIZ92" s="45"/>
      <c r="PJA92" s="45"/>
      <c r="PJB92" s="45"/>
      <c r="PJC92" s="45"/>
      <c r="PJD92" s="45"/>
      <c r="PJE92" s="45"/>
      <c r="PJF92" s="45"/>
      <c r="PJG92" s="45"/>
      <c r="PJH92" s="45"/>
      <c r="PJI92" s="45"/>
      <c r="PJJ92" s="45"/>
      <c r="PJK92" s="45"/>
      <c r="PJL92" s="45"/>
      <c r="PJM92" s="45"/>
      <c r="PJN92" s="45"/>
      <c r="PJO92" s="45"/>
      <c r="PJP92" s="45"/>
      <c r="PJQ92" s="45"/>
      <c r="PJR92" s="45"/>
      <c r="PJS92" s="45"/>
      <c r="PJT92" s="45"/>
      <c r="PJU92" s="45"/>
      <c r="PJV92" s="45"/>
      <c r="PJW92" s="45"/>
      <c r="PJX92" s="45"/>
      <c r="PJY92" s="45"/>
      <c r="PJZ92" s="45"/>
      <c r="PKA92" s="45"/>
      <c r="PKB92" s="45"/>
      <c r="PKC92" s="45"/>
      <c r="PKD92" s="45"/>
      <c r="PKE92" s="45"/>
      <c r="PKF92" s="45"/>
      <c r="PKG92" s="45"/>
      <c r="PKH92" s="45"/>
      <c r="PKI92" s="45"/>
      <c r="PKJ92" s="45"/>
      <c r="PKK92" s="45"/>
      <c r="PKL92" s="45"/>
      <c r="PKM92" s="45"/>
      <c r="PKN92" s="45"/>
      <c r="PKO92" s="45"/>
      <c r="PKP92" s="45"/>
      <c r="PKQ92" s="45"/>
      <c r="PKR92" s="45"/>
      <c r="PKS92" s="45"/>
      <c r="PKT92" s="45"/>
      <c r="PKU92" s="45"/>
      <c r="PKV92" s="45"/>
      <c r="PKW92" s="45"/>
      <c r="PKX92" s="45"/>
      <c r="PKY92" s="45"/>
      <c r="PKZ92" s="45"/>
      <c r="PLA92" s="45"/>
      <c r="PLB92" s="45"/>
      <c r="PLC92" s="45"/>
      <c r="PLD92" s="45"/>
      <c r="PLE92" s="45"/>
      <c r="PLF92" s="45"/>
      <c r="PLG92" s="45"/>
      <c r="PLH92" s="45"/>
      <c r="PLI92" s="45"/>
      <c r="PLJ92" s="45"/>
      <c r="PLK92" s="45"/>
      <c r="PLL92" s="45"/>
      <c r="PLM92" s="45"/>
      <c r="PLN92" s="45"/>
      <c r="PLO92" s="45"/>
      <c r="PLP92" s="45"/>
      <c r="PLQ92" s="45"/>
      <c r="PLR92" s="45"/>
      <c r="PLS92" s="45"/>
      <c r="PLT92" s="45"/>
      <c r="PLU92" s="45"/>
      <c r="PLV92" s="45"/>
      <c r="PLW92" s="45"/>
      <c r="PLX92" s="45"/>
      <c r="PLY92" s="45"/>
      <c r="PLZ92" s="45"/>
      <c r="PMA92" s="45"/>
      <c r="PMB92" s="45"/>
      <c r="PMC92" s="45"/>
      <c r="PMD92" s="45"/>
      <c r="PME92" s="45"/>
      <c r="PMF92" s="45"/>
      <c r="PMG92" s="45"/>
      <c r="PMH92" s="45"/>
      <c r="PMI92" s="45"/>
      <c r="PMJ92" s="45"/>
      <c r="PMK92" s="45"/>
      <c r="PML92" s="45"/>
      <c r="PMM92" s="45"/>
      <c r="PMN92" s="45"/>
      <c r="PMO92" s="45"/>
      <c r="PMP92" s="45"/>
      <c r="PMQ92" s="45"/>
      <c r="PMR92" s="45"/>
      <c r="PMS92" s="45"/>
      <c r="PMT92" s="45"/>
      <c r="PMU92" s="45"/>
      <c r="PMV92" s="45"/>
      <c r="PMW92" s="45"/>
      <c r="PMX92" s="45"/>
      <c r="PMY92" s="45"/>
      <c r="PMZ92" s="45"/>
      <c r="PNA92" s="45"/>
      <c r="PNB92" s="45"/>
      <c r="PNC92" s="45"/>
      <c r="PND92" s="45"/>
      <c r="PNE92" s="45"/>
      <c r="PNF92" s="45"/>
      <c r="PNG92" s="45"/>
      <c r="PNH92" s="45"/>
      <c r="PNI92" s="45"/>
      <c r="PNJ92" s="45"/>
      <c r="PNK92" s="45"/>
      <c r="PNL92" s="45"/>
      <c r="PNM92" s="45"/>
      <c r="PNN92" s="45"/>
      <c r="PNO92" s="45"/>
      <c r="PNP92" s="45"/>
      <c r="PNQ92" s="45"/>
      <c r="PNR92" s="45"/>
      <c r="PNS92" s="45"/>
      <c r="PNT92" s="45"/>
      <c r="PNU92" s="45"/>
      <c r="PNV92" s="45"/>
      <c r="PNW92" s="45"/>
      <c r="PNX92" s="45"/>
      <c r="PNY92" s="45"/>
      <c r="PNZ92" s="45"/>
      <c r="POA92" s="45"/>
      <c r="POB92" s="45"/>
      <c r="POC92" s="45"/>
      <c r="POD92" s="45"/>
      <c r="POE92" s="45"/>
      <c r="POF92" s="45"/>
      <c r="POG92" s="45"/>
      <c r="POH92" s="45"/>
      <c r="POI92" s="45"/>
      <c r="POJ92" s="45"/>
      <c r="POK92" s="45"/>
      <c r="POL92" s="45"/>
      <c r="POM92" s="45"/>
      <c r="PON92" s="45"/>
      <c r="POO92" s="45"/>
      <c r="POP92" s="45"/>
      <c r="POQ92" s="45"/>
      <c r="POR92" s="45"/>
      <c r="POS92" s="45"/>
      <c r="POT92" s="45"/>
      <c r="POU92" s="45"/>
      <c r="POV92" s="45"/>
      <c r="POW92" s="45"/>
      <c r="POX92" s="45"/>
      <c r="POY92" s="45"/>
      <c r="POZ92" s="45"/>
      <c r="PPA92" s="45"/>
      <c r="PPB92" s="45"/>
      <c r="PPC92" s="45"/>
      <c r="PPD92" s="45"/>
      <c r="PPE92" s="45"/>
      <c r="PPF92" s="45"/>
      <c r="PPG92" s="45"/>
      <c r="PPH92" s="45"/>
      <c r="PPI92" s="45"/>
      <c r="PPJ92" s="45"/>
      <c r="PPK92" s="45"/>
      <c r="PPL92" s="45"/>
      <c r="PPM92" s="45"/>
      <c r="PPN92" s="45"/>
      <c r="PPO92" s="45"/>
      <c r="PPP92" s="45"/>
      <c r="PPQ92" s="45"/>
      <c r="PPR92" s="45"/>
      <c r="PPS92" s="45"/>
      <c r="PPT92" s="45"/>
      <c r="PPU92" s="45"/>
      <c r="PPV92" s="45"/>
      <c r="PPW92" s="45"/>
      <c r="PPX92" s="45"/>
      <c r="PPY92" s="45"/>
      <c r="PPZ92" s="45"/>
      <c r="PQA92" s="45"/>
      <c r="PQB92" s="45"/>
      <c r="PQC92" s="45"/>
      <c r="PQD92" s="45"/>
      <c r="PQE92" s="45"/>
      <c r="PQF92" s="45"/>
      <c r="PQG92" s="45"/>
      <c r="PQH92" s="45"/>
      <c r="PQI92" s="45"/>
      <c r="PQJ92" s="45"/>
      <c r="PQK92" s="45"/>
      <c r="PQL92" s="45"/>
      <c r="PQM92" s="45"/>
      <c r="PQN92" s="45"/>
      <c r="PQO92" s="45"/>
      <c r="PQP92" s="45"/>
      <c r="PQQ92" s="45"/>
      <c r="PQR92" s="45"/>
      <c r="PQS92" s="45"/>
      <c r="PQT92" s="45"/>
      <c r="PQU92" s="45"/>
      <c r="PQV92" s="45"/>
      <c r="PQW92" s="45"/>
      <c r="PQX92" s="45"/>
      <c r="PQY92" s="45"/>
      <c r="PQZ92" s="45"/>
      <c r="PRA92" s="45"/>
      <c r="PRB92" s="45"/>
      <c r="PRC92" s="45"/>
      <c r="PRD92" s="45"/>
      <c r="PRE92" s="45"/>
      <c r="PRF92" s="45"/>
      <c r="PRG92" s="45"/>
      <c r="PRH92" s="45"/>
      <c r="PRI92" s="45"/>
      <c r="PRJ92" s="45"/>
      <c r="PRK92" s="45"/>
      <c r="PRL92" s="45"/>
      <c r="PRM92" s="45"/>
      <c r="PRN92" s="45"/>
      <c r="PRO92" s="45"/>
      <c r="PRP92" s="45"/>
      <c r="PRQ92" s="45"/>
      <c r="PRR92" s="45"/>
      <c r="PRS92" s="45"/>
      <c r="PRT92" s="45"/>
      <c r="PRU92" s="45"/>
      <c r="PRV92" s="45"/>
      <c r="PRW92" s="45"/>
      <c r="PRX92" s="45"/>
      <c r="PRY92" s="45"/>
      <c r="PRZ92" s="45"/>
      <c r="PSA92" s="45"/>
      <c r="PSB92" s="45"/>
      <c r="PSC92" s="45"/>
      <c r="PSD92" s="45"/>
      <c r="PSE92" s="45"/>
      <c r="PSF92" s="45"/>
      <c r="PSG92" s="45"/>
      <c r="PSH92" s="45"/>
      <c r="PSI92" s="45"/>
      <c r="PSJ92" s="45"/>
      <c r="PSK92" s="45"/>
      <c r="PSL92" s="45"/>
      <c r="PSM92" s="45"/>
      <c r="PSN92" s="45"/>
      <c r="PSO92" s="45"/>
      <c r="PSP92" s="45"/>
      <c r="PSQ92" s="45"/>
      <c r="PSR92" s="45"/>
      <c r="PSS92" s="45"/>
      <c r="PST92" s="45"/>
      <c r="PSU92" s="45"/>
      <c r="PSV92" s="45"/>
      <c r="PSW92" s="45"/>
      <c r="PSX92" s="45"/>
      <c r="PSY92" s="45"/>
      <c r="PSZ92" s="45"/>
      <c r="PTA92" s="45"/>
      <c r="PTB92" s="45"/>
      <c r="PTC92" s="45"/>
      <c r="PTD92" s="45"/>
      <c r="PTE92" s="45"/>
      <c r="PTF92" s="45"/>
      <c r="PTG92" s="45"/>
      <c r="PTH92" s="45"/>
      <c r="PTI92" s="45"/>
      <c r="PTJ92" s="45"/>
      <c r="PTK92" s="45"/>
      <c r="PTL92" s="45"/>
      <c r="PTM92" s="45"/>
      <c r="PTN92" s="45"/>
      <c r="PTO92" s="45"/>
      <c r="PTP92" s="45"/>
      <c r="PTQ92" s="45"/>
      <c r="PTR92" s="45"/>
      <c r="PTS92" s="45"/>
      <c r="PTT92" s="45"/>
      <c r="PTU92" s="45"/>
      <c r="PTV92" s="45"/>
      <c r="PTW92" s="45"/>
      <c r="PTX92" s="45"/>
      <c r="PTY92" s="45"/>
      <c r="PTZ92" s="45"/>
      <c r="PUA92" s="45"/>
      <c r="PUB92" s="45"/>
      <c r="PUC92" s="45"/>
      <c r="PUD92" s="45"/>
      <c r="PUE92" s="45"/>
      <c r="PUF92" s="45"/>
      <c r="PUG92" s="45"/>
      <c r="PUH92" s="45"/>
      <c r="PUI92" s="45"/>
      <c r="PUJ92" s="45"/>
      <c r="PUK92" s="45"/>
      <c r="PUL92" s="45"/>
      <c r="PUM92" s="45"/>
      <c r="PUN92" s="45"/>
      <c r="PUO92" s="45"/>
      <c r="PUP92" s="45"/>
      <c r="PUQ92" s="45"/>
      <c r="PUR92" s="45"/>
      <c r="PUS92" s="45"/>
      <c r="PUT92" s="45"/>
      <c r="PUU92" s="45"/>
      <c r="PUV92" s="45"/>
      <c r="PUW92" s="45"/>
      <c r="PUX92" s="45"/>
      <c r="PUY92" s="45"/>
      <c r="PUZ92" s="45"/>
      <c r="PVA92" s="45"/>
      <c r="PVB92" s="45"/>
      <c r="PVC92" s="45"/>
      <c r="PVD92" s="45"/>
      <c r="PVE92" s="45"/>
      <c r="PVF92" s="45"/>
      <c r="PVG92" s="45"/>
      <c r="PVH92" s="45"/>
      <c r="PVI92" s="45"/>
      <c r="PVJ92" s="45"/>
      <c r="PVK92" s="45"/>
      <c r="PVL92" s="45"/>
      <c r="PVM92" s="45"/>
      <c r="PVN92" s="45"/>
      <c r="PVO92" s="45"/>
      <c r="PVP92" s="45"/>
      <c r="PVQ92" s="45"/>
      <c r="PVR92" s="45"/>
      <c r="PVS92" s="45"/>
      <c r="PVT92" s="45"/>
      <c r="PVU92" s="45"/>
      <c r="PVV92" s="45"/>
      <c r="PVW92" s="45"/>
      <c r="PVX92" s="45"/>
      <c r="PVY92" s="45"/>
      <c r="PVZ92" s="45"/>
      <c r="PWA92" s="45"/>
      <c r="PWB92" s="45"/>
      <c r="PWC92" s="45"/>
      <c r="PWD92" s="45"/>
      <c r="PWE92" s="45"/>
      <c r="PWF92" s="45"/>
      <c r="PWG92" s="45"/>
      <c r="PWH92" s="45"/>
      <c r="PWI92" s="45"/>
      <c r="PWJ92" s="45"/>
      <c r="PWK92" s="45"/>
      <c r="PWL92" s="45"/>
      <c r="PWM92" s="45"/>
      <c r="PWN92" s="45"/>
      <c r="PWO92" s="45"/>
      <c r="PWP92" s="45"/>
      <c r="PWQ92" s="45"/>
      <c r="PWR92" s="45"/>
      <c r="PWS92" s="45"/>
      <c r="PWT92" s="45"/>
      <c r="PWU92" s="45"/>
      <c r="PWV92" s="45"/>
      <c r="PWW92" s="45"/>
      <c r="PWX92" s="45"/>
      <c r="PWY92" s="45"/>
      <c r="PWZ92" s="45"/>
      <c r="PXA92" s="45"/>
      <c r="PXB92" s="45"/>
      <c r="PXC92" s="45"/>
      <c r="PXD92" s="45"/>
      <c r="PXE92" s="45"/>
      <c r="PXF92" s="45"/>
      <c r="PXG92" s="45"/>
      <c r="PXH92" s="45"/>
      <c r="PXI92" s="45"/>
      <c r="PXJ92" s="45"/>
      <c r="PXK92" s="45"/>
      <c r="PXL92" s="45"/>
      <c r="PXM92" s="45"/>
      <c r="PXN92" s="45"/>
      <c r="PXO92" s="45"/>
      <c r="PXP92" s="45"/>
      <c r="PXQ92" s="45"/>
      <c r="PXR92" s="45"/>
      <c r="PXS92" s="45"/>
      <c r="PXT92" s="45"/>
      <c r="PXU92" s="45"/>
      <c r="PXV92" s="45"/>
      <c r="PXW92" s="45"/>
      <c r="PXX92" s="45"/>
      <c r="PXY92" s="45"/>
      <c r="PXZ92" s="45"/>
      <c r="PYA92" s="45"/>
      <c r="PYB92" s="45"/>
      <c r="PYC92" s="45"/>
      <c r="PYD92" s="45"/>
      <c r="PYE92" s="45"/>
      <c r="PYF92" s="45"/>
      <c r="PYG92" s="45"/>
      <c r="PYH92" s="45"/>
      <c r="PYI92" s="45"/>
      <c r="PYJ92" s="45"/>
      <c r="PYK92" s="45"/>
      <c r="PYL92" s="45"/>
      <c r="PYM92" s="45"/>
      <c r="PYN92" s="45"/>
      <c r="PYO92" s="45"/>
      <c r="PYP92" s="45"/>
      <c r="PYQ92" s="45"/>
      <c r="PYR92" s="45"/>
      <c r="PYS92" s="45"/>
      <c r="PYT92" s="45"/>
      <c r="PYU92" s="45"/>
      <c r="PYV92" s="45"/>
      <c r="PYW92" s="45"/>
      <c r="PYX92" s="45"/>
      <c r="PYY92" s="45"/>
      <c r="PYZ92" s="45"/>
      <c r="PZA92" s="45"/>
      <c r="PZB92" s="45"/>
      <c r="PZC92" s="45"/>
      <c r="PZD92" s="45"/>
      <c r="PZE92" s="45"/>
      <c r="PZF92" s="45"/>
      <c r="PZG92" s="45"/>
      <c r="PZH92" s="45"/>
      <c r="PZI92" s="45"/>
      <c r="PZJ92" s="45"/>
      <c r="PZK92" s="45"/>
      <c r="PZL92" s="45"/>
      <c r="PZM92" s="45"/>
      <c r="PZN92" s="45"/>
      <c r="PZO92" s="45"/>
      <c r="PZP92" s="45"/>
      <c r="PZQ92" s="45"/>
      <c r="PZR92" s="45"/>
      <c r="PZS92" s="45"/>
      <c r="PZT92" s="45"/>
      <c r="PZU92" s="45"/>
      <c r="PZV92" s="45"/>
      <c r="PZW92" s="45"/>
      <c r="PZX92" s="45"/>
      <c r="PZY92" s="45"/>
      <c r="PZZ92" s="45"/>
      <c r="QAA92" s="45"/>
      <c r="QAB92" s="45"/>
      <c r="QAC92" s="45"/>
      <c r="QAD92" s="45"/>
      <c r="QAE92" s="45"/>
      <c r="QAF92" s="45"/>
      <c r="QAG92" s="45"/>
      <c r="QAH92" s="45"/>
      <c r="QAI92" s="45"/>
      <c r="QAJ92" s="45"/>
      <c r="QAK92" s="45"/>
      <c r="QAL92" s="45"/>
      <c r="QAM92" s="45"/>
      <c r="QAN92" s="45"/>
      <c r="QAO92" s="45"/>
      <c r="QAP92" s="45"/>
      <c r="QAQ92" s="45"/>
      <c r="QAR92" s="45"/>
      <c r="QAS92" s="45"/>
      <c r="QAT92" s="45"/>
      <c r="QAU92" s="45"/>
      <c r="QAV92" s="45"/>
      <c r="QAW92" s="45"/>
      <c r="QAX92" s="45"/>
      <c r="QAY92" s="45"/>
      <c r="QAZ92" s="45"/>
      <c r="QBA92" s="45"/>
      <c r="QBB92" s="45"/>
      <c r="QBC92" s="45"/>
      <c r="QBD92" s="45"/>
      <c r="QBE92" s="45"/>
      <c r="QBF92" s="45"/>
      <c r="QBG92" s="45"/>
      <c r="QBH92" s="45"/>
      <c r="QBI92" s="45"/>
      <c r="QBJ92" s="45"/>
      <c r="QBK92" s="45"/>
      <c r="QBL92" s="45"/>
      <c r="QBM92" s="45"/>
      <c r="QBN92" s="45"/>
      <c r="QBO92" s="45"/>
      <c r="QBP92" s="45"/>
      <c r="QBQ92" s="45"/>
      <c r="QBR92" s="45"/>
      <c r="QBS92" s="45"/>
      <c r="QBT92" s="45"/>
      <c r="QBU92" s="45"/>
      <c r="QBV92" s="45"/>
      <c r="QBW92" s="45"/>
      <c r="QBX92" s="45"/>
      <c r="QBY92" s="45"/>
      <c r="QBZ92" s="45"/>
      <c r="QCA92" s="45"/>
      <c r="QCB92" s="45"/>
      <c r="QCC92" s="45"/>
      <c r="QCD92" s="45"/>
      <c r="QCE92" s="45"/>
      <c r="QCF92" s="45"/>
      <c r="QCG92" s="45"/>
      <c r="QCH92" s="45"/>
      <c r="QCI92" s="45"/>
      <c r="QCJ92" s="45"/>
      <c r="QCK92" s="45"/>
      <c r="QCL92" s="45"/>
      <c r="QCM92" s="45"/>
      <c r="QCN92" s="45"/>
      <c r="QCO92" s="45"/>
      <c r="QCP92" s="45"/>
      <c r="QCQ92" s="45"/>
      <c r="QCR92" s="45"/>
      <c r="QCS92" s="45"/>
      <c r="QCT92" s="45"/>
      <c r="QCU92" s="45"/>
      <c r="QCV92" s="45"/>
      <c r="QCW92" s="45"/>
      <c r="QCX92" s="45"/>
      <c r="QCY92" s="45"/>
      <c r="QCZ92" s="45"/>
      <c r="QDA92" s="45"/>
      <c r="QDB92" s="45"/>
      <c r="QDC92" s="45"/>
      <c r="QDD92" s="45"/>
      <c r="QDE92" s="45"/>
      <c r="QDF92" s="45"/>
      <c r="QDG92" s="45"/>
      <c r="QDH92" s="45"/>
      <c r="QDI92" s="45"/>
      <c r="QDJ92" s="45"/>
      <c r="QDK92" s="45"/>
      <c r="QDL92" s="45"/>
      <c r="QDM92" s="45"/>
      <c r="QDN92" s="45"/>
      <c r="QDO92" s="45"/>
      <c r="QDP92" s="45"/>
      <c r="QDQ92" s="45"/>
      <c r="QDR92" s="45"/>
      <c r="QDS92" s="45"/>
      <c r="QDT92" s="45"/>
      <c r="QDU92" s="45"/>
      <c r="QDV92" s="45"/>
      <c r="QDW92" s="45"/>
      <c r="QDX92" s="45"/>
      <c r="QDY92" s="45"/>
      <c r="QDZ92" s="45"/>
      <c r="QEA92" s="45"/>
      <c r="QEB92" s="45"/>
      <c r="QEC92" s="45"/>
      <c r="QED92" s="45"/>
      <c r="QEE92" s="45"/>
      <c r="QEF92" s="45"/>
      <c r="QEG92" s="45"/>
      <c r="QEH92" s="45"/>
      <c r="QEI92" s="45"/>
      <c r="QEJ92" s="45"/>
      <c r="QEK92" s="45"/>
      <c r="QEL92" s="45"/>
      <c r="QEM92" s="45"/>
      <c r="QEN92" s="45"/>
      <c r="QEO92" s="45"/>
      <c r="QEP92" s="45"/>
      <c r="QEQ92" s="45"/>
      <c r="QER92" s="45"/>
      <c r="QES92" s="45"/>
      <c r="QET92" s="45"/>
      <c r="QEU92" s="45"/>
      <c r="QEV92" s="45"/>
      <c r="QEW92" s="45"/>
      <c r="QEX92" s="45"/>
      <c r="QEY92" s="45"/>
      <c r="QEZ92" s="45"/>
      <c r="QFA92" s="45"/>
      <c r="QFB92" s="45"/>
      <c r="QFC92" s="45"/>
      <c r="QFD92" s="45"/>
      <c r="QFE92" s="45"/>
      <c r="QFF92" s="45"/>
      <c r="QFG92" s="45"/>
      <c r="QFH92" s="45"/>
      <c r="QFI92" s="45"/>
      <c r="QFJ92" s="45"/>
      <c r="QFK92" s="45"/>
      <c r="QFL92" s="45"/>
      <c r="QFM92" s="45"/>
      <c r="QFN92" s="45"/>
      <c r="QFO92" s="45"/>
      <c r="QFP92" s="45"/>
      <c r="QFQ92" s="45"/>
      <c r="QFR92" s="45"/>
      <c r="QFS92" s="45"/>
      <c r="QFT92" s="45"/>
      <c r="QFU92" s="45"/>
      <c r="QFV92" s="45"/>
      <c r="QFW92" s="45"/>
      <c r="QFX92" s="45"/>
      <c r="QFY92" s="45"/>
      <c r="QFZ92" s="45"/>
      <c r="QGA92" s="45"/>
      <c r="QGB92" s="45"/>
      <c r="QGC92" s="45"/>
      <c r="QGD92" s="45"/>
      <c r="QGE92" s="45"/>
      <c r="QGF92" s="45"/>
      <c r="QGG92" s="45"/>
      <c r="QGH92" s="45"/>
      <c r="QGI92" s="45"/>
      <c r="QGJ92" s="45"/>
      <c r="QGK92" s="45"/>
      <c r="QGL92" s="45"/>
      <c r="QGM92" s="45"/>
      <c r="QGN92" s="45"/>
      <c r="QGO92" s="45"/>
      <c r="QGP92" s="45"/>
      <c r="QGQ92" s="45"/>
      <c r="QGR92" s="45"/>
      <c r="QGS92" s="45"/>
      <c r="QGT92" s="45"/>
      <c r="QGU92" s="45"/>
      <c r="QGV92" s="45"/>
      <c r="QGW92" s="45"/>
      <c r="QGX92" s="45"/>
      <c r="QGY92" s="45"/>
      <c r="QGZ92" s="45"/>
      <c r="QHA92" s="45"/>
      <c r="QHB92" s="45"/>
      <c r="QHC92" s="45"/>
      <c r="QHD92" s="45"/>
      <c r="QHE92" s="45"/>
      <c r="QHF92" s="45"/>
      <c r="QHG92" s="45"/>
      <c r="QHH92" s="45"/>
      <c r="QHI92" s="45"/>
      <c r="QHJ92" s="45"/>
      <c r="QHK92" s="45"/>
      <c r="QHL92" s="45"/>
      <c r="QHM92" s="45"/>
      <c r="QHN92" s="45"/>
      <c r="QHO92" s="45"/>
      <c r="QHP92" s="45"/>
      <c r="QHQ92" s="45"/>
      <c r="QHR92" s="45"/>
      <c r="QHS92" s="45"/>
      <c r="QHT92" s="45"/>
      <c r="QHU92" s="45"/>
      <c r="QHV92" s="45"/>
      <c r="QHW92" s="45"/>
      <c r="QHX92" s="45"/>
      <c r="QHY92" s="45"/>
      <c r="QHZ92" s="45"/>
      <c r="QIA92" s="45"/>
      <c r="QIB92" s="45"/>
      <c r="QIC92" s="45"/>
      <c r="QID92" s="45"/>
      <c r="QIE92" s="45"/>
      <c r="QIF92" s="45"/>
      <c r="QIG92" s="45"/>
      <c r="QIH92" s="45"/>
      <c r="QII92" s="45"/>
      <c r="QIJ92" s="45"/>
      <c r="QIK92" s="45"/>
      <c r="QIL92" s="45"/>
      <c r="QIM92" s="45"/>
      <c r="QIN92" s="45"/>
      <c r="QIO92" s="45"/>
      <c r="QIP92" s="45"/>
      <c r="QIQ92" s="45"/>
      <c r="QIR92" s="45"/>
      <c r="QIS92" s="45"/>
      <c r="QIT92" s="45"/>
      <c r="QIU92" s="45"/>
      <c r="QIV92" s="45"/>
      <c r="QIW92" s="45"/>
      <c r="QIX92" s="45"/>
      <c r="QIY92" s="45"/>
      <c r="QIZ92" s="45"/>
      <c r="QJA92" s="45"/>
      <c r="QJB92" s="45"/>
      <c r="QJC92" s="45"/>
      <c r="QJD92" s="45"/>
      <c r="QJE92" s="45"/>
      <c r="QJF92" s="45"/>
      <c r="QJG92" s="45"/>
      <c r="QJH92" s="45"/>
      <c r="QJI92" s="45"/>
      <c r="QJJ92" s="45"/>
      <c r="QJK92" s="45"/>
      <c r="QJL92" s="45"/>
      <c r="QJM92" s="45"/>
      <c r="QJN92" s="45"/>
      <c r="QJO92" s="45"/>
      <c r="QJP92" s="45"/>
      <c r="QJQ92" s="45"/>
      <c r="QJR92" s="45"/>
      <c r="QJS92" s="45"/>
      <c r="QJT92" s="45"/>
      <c r="QJU92" s="45"/>
      <c r="QJV92" s="45"/>
      <c r="QJW92" s="45"/>
      <c r="QJX92" s="45"/>
      <c r="QJY92" s="45"/>
      <c r="QJZ92" s="45"/>
      <c r="QKA92" s="45"/>
      <c r="QKB92" s="45"/>
      <c r="QKC92" s="45"/>
      <c r="QKD92" s="45"/>
      <c r="QKE92" s="45"/>
      <c r="QKF92" s="45"/>
      <c r="QKG92" s="45"/>
      <c r="QKH92" s="45"/>
      <c r="QKI92" s="45"/>
      <c r="QKJ92" s="45"/>
      <c r="QKK92" s="45"/>
      <c r="QKL92" s="45"/>
      <c r="QKM92" s="45"/>
      <c r="QKN92" s="45"/>
      <c r="QKO92" s="45"/>
      <c r="QKP92" s="45"/>
      <c r="QKQ92" s="45"/>
      <c r="QKR92" s="45"/>
      <c r="QKS92" s="45"/>
      <c r="QKT92" s="45"/>
      <c r="QKU92" s="45"/>
      <c r="QKV92" s="45"/>
      <c r="QKW92" s="45"/>
      <c r="QKX92" s="45"/>
      <c r="QKY92" s="45"/>
      <c r="QKZ92" s="45"/>
      <c r="QLA92" s="45"/>
      <c r="QLB92" s="45"/>
      <c r="QLC92" s="45"/>
      <c r="QLD92" s="45"/>
      <c r="QLE92" s="45"/>
      <c r="QLF92" s="45"/>
      <c r="QLG92" s="45"/>
      <c r="QLH92" s="45"/>
      <c r="QLI92" s="45"/>
      <c r="QLJ92" s="45"/>
      <c r="QLK92" s="45"/>
      <c r="QLL92" s="45"/>
      <c r="QLM92" s="45"/>
      <c r="QLN92" s="45"/>
      <c r="QLO92" s="45"/>
      <c r="QLP92" s="45"/>
      <c r="QLQ92" s="45"/>
      <c r="QLR92" s="45"/>
      <c r="QLS92" s="45"/>
      <c r="QLT92" s="45"/>
      <c r="QLU92" s="45"/>
      <c r="QLV92" s="45"/>
      <c r="QLW92" s="45"/>
      <c r="QLX92" s="45"/>
      <c r="QLY92" s="45"/>
      <c r="QLZ92" s="45"/>
      <c r="QMA92" s="45"/>
      <c r="QMB92" s="45"/>
      <c r="QMC92" s="45"/>
      <c r="QMD92" s="45"/>
      <c r="QME92" s="45"/>
      <c r="QMF92" s="45"/>
      <c r="QMG92" s="45"/>
      <c r="QMH92" s="45"/>
      <c r="QMI92" s="45"/>
      <c r="QMJ92" s="45"/>
      <c r="QMK92" s="45"/>
      <c r="QML92" s="45"/>
      <c r="QMM92" s="45"/>
      <c r="QMN92" s="45"/>
      <c r="QMO92" s="45"/>
      <c r="QMP92" s="45"/>
      <c r="QMQ92" s="45"/>
      <c r="QMR92" s="45"/>
      <c r="QMS92" s="45"/>
      <c r="QMT92" s="45"/>
      <c r="QMU92" s="45"/>
      <c r="QMV92" s="45"/>
      <c r="QMW92" s="45"/>
      <c r="QMX92" s="45"/>
      <c r="QMY92" s="45"/>
      <c r="QMZ92" s="45"/>
      <c r="QNA92" s="45"/>
      <c r="QNB92" s="45"/>
      <c r="QNC92" s="45"/>
      <c r="QND92" s="45"/>
      <c r="QNE92" s="45"/>
      <c r="QNF92" s="45"/>
      <c r="QNG92" s="45"/>
      <c r="QNH92" s="45"/>
      <c r="QNI92" s="45"/>
      <c r="QNJ92" s="45"/>
      <c r="QNK92" s="45"/>
      <c r="QNL92" s="45"/>
      <c r="QNM92" s="45"/>
      <c r="QNN92" s="45"/>
      <c r="QNO92" s="45"/>
      <c r="QNP92" s="45"/>
      <c r="QNQ92" s="45"/>
      <c r="QNR92" s="45"/>
      <c r="QNS92" s="45"/>
      <c r="QNT92" s="45"/>
      <c r="QNU92" s="45"/>
      <c r="QNV92" s="45"/>
      <c r="QNW92" s="45"/>
      <c r="QNX92" s="45"/>
      <c r="QNY92" s="45"/>
      <c r="QNZ92" s="45"/>
      <c r="QOA92" s="45"/>
      <c r="QOB92" s="45"/>
      <c r="QOC92" s="45"/>
      <c r="QOD92" s="45"/>
      <c r="QOE92" s="45"/>
      <c r="QOF92" s="45"/>
      <c r="QOG92" s="45"/>
      <c r="QOH92" s="45"/>
      <c r="QOI92" s="45"/>
      <c r="QOJ92" s="45"/>
      <c r="QOK92" s="45"/>
      <c r="QOL92" s="45"/>
      <c r="QOM92" s="45"/>
      <c r="QON92" s="45"/>
      <c r="QOO92" s="45"/>
      <c r="QOP92" s="45"/>
      <c r="QOQ92" s="45"/>
      <c r="QOR92" s="45"/>
      <c r="QOS92" s="45"/>
      <c r="QOT92" s="45"/>
      <c r="QOU92" s="45"/>
      <c r="QOV92" s="45"/>
      <c r="QOW92" s="45"/>
      <c r="QOX92" s="45"/>
      <c r="QOY92" s="45"/>
      <c r="QOZ92" s="45"/>
      <c r="QPA92" s="45"/>
      <c r="QPB92" s="45"/>
      <c r="QPC92" s="45"/>
      <c r="QPD92" s="45"/>
      <c r="QPE92" s="45"/>
      <c r="QPF92" s="45"/>
      <c r="QPG92" s="45"/>
      <c r="QPH92" s="45"/>
      <c r="QPI92" s="45"/>
      <c r="QPJ92" s="45"/>
      <c r="QPK92" s="45"/>
      <c r="QPL92" s="45"/>
      <c r="QPM92" s="45"/>
      <c r="QPN92" s="45"/>
      <c r="QPO92" s="45"/>
      <c r="QPP92" s="45"/>
      <c r="QPQ92" s="45"/>
      <c r="QPR92" s="45"/>
      <c r="QPS92" s="45"/>
      <c r="QPT92" s="45"/>
      <c r="QPU92" s="45"/>
      <c r="QPV92" s="45"/>
      <c r="QPW92" s="45"/>
      <c r="QPX92" s="45"/>
      <c r="QPY92" s="45"/>
      <c r="QPZ92" s="45"/>
      <c r="QQA92" s="45"/>
      <c r="QQB92" s="45"/>
      <c r="QQC92" s="45"/>
      <c r="QQD92" s="45"/>
      <c r="QQE92" s="45"/>
      <c r="QQF92" s="45"/>
      <c r="QQG92" s="45"/>
      <c r="QQH92" s="45"/>
      <c r="QQI92" s="45"/>
      <c r="QQJ92" s="45"/>
      <c r="QQK92" s="45"/>
      <c r="QQL92" s="45"/>
      <c r="QQM92" s="45"/>
      <c r="QQN92" s="45"/>
      <c r="QQO92" s="45"/>
      <c r="QQP92" s="45"/>
      <c r="QQQ92" s="45"/>
      <c r="QQR92" s="45"/>
      <c r="QQS92" s="45"/>
      <c r="QQT92" s="45"/>
      <c r="QQU92" s="45"/>
      <c r="QQV92" s="45"/>
      <c r="QQW92" s="45"/>
      <c r="QQX92" s="45"/>
      <c r="QQY92" s="45"/>
      <c r="QQZ92" s="45"/>
      <c r="QRA92" s="45"/>
      <c r="QRB92" s="45"/>
      <c r="QRC92" s="45"/>
      <c r="QRD92" s="45"/>
      <c r="QRE92" s="45"/>
      <c r="QRF92" s="45"/>
      <c r="QRG92" s="45"/>
      <c r="QRH92" s="45"/>
      <c r="QRI92" s="45"/>
      <c r="QRJ92" s="45"/>
      <c r="QRK92" s="45"/>
      <c r="QRL92" s="45"/>
      <c r="QRM92" s="45"/>
      <c r="QRN92" s="45"/>
      <c r="QRO92" s="45"/>
      <c r="QRP92" s="45"/>
      <c r="QRQ92" s="45"/>
      <c r="QRR92" s="45"/>
      <c r="QRS92" s="45"/>
      <c r="QRT92" s="45"/>
      <c r="QRU92" s="45"/>
      <c r="QRV92" s="45"/>
      <c r="QRW92" s="45"/>
      <c r="QRX92" s="45"/>
      <c r="QRY92" s="45"/>
      <c r="QRZ92" s="45"/>
      <c r="QSA92" s="45"/>
      <c r="QSB92" s="45"/>
      <c r="QSC92" s="45"/>
      <c r="QSD92" s="45"/>
      <c r="QSE92" s="45"/>
      <c r="QSF92" s="45"/>
      <c r="QSG92" s="45"/>
      <c r="QSH92" s="45"/>
      <c r="QSI92" s="45"/>
      <c r="QSJ92" s="45"/>
      <c r="QSK92" s="45"/>
      <c r="QSL92" s="45"/>
      <c r="QSM92" s="45"/>
      <c r="QSN92" s="45"/>
      <c r="QSO92" s="45"/>
      <c r="QSP92" s="45"/>
      <c r="QSQ92" s="45"/>
      <c r="QSR92" s="45"/>
      <c r="QSS92" s="45"/>
      <c r="QST92" s="45"/>
      <c r="QSU92" s="45"/>
      <c r="QSV92" s="45"/>
      <c r="QSW92" s="45"/>
      <c r="QSX92" s="45"/>
      <c r="QSY92" s="45"/>
      <c r="QSZ92" s="45"/>
      <c r="QTA92" s="45"/>
      <c r="QTB92" s="45"/>
      <c r="QTC92" s="45"/>
      <c r="QTD92" s="45"/>
      <c r="QTE92" s="45"/>
      <c r="QTF92" s="45"/>
      <c r="QTG92" s="45"/>
      <c r="QTH92" s="45"/>
      <c r="QTI92" s="45"/>
      <c r="QTJ92" s="45"/>
      <c r="QTK92" s="45"/>
      <c r="QTL92" s="45"/>
      <c r="QTM92" s="45"/>
      <c r="QTN92" s="45"/>
      <c r="QTO92" s="45"/>
      <c r="QTP92" s="45"/>
      <c r="QTQ92" s="45"/>
      <c r="QTR92" s="45"/>
      <c r="QTS92" s="45"/>
      <c r="QTT92" s="45"/>
      <c r="QTU92" s="45"/>
      <c r="QTV92" s="45"/>
      <c r="QTW92" s="45"/>
      <c r="QTX92" s="45"/>
      <c r="QTY92" s="45"/>
      <c r="QTZ92" s="45"/>
      <c r="QUA92" s="45"/>
      <c r="QUB92" s="45"/>
      <c r="QUC92" s="45"/>
      <c r="QUD92" s="45"/>
      <c r="QUE92" s="45"/>
      <c r="QUF92" s="45"/>
      <c r="QUG92" s="45"/>
      <c r="QUH92" s="45"/>
      <c r="QUI92" s="45"/>
      <c r="QUJ92" s="45"/>
      <c r="QUK92" s="45"/>
      <c r="QUL92" s="45"/>
      <c r="QUM92" s="45"/>
      <c r="QUN92" s="45"/>
      <c r="QUO92" s="45"/>
      <c r="QUP92" s="45"/>
      <c r="QUQ92" s="45"/>
      <c r="QUR92" s="45"/>
      <c r="QUS92" s="45"/>
      <c r="QUT92" s="45"/>
      <c r="QUU92" s="45"/>
      <c r="QUV92" s="45"/>
      <c r="QUW92" s="45"/>
      <c r="QUX92" s="45"/>
      <c r="QUY92" s="45"/>
      <c r="QUZ92" s="45"/>
      <c r="QVA92" s="45"/>
      <c r="QVB92" s="45"/>
      <c r="QVC92" s="45"/>
      <c r="QVD92" s="45"/>
      <c r="QVE92" s="45"/>
      <c r="QVF92" s="45"/>
      <c r="QVG92" s="45"/>
      <c r="QVH92" s="45"/>
      <c r="QVI92" s="45"/>
      <c r="QVJ92" s="45"/>
      <c r="QVK92" s="45"/>
      <c r="QVL92" s="45"/>
      <c r="QVM92" s="45"/>
      <c r="QVN92" s="45"/>
      <c r="QVO92" s="45"/>
      <c r="QVP92" s="45"/>
      <c r="QVQ92" s="45"/>
      <c r="QVR92" s="45"/>
      <c r="QVS92" s="45"/>
      <c r="QVT92" s="45"/>
      <c r="QVU92" s="45"/>
      <c r="QVV92" s="45"/>
      <c r="QVW92" s="45"/>
      <c r="QVX92" s="45"/>
      <c r="QVY92" s="45"/>
      <c r="QVZ92" s="45"/>
      <c r="QWA92" s="45"/>
      <c r="QWB92" s="45"/>
      <c r="QWC92" s="45"/>
      <c r="QWD92" s="45"/>
      <c r="QWE92" s="45"/>
      <c r="QWF92" s="45"/>
      <c r="QWG92" s="45"/>
      <c r="QWH92" s="45"/>
      <c r="QWI92" s="45"/>
      <c r="QWJ92" s="45"/>
      <c r="QWK92" s="45"/>
      <c r="QWL92" s="45"/>
      <c r="QWM92" s="45"/>
      <c r="QWN92" s="45"/>
      <c r="QWO92" s="45"/>
      <c r="QWP92" s="45"/>
      <c r="QWQ92" s="45"/>
      <c r="QWR92" s="45"/>
      <c r="QWS92" s="45"/>
      <c r="QWT92" s="45"/>
      <c r="QWU92" s="45"/>
      <c r="QWV92" s="45"/>
      <c r="QWW92" s="45"/>
      <c r="QWX92" s="45"/>
      <c r="QWY92" s="45"/>
      <c r="QWZ92" s="45"/>
      <c r="QXA92" s="45"/>
      <c r="QXB92" s="45"/>
      <c r="QXC92" s="45"/>
      <c r="QXD92" s="45"/>
      <c r="QXE92" s="45"/>
      <c r="QXF92" s="45"/>
      <c r="QXG92" s="45"/>
      <c r="QXH92" s="45"/>
      <c r="QXI92" s="45"/>
      <c r="QXJ92" s="45"/>
      <c r="QXK92" s="45"/>
      <c r="QXL92" s="45"/>
      <c r="QXM92" s="45"/>
      <c r="QXN92" s="45"/>
      <c r="QXO92" s="45"/>
      <c r="QXP92" s="45"/>
      <c r="QXQ92" s="45"/>
      <c r="QXR92" s="45"/>
      <c r="QXS92" s="45"/>
      <c r="QXT92" s="45"/>
      <c r="QXU92" s="45"/>
      <c r="QXV92" s="45"/>
      <c r="QXW92" s="45"/>
      <c r="QXX92" s="45"/>
      <c r="QXY92" s="45"/>
      <c r="QXZ92" s="45"/>
      <c r="QYA92" s="45"/>
      <c r="QYB92" s="45"/>
      <c r="QYC92" s="45"/>
      <c r="QYD92" s="45"/>
      <c r="QYE92" s="45"/>
      <c r="QYF92" s="45"/>
      <c r="QYG92" s="45"/>
      <c r="QYH92" s="45"/>
      <c r="QYI92" s="45"/>
      <c r="QYJ92" s="45"/>
      <c r="QYK92" s="45"/>
      <c r="QYL92" s="45"/>
      <c r="QYM92" s="45"/>
      <c r="QYN92" s="45"/>
      <c r="QYO92" s="45"/>
      <c r="QYP92" s="45"/>
      <c r="QYQ92" s="45"/>
      <c r="QYR92" s="45"/>
      <c r="QYS92" s="45"/>
      <c r="QYT92" s="45"/>
      <c r="QYU92" s="45"/>
      <c r="QYV92" s="45"/>
      <c r="QYW92" s="45"/>
      <c r="QYX92" s="45"/>
      <c r="QYY92" s="45"/>
      <c r="QYZ92" s="45"/>
      <c r="QZA92" s="45"/>
      <c r="QZB92" s="45"/>
      <c r="QZC92" s="45"/>
      <c r="QZD92" s="45"/>
      <c r="QZE92" s="45"/>
      <c r="QZF92" s="45"/>
      <c r="QZG92" s="45"/>
      <c r="QZH92" s="45"/>
      <c r="QZI92" s="45"/>
      <c r="QZJ92" s="45"/>
      <c r="QZK92" s="45"/>
      <c r="QZL92" s="45"/>
      <c r="QZM92" s="45"/>
      <c r="QZN92" s="45"/>
      <c r="QZO92" s="45"/>
      <c r="QZP92" s="45"/>
      <c r="QZQ92" s="45"/>
      <c r="QZR92" s="45"/>
      <c r="QZS92" s="45"/>
      <c r="QZT92" s="45"/>
      <c r="QZU92" s="45"/>
      <c r="QZV92" s="45"/>
      <c r="QZW92" s="45"/>
      <c r="QZX92" s="45"/>
      <c r="QZY92" s="45"/>
      <c r="QZZ92" s="45"/>
      <c r="RAA92" s="45"/>
      <c r="RAB92" s="45"/>
      <c r="RAC92" s="45"/>
      <c r="RAD92" s="45"/>
      <c r="RAE92" s="45"/>
      <c r="RAF92" s="45"/>
      <c r="RAG92" s="45"/>
      <c r="RAH92" s="45"/>
      <c r="RAI92" s="45"/>
      <c r="RAJ92" s="45"/>
      <c r="RAK92" s="45"/>
      <c r="RAL92" s="45"/>
      <c r="RAM92" s="45"/>
      <c r="RAN92" s="45"/>
      <c r="RAO92" s="45"/>
      <c r="RAP92" s="45"/>
      <c r="RAQ92" s="45"/>
      <c r="RAR92" s="45"/>
      <c r="RAS92" s="45"/>
      <c r="RAT92" s="45"/>
      <c r="RAU92" s="45"/>
      <c r="RAV92" s="45"/>
      <c r="RAW92" s="45"/>
      <c r="RAX92" s="45"/>
      <c r="RAY92" s="45"/>
      <c r="RAZ92" s="45"/>
      <c r="RBA92" s="45"/>
      <c r="RBB92" s="45"/>
      <c r="RBC92" s="45"/>
      <c r="RBD92" s="45"/>
      <c r="RBE92" s="45"/>
      <c r="RBF92" s="45"/>
      <c r="RBG92" s="45"/>
      <c r="RBH92" s="45"/>
      <c r="RBI92" s="45"/>
      <c r="RBJ92" s="45"/>
      <c r="RBK92" s="45"/>
      <c r="RBL92" s="45"/>
      <c r="RBM92" s="45"/>
      <c r="RBN92" s="45"/>
      <c r="RBO92" s="45"/>
      <c r="RBP92" s="45"/>
      <c r="RBQ92" s="45"/>
      <c r="RBR92" s="45"/>
      <c r="RBS92" s="45"/>
      <c r="RBT92" s="45"/>
      <c r="RBU92" s="45"/>
      <c r="RBV92" s="45"/>
      <c r="RBW92" s="45"/>
      <c r="RBX92" s="45"/>
      <c r="RBY92" s="45"/>
      <c r="RBZ92" s="45"/>
      <c r="RCA92" s="45"/>
      <c r="RCB92" s="45"/>
      <c r="RCC92" s="45"/>
      <c r="RCD92" s="45"/>
      <c r="RCE92" s="45"/>
      <c r="RCF92" s="45"/>
      <c r="RCG92" s="45"/>
      <c r="RCH92" s="45"/>
      <c r="RCI92" s="45"/>
      <c r="RCJ92" s="45"/>
      <c r="RCK92" s="45"/>
      <c r="RCL92" s="45"/>
      <c r="RCM92" s="45"/>
      <c r="RCN92" s="45"/>
      <c r="RCO92" s="45"/>
      <c r="RCP92" s="45"/>
      <c r="RCQ92" s="45"/>
      <c r="RCR92" s="45"/>
      <c r="RCS92" s="45"/>
      <c r="RCT92" s="45"/>
      <c r="RCU92" s="45"/>
      <c r="RCV92" s="45"/>
      <c r="RCW92" s="45"/>
      <c r="RCX92" s="45"/>
      <c r="RCY92" s="45"/>
      <c r="RCZ92" s="45"/>
      <c r="RDA92" s="45"/>
      <c r="RDB92" s="45"/>
      <c r="RDC92" s="45"/>
      <c r="RDD92" s="45"/>
      <c r="RDE92" s="45"/>
      <c r="RDF92" s="45"/>
      <c r="RDG92" s="45"/>
      <c r="RDH92" s="45"/>
      <c r="RDI92" s="45"/>
      <c r="RDJ92" s="45"/>
      <c r="RDK92" s="45"/>
      <c r="RDL92" s="45"/>
      <c r="RDM92" s="45"/>
      <c r="RDN92" s="45"/>
      <c r="RDO92" s="45"/>
      <c r="RDP92" s="45"/>
      <c r="RDQ92" s="45"/>
      <c r="RDR92" s="45"/>
      <c r="RDS92" s="45"/>
      <c r="RDT92" s="45"/>
      <c r="RDU92" s="45"/>
      <c r="RDV92" s="45"/>
      <c r="RDW92" s="45"/>
      <c r="RDX92" s="45"/>
      <c r="RDY92" s="45"/>
      <c r="RDZ92" s="45"/>
      <c r="REA92" s="45"/>
      <c r="REB92" s="45"/>
      <c r="REC92" s="45"/>
      <c r="RED92" s="45"/>
      <c r="REE92" s="45"/>
      <c r="REF92" s="45"/>
      <c r="REG92" s="45"/>
      <c r="REH92" s="45"/>
      <c r="REI92" s="45"/>
      <c r="REJ92" s="45"/>
      <c r="REK92" s="45"/>
      <c r="REL92" s="45"/>
      <c r="REM92" s="45"/>
      <c r="REN92" s="45"/>
      <c r="REO92" s="45"/>
      <c r="REP92" s="45"/>
      <c r="REQ92" s="45"/>
      <c r="RER92" s="45"/>
      <c r="RES92" s="45"/>
      <c r="RET92" s="45"/>
      <c r="REU92" s="45"/>
      <c r="REV92" s="45"/>
      <c r="REW92" s="45"/>
      <c r="REX92" s="45"/>
      <c r="REY92" s="45"/>
      <c r="REZ92" s="45"/>
      <c r="RFA92" s="45"/>
      <c r="RFB92" s="45"/>
      <c r="RFC92" s="45"/>
      <c r="RFD92" s="45"/>
      <c r="RFE92" s="45"/>
      <c r="RFF92" s="45"/>
      <c r="RFG92" s="45"/>
      <c r="RFH92" s="45"/>
      <c r="RFI92" s="45"/>
      <c r="RFJ92" s="45"/>
      <c r="RFK92" s="45"/>
      <c r="RFL92" s="45"/>
      <c r="RFM92" s="45"/>
      <c r="RFN92" s="45"/>
      <c r="RFO92" s="45"/>
      <c r="RFP92" s="45"/>
      <c r="RFQ92" s="45"/>
      <c r="RFR92" s="45"/>
      <c r="RFS92" s="45"/>
      <c r="RFT92" s="45"/>
      <c r="RFU92" s="45"/>
      <c r="RFV92" s="45"/>
      <c r="RFW92" s="45"/>
      <c r="RFX92" s="45"/>
      <c r="RFY92" s="45"/>
      <c r="RFZ92" s="45"/>
      <c r="RGA92" s="45"/>
      <c r="RGB92" s="45"/>
      <c r="RGC92" s="45"/>
      <c r="RGD92" s="45"/>
      <c r="RGE92" s="45"/>
      <c r="RGF92" s="45"/>
      <c r="RGG92" s="45"/>
      <c r="RGH92" s="45"/>
      <c r="RGI92" s="45"/>
      <c r="RGJ92" s="45"/>
      <c r="RGK92" s="45"/>
      <c r="RGL92" s="45"/>
      <c r="RGM92" s="45"/>
      <c r="RGN92" s="45"/>
      <c r="RGO92" s="45"/>
      <c r="RGP92" s="45"/>
      <c r="RGQ92" s="45"/>
      <c r="RGR92" s="45"/>
      <c r="RGS92" s="45"/>
      <c r="RGT92" s="45"/>
      <c r="RGU92" s="45"/>
      <c r="RGV92" s="45"/>
      <c r="RGW92" s="45"/>
      <c r="RGX92" s="45"/>
      <c r="RGY92" s="45"/>
      <c r="RGZ92" s="45"/>
      <c r="RHA92" s="45"/>
      <c r="RHB92" s="45"/>
      <c r="RHC92" s="45"/>
      <c r="RHD92" s="45"/>
      <c r="RHE92" s="45"/>
      <c r="RHF92" s="45"/>
      <c r="RHG92" s="45"/>
      <c r="RHH92" s="45"/>
      <c r="RHI92" s="45"/>
      <c r="RHJ92" s="45"/>
      <c r="RHK92" s="45"/>
      <c r="RHL92" s="45"/>
      <c r="RHM92" s="45"/>
      <c r="RHN92" s="45"/>
      <c r="RHO92" s="45"/>
      <c r="RHP92" s="45"/>
      <c r="RHQ92" s="45"/>
      <c r="RHR92" s="45"/>
      <c r="RHS92" s="45"/>
      <c r="RHT92" s="45"/>
      <c r="RHU92" s="45"/>
      <c r="RHV92" s="45"/>
      <c r="RHW92" s="45"/>
      <c r="RHX92" s="45"/>
      <c r="RHY92" s="45"/>
      <c r="RHZ92" s="45"/>
      <c r="RIA92" s="45"/>
      <c r="RIB92" s="45"/>
      <c r="RIC92" s="45"/>
      <c r="RID92" s="45"/>
      <c r="RIE92" s="45"/>
      <c r="RIF92" s="45"/>
      <c r="RIG92" s="45"/>
      <c r="RIH92" s="45"/>
      <c r="RII92" s="45"/>
      <c r="RIJ92" s="45"/>
      <c r="RIK92" s="45"/>
      <c r="RIL92" s="45"/>
      <c r="RIM92" s="45"/>
      <c r="RIN92" s="45"/>
      <c r="RIO92" s="45"/>
      <c r="RIP92" s="45"/>
      <c r="RIQ92" s="45"/>
      <c r="RIR92" s="45"/>
      <c r="RIS92" s="45"/>
      <c r="RIT92" s="45"/>
      <c r="RIU92" s="45"/>
      <c r="RIV92" s="45"/>
      <c r="RIW92" s="45"/>
      <c r="RIX92" s="45"/>
      <c r="RIY92" s="45"/>
      <c r="RIZ92" s="45"/>
      <c r="RJA92" s="45"/>
      <c r="RJB92" s="45"/>
      <c r="RJC92" s="45"/>
      <c r="RJD92" s="45"/>
      <c r="RJE92" s="45"/>
      <c r="RJF92" s="45"/>
      <c r="RJG92" s="45"/>
      <c r="RJH92" s="45"/>
      <c r="RJI92" s="45"/>
      <c r="RJJ92" s="45"/>
      <c r="RJK92" s="45"/>
      <c r="RJL92" s="45"/>
      <c r="RJM92" s="45"/>
      <c r="RJN92" s="45"/>
      <c r="RJO92" s="45"/>
      <c r="RJP92" s="45"/>
      <c r="RJQ92" s="45"/>
      <c r="RJR92" s="45"/>
      <c r="RJS92" s="45"/>
      <c r="RJT92" s="45"/>
      <c r="RJU92" s="45"/>
      <c r="RJV92" s="45"/>
      <c r="RJW92" s="45"/>
      <c r="RJX92" s="45"/>
      <c r="RJY92" s="45"/>
      <c r="RJZ92" s="45"/>
      <c r="RKA92" s="45"/>
      <c r="RKB92" s="45"/>
      <c r="RKC92" s="45"/>
      <c r="RKD92" s="45"/>
      <c r="RKE92" s="45"/>
      <c r="RKF92" s="45"/>
      <c r="RKG92" s="45"/>
      <c r="RKH92" s="45"/>
      <c r="RKI92" s="45"/>
      <c r="RKJ92" s="45"/>
      <c r="RKK92" s="45"/>
      <c r="RKL92" s="45"/>
      <c r="RKM92" s="45"/>
      <c r="RKN92" s="45"/>
      <c r="RKO92" s="45"/>
      <c r="RKP92" s="45"/>
      <c r="RKQ92" s="45"/>
      <c r="RKR92" s="45"/>
      <c r="RKS92" s="45"/>
      <c r="RKT92" s="45"/>
      <c r="RKU92" s="45"/>
      <c r="RKV92" s="45"/>
      <c r="RKW92" s="45"/>
      <c r="RKX92" s="45"/>
      <c r="RKY92" s="45"/>
      <c r="RKZ92" s="45"/>
      <c r="RLA92" s="45"/>
      <c r="RLB92" s="45"/>
      <c r="RLC92" s="45"/>
      <c r="RLD92" s="45"/>
      <c r="RLE92" s="45"/>
      <c r="RLF92" s="45"/>
      <c r="RLG92" s="45"/>
      <c r="RLH92" s="45"/>
      <c r="RLI92" s="45"/>
      <c r="RLJ92" s="45"/>
      <c r="RLK92" s="45"/>
      <c r="RLL92" s="45"/>
      <c r="RLM92" s="45"/>
      <c r="RLN92" s="45"/>
      <c r="RLO92" s="45"/>
      <c r="RLP92" s="45"/>
      <c r="RLQ92" s="45"/>
      <c r="RLR92" s="45"/>
      <c r="RLS92" s="45"/>
      <c r="RLT92" s="45"/>
      <c r="RLU92" s="45"/>
      <c r="RLV92" s="45"/>
      <c r="RLW92" s="45"/>
      <c r="RLX92" s="45"/>
      <c r="RLY92" s="45"/>
      <c r="RLZ92" s="45"/>
      <c r="RMA92" s="45"/>
      <c r="RMB92" s="45"/>
      <c r="RMC92" s="45"/>
      <c r="RMD92" s="45"/>
      <c r="RME92" s="45"/>
      <c r="RMF92" s="45"/>
      <c r="RMG92" s="45"/>
      <c r="RMH92" s="45"/>
      <c r="RMI92" s="45"/>
      <c r="RMJ92" s="45"/>
      <c r="RMK92" s="45"/>
      <c r="RML92" s="45"/>
      <c r="RMM92" s="45"/>
      <c r="RMN92" s="45"/>
      <c r="RMO92" s="45"/>
      <c r="RMP92" s="45"/>
      <c r="RMQ92" s="45"/>
      <c r="RMR92" s="45"/>
      <c r="RMS92" s="45"/>
      <c r="RMT92" s="45"/>
      <c r="RMU92" s="45"/>
      <c r="RMV92" s="45"/>
      <c r="RMW92" s="45"/>
      <c r="RMX92" s="45"/>
      <c r="RMY92" s="45"/>
      <c r="RMZ92" s="45"/>
      <c r="RNA92" s="45"/>
      <c r="RNB92" s="45"/>
      <c r="RNC92" s="45"/>
      <c r="RND92" s="45"/>
      <c r="RNE92" s="45"/>
      <c r="RNF92" s="45"/>
      <c r="RNG92" s="45"/>
      <c r="RNH92" s="45"/>
      <c r="RNI92" s="45"/>
      <c r="RNJ92" s="45"/>
      <c r="RNK92" s="45"/>
      <c r="RNL92" s="45"/>
      <c r="RNM92" s="45"/>
      <c r="RNN92" s="45"/>
      <c r="RNO92" s="45"/>
      <c r="RNP92" s="45"/>
      <c r="RNQ92" s="45"/>
      <c r="RNR92" s="45"/>
      <c r="RNS92" s="45"/>
      <c r="RNT92" s="45"/>
      <c r="RNU92" s="45"/>
      <c r="RNV92" s="45"/>
      <c r="RNW92" s="45"/>
      <c r="RNX92" s="45"/>
      <c r="RNY92" s="45"/>
      <c r="RNZ92" s="45"/>
      <c r="ROA92" s="45"/>
      <c r="ROB92" s="45"/>
      <c r="ROC92" s="45"/>
      <c r="ROD92" s="45"/>
      <c r="ROE92" s="45"/>
      <c r="ROF92" s="45"/>
      <c r="ROG92" s="45"/>
      <c r="ROH92" s="45"/>
      <c r="ROI92" s="45"/>
      <c r="ROJ92" s="45"/>
      <c r="ROK92" s="45"/>
      <c r="ROL92" s="45"/>
      <c r="ROM92" s="45"/>
      <c r="RON92" s="45"/>
      <c r="ROO92" s="45"/>
      <c r="ROP92" s="45"/>
      <c r="ROQ92" s="45"/>
      <c r="ROR92" s="45"/>
      <c r="ROS92" s="45"/>
      <c r="ROT92" s="45"/>
      <c r="ROU92" s="45"/>
      <c r="ROV92" s="45"/>
      <c r="ROW92" s="45"/>
      <c r="ROX92" s="45"/>
      <c r="ROY92" s="45"/>
      <c r="ROZ92" s="45"/>
      <c r="RPA92" s="45"/>
      <c r="RPB92" s="45"/>
      <c r="RPC92" s="45"/>
      <c r="RPD92" s="45"/>
      <c r="RPE92" s="45"/>
      <c r="RPF92" s="45"/>
      <c r="RPG92" s="45"/>
      <c r="RPH92" s="45"/>
      <c r="RPI92" s="45"/>
      <c r="RPJ92" s="45"/>
      <c r="RPK92" s="45"/>
      <c r="RPL92" s="45"/>
      <c r="RPM92" s="45"/>
      <c r="RPN92" s="45"/>
      <c r="RPO92" s="45"/>
      <c r="RPP92" s="45"/>
      <c r="RPQ92" s="45"/>
      <c r="RPR92" s="45"/>
      <c r="RPS92" s="45"/>
      <c r="RPT92" s="45"/>
      <c r="RPU92" s="45"/>
      <c r="RPV92" s="45"/>
      <c r="RPW92" s="45"/>
      <c r="RPX92" s="45"/>
      <c r="RPY92" s="45"/>
      <c r="RPZ92" s="45"/>
      <c r="RQA92" s="45"/>
      <c r="RQB92" s="45"/>
      <c r="RQC92" s="45"/>
      <c r="RQD92" s="45"/>
      <c r="RQE92" s="45"/>
      <c r="RQF92" s="45"/>
      <c r="RQG92" s="45"/>
      <c r="RQH92" s="45"/>
      <c r="RQI92" s="45"/>
      <c r="RQJ92" s="45"/>
      <c r="RQK92" s="45"/>
      <c r="RQL92" s="45"/>
      <c r="RQM92" s="45"/>
      <c r="RQN92" s="45"/>
      <c r="RQO92" s="45"/>
      <c r="RQP92" s="45"/>
      <c r="RQQ92" s="45"/>
      <c r="RQR92" s="45"/>
      <c r="RQS92" s="45"/>
      <c r="RQT92" s="45"/>
      <c r="RQU92" s="45"/>
      <c r="RQV92" s="45"/>
      <c r="RQW92" s="45"/>
      <c r="RQX92" s="45"/>
      <c r="RQY92" s="45"/>
      <c r="RQZ92" s="45"/>
      <c r="RRA92" s="45"/>
      <c r="RRB92" s="45"/>
      <c r="RRC92" s="45"/>
      <c r="RRD92" s="45"/>
      <c r="RRE92" s="45"/>
      <c r="RRF92" s="45"/>
      <c r="RRG92" s="45"/>
      <c r="RRH92" s="45"/>
      <c r="RRI92" s="45"/>
      <c r="RRJ92" s="45"/>
      <c r="RRK92" s="45"/>
      <c r="RRL92" s="45"/>
      <c r="RRM92" s="45"/>
      <c r="RRN92" s="45"/>
      <c r="RRO92" s="45"/>
      <c r="RRP92" s="45"/>
      <c r="RRQ92" s="45"/>
      <c r="RRR92" s="45"/>
      <c r="RRS92" s="45"/>
      <c r="RRT92" s="45"/>
      <c r="RRU92" s="45"/>
      <c r="RRV92" s="45"/>
      <c r="RRW92" s="45"/>
      <c r="RRX92" s="45"/>
      <c r="RRY92" s="45"/>
      <c r="RRZ92" s="45"/>
      <c r="RSA92" s="45"/>
      <c r="RSB92" s="45"/>
      <c r="RSC92" s="45"/>
      <c r="RSD92" s="45"/>
      <c r="RSE92" s="45"/>
      <c r="RSF92" s="45"/>
      <c r="RSG92" s="45"/>
      <c r="RSH92" s="45"/>
      <c r="RSI92" s="45"/>
      <c r="RSJ92" s="45"/>
      <c r="RSK92" s="45"/>
      <c r="RSL92" s="45"/>
      <c r="RSM92" s="45"/>
      <c r="RSN92" s="45"/>
      <c r="RSO92" s="45"/>
      <c r="RSP92" s="45"/>
      <c r="RSQ92" s="45"/>
      <c r="RSR92" s="45"/>
      <c r="RSS92" s="45"/>
      <c r="RST92" s="45"/>
      <c r="RSU92" s="45"/>
      <c r="RSV92" s="45"/>
      <c r="RSW92" s="45"/>
      <c r="RSX92" s="45"/>
      <c r="RSY92" s="45"/>
      <c r="RSZ92" s="45"/>
      <c r="RTA92" s="45"/>
      <c r="RTB92" s="45"/>
      <c r="RTC92" s="45"/>
      <c r="RTD92" s="45"/>
      <c r="RTE92" s="45"/>
      <c r="RTF92" s="45"/>
      <c r="RTG92" s="45"/>
      <c r="RTH92" s="45"/>
      <c r="RTI92" s="45"/>
      <c r="RTJ92" s="45"/>
      <c r="RTK92" s="45"/>
      <c r="RTL92" s="45"/>
      <c r="RTM92" s="45"/>
      <c r="RTN92" s="45"/>
      <c r="RTO92" s="45"/>
      <c r="RTP92" s="45"/>
      <c r="RTQ92" s="45"/>
      <c r="RTR92" s="45"/>
      <c r="RTS92" s="45"/>
      <c r="RTT92" s="45"/>
      <c r="RTU92" s="45"/>
      <c r="RTV92" s="45"/>
      <c r="RTW92" s="45"/>
      <c r="RTX92" s="45"/>
      <c r="RTY92" s="45"/>
      <c r="RTZ92" s="45"/>
      <c r="RUA92" s="45"/>
      <c r="RUB92" s="45"/>
      <c r="RUC92" s="45"/>
      <c r="RUD92" s="45"/>
      <c r="RUE92" s="45"/>
      <c r="RUF92" s="45"/>
      <c r="RUG92" s="45"/>
      <c r="RUH92" s="45"/>
      <c r="RUI92" s="45"/>
      <c r="RUJ92" s="45"/>
      <c r="RUK92" s="45"/>
      <c r="RUL92" s="45"/>
      <c r="RUM92" s="45"/>
      <c r="RUN92" s="45"/>
      <c r="RUO92" s="45"/>
      <c r="RUP92" s="45"/>
      <c r="RUQ92" s="45"/>
      <c r="RUR92" s="45"/>
      <c r="RUS92" s="45"/>
      <c r="RUT92" s="45"/>
      <c r="RUU92" s="45"/>
      <c r="RUV92" s="45"/>
      <c r="RUW92" s="45"/>
      <c r="RUX92" s="45"/>
      <c r="RUY92" s="45"/>
      <c r="RUZ92" s="45"/>
      <c r="RVA92" s="45"/>
      <c r="RVB92" s="45"/>
      <c r="RVC92" s="45"/>
      <c r="RVD92" s="45"/>
      <c r="RVE92" s="45"/>
      <c r="RVF92" s="45"/>
      <c r="RVG92" s="45"/>
      <c r="RVH92" s="45"/>
      <c r="RVI92" s="45"/>
      <c r="RVJ92" s="45"/>
      <c r="RVK92" s="45"/>
      <c r="RVL92" s="45"/>
      <c r="RVM92" s="45"/>
      <c r="RVN92" s="45"/>
      <c r="RVO92" s="45"/>
      <c r="RVP92" s="45"/>
      <c r="RVQ92" s="45"/>
      <c r="RVR92" s="45"/>
      <c r="RVS92" s="45"/>
      <c r="RVT92" s="45"/>
      <c r="RVU92" s="45"/>
      <c r="RVV92" s="45"/>
      <c r="RVW92" s="45"/>
      <c r="RVX92" s="45"/>
      <c r="RVY92" s="45"/>
      <c r="RVZ92" s="45"/>
      <c r="RWA92" s="45"/>
      <c r="RWB92" s="45"/>
      <c r="RWC92" s="45"/>
      <c r="RWD92" s="45"/>
      <c r="RWE92" s="45"/>
      <c r="RWF92" s="45"/>
      <c r="RWG92" s="45"/>
      <c r="RWH92" s="45"/>
      <c r="RWI92" s="45"/>
      <c r="RWJ92" s="45"/>
      <c r="RWK92" s="45"/>
      <c r="RWL92" s="45"/>
      <c r="RWM92" s="45"/>
      <c r="RWN92" s="45"/>
      <c r="RWO92" s="45"/>
      <c r="RWP92" s="45"/>
      <c r="RWQ92" s="45"/>
      <c r="RWR92" s="45"/>
      <c r="RWS92" s="45"/>
      <c r="RWT92" s="45"/>
      <c r="RWU92" s="45"/>
      <c r="RWV92" s="45"/>
      <c r="RWW92" s="45"/>
      <c r="RWX92" s="45"/>
      <c r="RWY92" s="45"/>
      <c r="RWZ92" s="45"/>
      <c r="RXA92" s="45"/>
      <c r="RXB92" s="45"/>
      <c r="RXC92" s="45"/>
      <c r="RXD92" s="45"/>
      <c r="RXE92" s="45"/>
      <c r="RXF92" s="45"/>
      <c r="RXG92" s="45"/>
      <c r="RXH92" s="45"/>
      <c r="RXI92" s="45"/>
      <c r="RXJ92" s="45"/>
      <c r="RXK92" s="45"/>
      <c r="RXL92" s="45"/>
      <c r="RXM92" s="45"/>
      <c r="RXN92" s="45"/>
      <c r="RXO92" s="45"/>
      <c r="RXP92" s="45"/>
      <c r="RXQ92" s="45"/>
      <c r="RXR92" s="45"/>
      <c r="RXS92" s="45"/>
      <c r="RXT92" s="45"/>
      <c r="RXU92" s="45"/>
      <c r="RXV92" s="45"/>
      <c r="RXW92" s="45"/>
      <c r="RXX92" s="45"/>
      <c r="RXY92" s="45"/>
      <c r="RXZ92" s="45"/>
      <c r="RYA92" s="45"/>
      <c r="RYB92" s="45"/>
      <c r="RYC92" s="45"/>
      <c r="RYD92" s="45"/>
      <c r="RYE92" s="45"/>
      <c r="RYF92" s="45"/>
      <c r="RYG92" s="45"/>
      <c r="RYH92" s="45"/>
      <c r="RYI92" s="45"/>
      <c r="RYJ92" s="45"/>
      <c r="RYK92" s="45"/>
      <c r="RYL92" s="45"/>
      <c r="RYM92" s="45"/>
      <c r="RYN92" s="45"/>
      <c r="RYO92" s="45"/>
      <c r="RYP92" s="45"/>
      <c r="RYQ92" s="45"/>
      <c r="RYR92" s="45"/>
      <c r="RYS92" s="45"/>
      <c r="RYT92" s="45"/>
      <c r="RYU92" s="45"/>
      <c r="RYV92" s="45"/>
      <c r="RYW92" s="45"/>
      <c r="RYX92" s="45"/>
      <c r="RYY92" s="45"/>
      <c r="RYZ92" s="45"/>
      <c r="RZA92" s="45"/>
      <c r="RZB92" s="45"/>
      <c r="RZC92" s="45"/>
      <c r="RZD92" s="45"/>
      <c r="RZE92" s="45"/>
      <c r="RZF92" s="45"/>
      <c r="RZG92" s="45"/>
      <c r="RZH92" s="45"/>
      <c r="RZI92" s="45"/>
      <c r="RZJ92" s="45"/>
      <c r="RZK92" s="45"/>
      <c r="RZL92" s="45"/>
      <c r="RZM92" s="45"/>
      <c r="RZN92" s="45"/>
      <c r="RZO92" s="45"/>
      <c r="RZP92" s="45"/>
      <c r="RZQ92" s="45"/>
      <c r="RZR92" s="45"/>
      <c r="RZS92" s="45"/>
      <c r="RZT92" s="45"/>
      <c r="RZU92" s="45"/>
      <c r="RZV92" s="45"/>
      <c r="RZW92" s="45"/>
      <c r="RZX92" s="45"/>
      <c r="RZY92" s="45"/>
      <c r="RZZ92" s="45"/>
      <c r="SAA92" s="45"/>
      <c r="SAB92" s="45"/>
      <c r="SAC92" s="45"/>
      <c r="SAD92" s="45"/>
      <c r="SAE92" s="45"/>
      <c r="SAF92" s="45"/>
      <c r="SAG92" s="45"/>
      <c r="SAH92" s="45"/>
      <c r="SAI92" s="45"/>
      <c r="SAJ92" s="45"/>
      <c r="SAK92" s="45"/>
      <c r="SAL92" s="45"/>
      <c r="SAM92" s="45"/>
      <c r="SAN92" s="45"/>
      <c r="SAO92" s="45"/>
      <c r="SAP92" s="45"/>
      <c r="SAQ92" s="45"/>
      <c r="SAR92" s="45"/>
      <c r="SAS92" s="45"/>
      <c r="SAT92" s="45"/>
      <c r="SAU92" s="45"/>
      <c r="SAV92" s="45"/>
      <c r="SAW92" s="45"/>
      <c r="SAX92" s="45"/>
      <c r="SAY92" s="45"/>
      <c r="SAZ92" s="45"/>
      <c r="SBA92" s="45"/>
      <c r="SBB92" s="45"/>
      <c r="SBC92" s="45"/>
      <c r="SBD92" s="45"/>
      <c r="SBE92" s="45"/>
      <c r="SBF92" s="45"/>
      <c r="SBG92" s="45"/>
      <c r="SBH92" s="45"/>
      <c r="SBI92" s="45"/>
      <c r="SBJ92" s="45"/>
      <c r="SBK92" s="45"/>
      <c r="SBL92" s="45"/>
      <c r="SBM92" s="45"/>
      <c r="SBN92" s="45"/>
      <c r="SBO92" s="45"/>
      <c r="SBP92" s="45"/>
      <c r="SBQ92" s="45"/>
      <c r="SBR92" s="45"/>
      <c r="SBS92" s="45"/>
      <c r="SBT92" s="45"/>
      <c r="SBU92" s="45"/>
      <c r="SBV92" s="45"/>
      <c r="SBW92" s="45"/>
      <c r="SBX92" s="45"/>
      <c r="SBY92" s="45"/>
      <c r="SBZ92" s="45"/>
      <c r="SCA92" s="45"/>
      <c r="SCB92" s="45"/>
      <c r="SCC92" s="45"/>
      <c r="SCD92" s="45"/>
      <c r="SCE92" s="45"/>
      <c r="SCF92" s="45"/>
      <c r="SCG92" s="45"/>
      <c r="SCH92" s="45"/>
      <c r="SCI92" s="45"/>
      <c r="SCJ92" s="45"/>
      <c r="SCK92" s="45"/>
      <c r="SCL92" s="45"/>
      <c r="SCM92" s="45"/>
      <c r="SCN92" s="45"/>
      <c r="SCO92" s="45"/>
      <c r="SCP92" s="45"/>
      <c r="SCQ92" s="45"/>
      <c r="SCR92" s="45"/>
      <c r="SCS92" s="45"/>
      <c r="SCT92" s="45"/>
      <c r="SCU92" s="45"/>
      <c r="SCV92" s="45"/>
      <c r="SCW92" s="45"/>
      <c r="SCX92" s="45"/>
      <c r="SCY92" s="45"/>
      <c r="SCZ92" s="45"/>
      <c r="SDA92" s="45"/>
      <c r="SDB92" s="45"/>
      <c r="SDC92" s="45"/>
      <c r="SDD92" s="45"/>
      <c r="SDE92" s="45"/>
      <c r="SDF92" s="45"/>
      <c r="SDG92" s="45"/>
      <c r="SDH92" s="45"/>
      <c r="SDI92" s="45"/>
      <c r="SDJ92" s="45"/>
      <c r="SDK92" s="45"/>
      <c r="SDL92" s="45"/>
      <c r="SDM92" s="45"/>
      <c r="SDN92" s="45"/>
      <c r="SDO92" s="45"/>
      <c r="SDP92" s="45"/>
      <c r="SDQ92" s="45"/>
      <c r="SDR92" s="45"/>
      <c r="SDS92" s="45"/>
      <c r="SDT92" s="45"/>
      <c r="SDU92" s="45"/>
      <c r="SDV92" s="45"/>
      <c r="SDW92" s="45"/>
      <c r="SDX92" s="45"/>
      <c r="SDY92" s="45"/>
      <c r="SDZ92" s="45"/>
      <c r="SEA92" s="45"/>
      <c r="SEB92" s="45"/>
      <c r="SEC92" s="45"/>
      <c r="SED92" s="45"/>
      <c r="SEE92" s="45"/>
      <c r="SEF92" s="45"/>
      <c r="SEG92" s="45"/>
      <c r="SEH92" s="45"/>
      <c r="SEI92" s="45"/>
      <c r="SEJ92" s="45"/>
      <c r="SEK92" s="45"/>
      <c r="SEL92" s="45"/>
      <c r="SEM92" s="45"/>
      <c r="SEN92" s="45"/>
      <c r="SEO92" s="45"/>
      <c r="SEP92" s="45"/>
      <c r="SEQ92" s="45"/>
      <c r="SER92" s="45"/>
      <c r="SES92" s="45"/>
      <c r="SET92" s="45"/>
      <c r="SEU92" s="45"/>
      <c r="SEV92" s="45"/>
      <c r="SEW92" s="45"/>
      <c r="SEX92" s="45"/>
      <c r="SEY92" s="45"/>
      <c r="SEZ92" s="45"/>
      <c r="SFA92" s="45"/>
      <c r="SFB92" s="45"/>
      <c r="SFC92" s="45"/>
      <c r="SFD92" s="45"/>
      <c r="SFE92" s="45"/>
      <c r="SFF92" s="45"/>
      <c r="SFG92" s="45"/>
      <c r="SFH92" s="45"/>
      <c r="SFI92" s="45"/>
      <c r="SFJ92" s="45"/>
      <c r="SFK92" s="45"/>
      <c r="SFL92" s="45"/>
      <c r="SFM92" s="45"/>
      <c r="SFN92" s="45"/>
      <c r="SFO92" s="45"/>
      <c r="SFP92" s="45"/>
      <c r="SFQ92" s="45"/>
      <c r="SFR92" s="45"/>
      <c r="SFS92" s="45"/>
      <c r="SFT92" s="45"/>
      <c r="SFU92" s="45"/>
      <c r="SFV92" s="45"/>
      <c r="SFW92" s="45"/>
      <c r="SFX92" s="45"/>
      <c r="SFY92" s="45"/>
      <c r="SFZ92" s="45"/>
      <c r="SGA92" s="45"/>
      <c r="SGB92" s="45"/>
      <c r="SGC92" s="45"/>
      <c r="SGD92" s="45"/>
      <c r="SGE92" s="45"/>
      <c r="SGF92" s="45"/>
      <c r="SGG92" s="45"/>
      <c r="SGH92" s="45"/>
      <c r="SGI92" s="45"/>
      <c r="SGJ92" s="45"/>
      <c r="SGK92" s="45"/>
      <c r="SGL92" s="45"/>
      <c r="SGM92" s="45"/>
      <c r="SGN92" s="45"/>
      <c r="SGO92" s="45"/>
      <c r="SGP92" s="45"/>
      <c r="SGQ92" s="45"/>
      <c r="SGR92" s="45"/>
      <c r="SGS92" s="45"/>
      <c r="SGT92" s="45"/>
      <c r="SGU92" s="45"/>
      <c r="SGV92" s="45"/>
      <c r="SGW92" s="45"/>
      <c r="SGX92" s="45"/>
      <c r="SGY92" s="45"/>
      <c r="SGZ92" s="45"/>
      <c r="SHA92" s="45"/>
      <c r="SHB92" s="45"/>
      <c r="SHC92" s="45"/>
      <c r="SHD92" s="45"/>
      <c r="SHE92" s="45"/>
      <c r="SHF92" s="45"/>
      <c r="SHG92" s="45"/>
      <c r="SHH92" s="45"/>
      <c r="SHI92" s="45"/>
      <c r="SHJ92" s="45"/>
      <c r="SHK92" s="45"/>
      <c r="SHL92" s="45"/>
      <c r="SHM92" s="45"/>
      <c r="SHN92" s="45"/>
      <c r="SHO92" s="45"/>
      <c r="SHP92" s="45"/>
      <c r="SHQ92" s="45"/>
      <c r="SHR92" s="45"/>
      <c r="SHS92" s="45"/>
      <c r="SHT92" s="45"/>
      <c r="SHU92" s="45"/>
      <c r="SHV92" s="45"/>
      <c r="SHW92" s="45"/>
      <c r="SHX92" s="45"/>
      <c r="SHY92" s="45"/>
      <c r="SHZ92" s="45"/>
      <c r="SIA92" s="45"/>
      <c r="SIB92" s="45"/>
      <c r="SIC92" s="45"/>
      <c r="SID92" s="45"/>
      <c r="SIE92" s="45"/>
      <c r="SIF92" s="45"/>
      <c r="SIG92" s="45"/>
      <c r="SIH92" s="45"/>
      <c r="SII92" s="45"/>
      <c r="SIJ92" s="45"/>
      <c r="SIK92" s="45"/>
      <c r="SIL92" s="45"/>
      <c r="SIM92" s="45"/>
      <c r="SIN92" s="45"/>
      <c r="SIO92" s="45"/>
      <c r="SIP92" s="45"/>
      <c r="SIQ92" s="45"/>
      <c r="SIR92" s="45"/>
      <c r="SIS92" s="45"/>
      <c r="SIT92" s="45"/>
      <c r="SIU92" s="45"/>
      <c r="SIV92" s="45"/>
      <c r="SIW92" s="45"/>
      <c r="SIX92" s="45"/>
      <c r="SIY92" s="45"/>
      <c r="SIZ92" s="45"/>
      <c r="SJA92" s="45"/>
      <c r="SJB92" s="45"/>
      <c r="SJC92" s="45"/>
      <c r="SJD92" s="45"/>
      <c r="SJE92" s="45"/>
      <c r="SJF92" s="45"/>
      <c r="SJG92" s="45"/>
      <c r="SJH92" s="45"/>
      <c r="SJI92" s="45"/>
      <c r="SJJ92" s="45"/>
      <c r="SJK92" s="45"/>
      <c r="SJL92" s="45"/>
      <c r="SJM92" s="45"/>
      <c r="SJN92" s="45"/>
      <c r="SJO92" s="45"/>
      <c r="SJP92" s="45"/>
      <c r="SJQ92" s="45"/>
      <c r="SJR92" s="45"/>
      <c r="SJS92" s="45"/>
      <c r="SJT92" s="45"/>
      <c r="SJU92" s="45"/>
      <c r="SJV92" s="45"/>
      <c r="SJW92" s="45"/>
      <c r="SJX92" s="45"/>
      <c r="SJY92" s="45"/>
      <c r="SJZ92" s="45"/>
      <c r="SKA92" s="45"/>
      <c r="SKB92" s="45"/>
      <c r="SKC92" s="45"/>
      <c r="SKD92" s="45"/>
      <c r="SKE92" s="45"/>
      <c r="SKF92" s="45"/>
      <c r="SKG92" s="45"/>
      <c r="SKH92" s="45"/>
      <c r="SKI92" s="45"/>
      <c r="SKJ92" s="45"/>
      <c r="SKK92" s="45"/>
      <c r="SKL92" s="45"/>
      <c r="SKM92" s="45"/>
      <c r="SKN92" s="45"/>
      <c r="SKO92" s="45"/>
      <c r="SKP92" s="45"/>
      <c r="SKQ92" s="45"/>
      <c r="SKR92" s="45"/>
      <c r="SKS92" s="45"/>
      <c r="SKT92" s="45"/>
      <c r="SKU92" s="45"/>
      <c r="SKV92" s="45"/>
      <c r="SKW92" s="45"/>
      <c r="SKX92" s="45"/>
      <c r="SKY92" s="45"/>
      <c r="SKZ92" s="45"/>
      <c r="SLA92" s="45"/>
      <c r="SLB92" s="45"/>
      <c r="SLC92" s="45"/>
      <c r="SLD92" s="45"/>
      <c r="SLE92" s="45"/>
      <c r="SLF92" s="45"/>
      <c r="SLG92" s="45"/>
      <c r="SLH92" s="45"/>
      <c r="SLI92" s="45"/>
      <c r="SLJ92" s="45"/>
      <c r="SLK92" s="45"/>
      <c r="SLL92" s="45"/>
      <c r="SLM92" s="45"/>
      <c r="SLN92" s="45"/>
      <c r="SLO92" s="45"/>
      <c r="SLP92" s="45"/>
      <c r="SLQ92" s="45"/>
      <c r="SLR92" s="45"/>
      <c r="SLS92" s="45"/>
      <c r="SLT92" s="45"/>
      <c r="SLU92" s="45"/>
      <c r="SLV92" s="45"/>
      <c r="SLW92" s="45"/>
      <c r="SLX92" s="45"/>
      <c r="SLY92" s="45"/>
      <c r="SLZ92" s="45"/>
      <c r="SMA92" s="45"/>
      <c r="SMB92" s="45"/>
      <c r="SMC92" s="45"/>
      <c r="SMD92" s="45"/>
      <c r="SME92" s="45"/>
      <c r="SMF92" s="45"/>
      <c r="SMG92" s="45"/>
      <c r="SMH92" s="45"/>
      <c r="SMI92" s="45"/>
      <c r="SMJ92" s="45"/>
      <c r="SMK92" s="45"/>
      <c r="SML92" s="45"/>
      <c r="SMM92" s="45"/>
      <c r="SMN92" s="45"/>
      <c r="SMO92" s="45"/>
      <c r="SMP92" s="45"/>
      <c r="SMQ92" s="45"/>
      <c r="SMR92" s="45"/>
      <c r="SMS92" s="45"/>
      <c r="SMT92" s="45"/>
      <c r="SMU92" s="45"/>
      <c r="SMV92" s="45"/>
      <c r="SMW92" s="45"/>
      <c r="SMX92" s="45"/>
      <c r="SMY92" s="45"/>
      <c r="SMZ92" s="45"/>
      <c r="SNA92" s="45"/>
      <c r="SNB92" s="45"/>
      <c r="SNC92" s="45"/>
      <c r="SND92" s="45"/>
      <c r="SNE92" s="45"/>
      <c r="SNF92" s="45"/>
      <c r="SNG92" s="45"/>
      <c r="SNH92" s="45"/>
      <c r="SNI92" s="45"/>
      <c r="SNJ92" s="45"/>
      <c r="SNK92" s="45"/>
      <c r="SNL92" s="45"/>
      <c r="SNM92" s="45"/>
      <c r="SNN92" s="45"/>
      <c r="SNO92" s="45"/>
      <c r="SNP92" s="45"/>
      <c r="SNQ92" s="45"/>
      <c r="SNR92" s="45"/>
      <c r="SNS92" s="45"/>
      <c r="SNT92" s="45"/>
      <c r="SNU92" s="45"/>
      <c r="SNV92" s="45"/>
      <c r="SNW92" s="45"/>
      <c r="SNX92" s="45"/>
      <c r="SNY92" s="45"/>
      <c r="SNZ92" s="45"/>
      <c r="SOA92" s="45"/>
      <c r="SOB92" s="45"/>
      <c r="SOC92" s="45"/>
      <c r="SOD92" s="45"/>
      <c r="SOE92" s="45"/>
      <c r="SOF92" s="45"/>
      <c r="SOG92" s="45"/>
      <c r="SOH92" s="45"/>
      <c r="SOI92" s="45"/>
      <c r="SOJ92" s="45"/>
      <c r="SOK92" s="45"/>
      <c r="SOL92" s="45"/>
      <c r="SOM92" s="45"/>
      <c r="SON92" s="45"/>
      <c r="SOO92" s="45"/>
      <c r="SOP92" s="45"/>
      <c r="SOQ92" s="45"/>
      <c r="SOR92" s="45"/>
      <c r="SOS92" s="45"/>
      <c r="SOT92" s="45"/>
      <c r="SOU92" s="45"/>
      <c r="SOV92" s="45"/>
      <c r="SOW92" s="45"/>
      <c r="SOX92" s="45"/>
      <c r="SOY92" s="45"/>
      <c r="SOZ92" s="45"/>
      <c r="SPA92" s="45"/>
      <c r="SPB92" s="45"/>
      <c r="SPC92" s="45"/>
      <c r="SPD92" s="45"/>
      <c r="SPE92" s="45"/>
      <c r="SPF92" s="45"/>
      <c r="SPG92" s="45"/>
      <c r="SPH92" s="45"/>
      <c r="SPI92" s="45"/>
      <c r="SPJ92" s="45"/>
      <c r="SPK92" s="45"/>
      <c r="SPL92" s="45"/>
      <c r="SPM92" s="45"/>
      <c r="SPN92" s="45"/>
      <c r="SPO92" s="45"/>
      <c r="SPP92" s="45"/>
      <c r="SPQ92" s="45"/>
      <c r="SPR92" s="45"/>
      <c r="SPS92" s="45"/>
      <c r="SPT92" s="45"/>
      <c r="SPU92" s="45"/>
      <c r="SPV92" s="45"/>
      <c r="SPW92" s="45"/>
      <c r="SPX92" s="45"/>
      <c r="SPY92" s="45"/>
      <c r="SPZ92" s="45"/>
      <c r="SQA92" s="45"/>
      <c r="SQB92" s="45"/>
      <c r="SQC92" s="45"/>
      <c r="SQD92" s="45"/>
      <c r="SQE92" s="45"/>
      <c r="SQF92" s="45"/>
      <c r="SQG92" s="45"/>
      <c r="SQH92" s="45"/>
      <c r="SQI92" s="45"/>
      <c r="SQJ92" s="45"/>
      <c r="SQK92" s="45"/>
      <c r="SQL92" s="45"/>
      <c r="SQM92" s="45"/>
      <c r="SQN92" s="45"/>
      <c r="SQO92" s="45"/>
      <c r="SQP92" s="45"/>
      <c r="SQQ92" s="45"/>
      <c r="SQR92" s="45"/>
      <c r="SQS92" s="45"/>
      <c r="SQT92" s="45"/>
      <c r="SQU92" s="45"/>
      <c r="SQV92" s="45"/>
      <c r="SQW92" s="45"/>
      <c r="SQX92" s="45"/>
      <c r="SQY92" s="45"/>
      <c r="SQZ92" s="45"/>
      <c r="SRA92" s="45"/>
      <c r="SRB92" s="45"/>
      <c r="SRC92" s="45"/>
      <c r="SRD92" s="45"/>
      <c r="SRE92" s="45"/>
      <c r="SRF92" s="45"/>
      <c r="SRG92" s="45"/>
      <c r="SRH92" s="45"/>
      <c r="SRI92" s="45"/>
      <c r="SRJ92" s="45"/>
      <c r="SRK92" s="45"/>
      <c r="SRL92" s="45"/>
      <c r="SRM92" s="45"/>
      <c r="SRN92" s="45"/>
      <c r="SRO92" s="45"/>
      <c r="SRP92" s="45"/>
      <c r="SRQ92" s="45"/>
      <c r="SRR92" s="45"/>
      <c r="SRS92" s="45"/>
      <c r="SRT92" s="45"/>
      <c r="SRU92" s="45"/>
      <c r="SRV92" s="45"/>
      <c r="SRW92" s="45"/>
      <c r="SRX92" s="45"/>
      <c r="SRY92" s="45"/>
      <c r="SRZ92" s="45"/>
      <c r="SSA92" s="45"/>
      <c r="SSB92" s="45"/>
      <c r="SSC92" s="45"/>
      <c r="SSD92" s="45"/>
      <c r="SSE92" s="45"/>
      <c r="SSF92" s="45"/>
      <c r="SSG92" s="45"/>
      <c r="SSH92" s="45"/>
      <c r="SSI92" s="45"/>
      <c r="SSJ92" s="45"/>
      <c r="SSK92" s="45"/>
      <c r="SSL92" s="45"/>
      <c r="SSM92" s="45"/>
      <c r="SSN92" s="45"/>
      <c r="SSO92" s="45"/>
      <c r="SSP92" s="45"/>
      <c r="SSQ92" s="45"/>
      <c r="SSR92" s="45"/>
      <c r="SSS92" s="45"/>
      <c r="SST92" s="45"/>
      <c r="SSU92" s="45"/>
      <c r="SSV92" s="45"/>
      <c r="SSW92" s="45"/>
      <c r="SSX92" s="45"/>
      <c r="SSY92" s="45"/>
      <c r="SSZ92" s="45"/>
      <c r="STA92" s="45"/>
      <c r="STB92" s="45"/>
      <c r="STC92" s="45"/>
      <c r="STD92" s="45"/>
      <c r="STE92" s="45"/>
      <c r="STF92" s="45"/>
      <c r="STG92" s="45"/>
      <c r="STH92" s="45"/>
      <c r="STI92" s="45"/>
      <c r="STJ92" s="45"/>
      <c r="STK92" s="45"/>
      <c r="STL92" s="45"/>
      <c r="STM92" s="45"/>
      <c r="STN92" s="45"/>
      <c r="STO92" s="45"/>
      <c r="STP92" s="45"/>
      <c r="STQ92" s="45"/>
      <c r="STR92" s="45"/>
      <c r="STS92" s="45"/>
      <c r="STT92" s="45"/>
      <c r="STU92" s="45"/>
      <c r="STV92" s="45"/>
      <c r="STW92" s="45"/>
      <c r="STX92" s="45"/>
      <c r="STY92" s="45"/>
      <c r="STZ92" s="45"/>
      <c r="SUA92" s="45"/>
      <c r="SUB92" s="45"/>
      <c r="SUC92" s="45"/>
      <c r="SUD92" s="45"/>
      <c r="SUE92" s="45"/>
      <c r="SUF92" s="45"/>
      <c r="SUG92" s="45"/>
      <c r="SUH92" s="45"/>
      <c r="SUI92" s="45"/>
      <c r="SUJ92" s="45"/>
      <c r="SUK92" s="45"/>
      <c r="SUL92" s="45"/>
      <c r="SUM92" s="45"/>
      <c r="SUN92" s="45"/>
      <c r="SUO92" s="45"/>
      <c r="SUP92" s="45"/>
      <c r="SUQ92" s="45"/>
      <c r="SUR92" s="45"/>
      <c r="SUS92" s="45"/>
      <c r="SUT92" s="45"/>
      <c r="SUU92" s="45"/>
      <c r="SUV92" s="45"/>
      <c r="SUW92" s="45"/>
      <c r="SUX92" s="45"/>
      <c r="SUY92" s="45"/>
      <c r="SUZ92" s="45"/>
      <c r="SVA92" s="45"/>
      <c r="SVB92" s="45"/>
      <c r="SVC92" s="45"/>
      <c r="SVD92" s="45"/>
      <c r="SVE92" s="45"/>
      <c r="SVF92" s="45"/>
      <c r="SVG92" s="45"/>
      <c r="SVH92" s="45"/>
      <c r="SVI92" s="45"/>
      <c r="SVJ92" s="45"/>
      <c r="SVK92" s="45"/>
      <c r="SVL92" s="45"/>
      <c r="SVM92" s="45"/>
      <c r="SVN92" s="45"/>
      <c r="SVO92" s="45"/>
      <c r="SVP92" s="45"/>
      <c r="SVQ92" s="45"/>
      <c r="SVR92" s="45"/>
      <c r="SVS92" s="45"/>
      <c r="SVT92" s="45"/>
      <c r="SVU92" s="45"/>
      <c r="SVV92" s="45"/>
      <c r="SVW92" s="45"/>
      <c r="SVX92" s="45"/>
      <c r="SVY92" s="45"/>
      <c r="SVZ92" s="45"/>
      <c r="SWA92" s="45"/>
      <c r="SWB92" s="45"/>
      <c r="SWC92" s="45"/>
      <c r="SWD92" s="45"/>
      <c r="SWE92" s="45"/>
      <c r="SWF92" s="45"/>
      <c r="SWG92" s="45"/>
      <c r="SWH92" s="45"/>
      <c r="SWI92" s="45"/>
      <c r="SWJ92" s="45"/>
      <c r="SWK92" s="45"/>
      <c r="SWL92" s="45"/>
      <c r="SWM92" s="45"/>
      <c r="SWN92" s="45"/>
      <c r="SWO92" s="45"/>
      <c r="SWP92" s="45"/>
      <c r="SWQ92" s="45"/>
      <c r="SWR92" s="45"/>
      <c r="SWS92" s="45"/>
      <c r="SWT92" s="45"/>
      <c r="SWU92" s="45"/>
      <c r="SWV92" s="45"/>
      <c r="SWW92" s="45"/>
      <c r="SWX92" s="45"/>
      <c r="SWY92" s="45"/>
      <c r="SWZ92" s="45"/>
      <c r="SXA92" s="45"/>
      <c r="SXB92" s="45"/>
      <c r="SXC92" s="45"/>
      <c r="SXD92" s="45"/>
      <c r="SXE92" s="45"/>
      <c r="SXF92" s="45"/>
      <c r="SXG92" s="45"/>
      <c r="SXH92" s="45"/>
      <c r="SXI92" s="45"/>
      <c r="SXJ92" s="45"/>
      <c r="SXK92" s="45"/>
      <c r="SXL92" s="45"/>
      <c r="SXM92" s="45"/>
      <c r="SXN92" s="45"/>
      <c r="SXO92" s="45"/>
      <c r="SXP92" s="45"/>
      <c r="SXQ92" s="45"/>
      <c r="SXR92" s="45"/>
      <c r="SXS92" s="45"/>
      <c r="SXT92" s="45"/>
      <c r="SXU92" s="45"/>
      <c r="SXV92" s="45"/>
      <c r="SXW92" s="45"/>
      <c r="SXX92" s="45"/>
      <c r="SXY92" s="45"/>
      <c r="SXZ92" s="45"/>
      <c r="SYA92" s="45"/>
      <c r="SYB92" s="45"/>
      <c r="SYC92" s="45"/>
      <c r="SYD92" s="45"/>
      <c r="SYE92" s="45"/>
      <c r="SYF92" s="45"/>
      <c r="SYG92" s="45"/>
      <c r="SYH92" s="45"/>
      <c r="SYI92" s="45"/>
      <c r="SYJ92" s="45"/>
      <c r="SYK92" s="45"/>
      <c r="SYL92" s="45"/>
      <c r="SYM92" s="45"/>
      <c r="SYN92" s="45"/>
      <c r="SYO92" s="45"/>
      <c r="SYP92" s="45"/>
      <c r="SYQ92" s="45"/>
      <c r="SYR92" s="45"/>
      <c r="SYS92" s="45"/>
      <c r="SYT92" s="45"/>
      <c r="SYU92" s="45"/>
      <c r="SYV92" s="45"/>
      <c r="SYW92" s="45"/>
      <c r="SYX92" s="45"/>
      <c r="SYY92" s="45"/>
      <c r="SYZ92" s="45"/>
      <c r="SZA92" s="45"/>
      <c r="SZB92" s="45"/>
      <c r="SZC92" s="45"/>
      <c r="SZD92" s="45"/>
      <c r="SZE92" s="45"/>
      <c r="SZF92" s="45"/>
      <c r="SZG92" s="45"/>
      <c r="SZH92" s="45"/>
      <c r="SZI92" s="45"/>
      <c r="SZJ92" s="45"/>
      <c r="SZK92" s="45"/>
      <c r="SZL92" s="45"/>
      <c r="SZM92" s="45"/>
      <c r="SZN92" s="45"/>
      <c r="SZO92" s="45"/>
      <c r="SZP92" s="45"/>
      <c r="SZQ92" s="45"/>
      <c r="SZR92" s="45"/>
      <c r="SZS92" s="45"/>
      <c r="SZT92" s="45"/>
      <c r="SZU92" s="45"/>
      <c r="SZV92" s="45"/>
      <c r="SZW92" s="45"/>
      <c r="SZX92" s="45"/>
      <c r="SZY92" s="45"/>
      <c r="SZZ92" s="45"/>
      <c r="TAA92" s="45"/>
      <c r="TAB92" s="45"/>
      <c r="TAC92" s="45"/>
      <c r="TAD92" s="45"/>
      <c r="TAE92" s="45"/>
      <c r="TAF92" s="45"/>
      <c r="TAG92" s="45"/>
      <c r="TAH92" s="45"/>
      <c r="TAI92" s="45"/>
      <c r="TAJ92" s="45"/>
      <c r="TAK92" s="45"/>
      <c r="TAL92" s="45"/>
      <c r="TAM92" s="45"/>
      <c r="TAN92" s="45"/>
      <c r="TAO92" s="45"/>
      <c r="TAP92" s="45"/>
      <c r="TAQ92" s="45"/>
      <c r="TAR92" s="45"/>
      <c r="TAS92" s="45"/>
      <c r="TAT92" s="45"/>
      <c r="TAU92" s="45"/>
      <c r="TAV92" s="45"/>
      <c r="TAW92" s="45"/>
      <c r="TAX92" s="45"/>
      <c r="TAY92" s="45"/>
      <c r="TAZ92" s="45"/>
      <c r="TBA92" s="45"/>
      <c r="TBB92" s="45"/>
      <c r="TBC92" s="45"/>
      <c r="TBD92" s="45"/>
      <c r="TBE92" s="45"/>
      <c r="TBF92" s="45"/>
      <c r="TBG92" s="45"/>
      <c r="TBH92" s="45"/>
      <c r="TBI92" s="45"/>
      <c r="TBJ92" s="45"/>
      <c r="TBK92" s="45"/>
      <c r="TBL92" s="45"/>
      <c r="TBM92" s="45"/>
      <c r="TBN92" s="45"/>
      <c r="TBO92" s="45"/>
      <c r="TBP92" s="45"/>
      <c r="TBQ92" s="45"/>
      <c r="TBR92" s="45"/>
      <c r="TBS92" s="45"/>
      <c r="TBT92" s="45"/>
      <c r="TBU92" s="45"/>
      <c r="TBV92" s="45"/>
      <c r="TBW92" s="45"/>
      <c r="TBX92" s="45"/>
      <c r="TBY92" s="45"/>
      <c r="TBZ92" s="45"/>
      <c r="TCA92" s="45"/>
      <c r="TCB92" s="45"/>
      <c r="TCC92" s="45"/>
      <c r="TCD92" s="45"/>
      <c r="TCE92" s="45"/>
      <c r="TCF92" s="45"/>
      <c r="TCG92" s="45"/>
      <c r="TCH92" s="45"/>
      <c r="TCI92" s="45"/>
      <c r="TCJ92" s="45"/>
      <c r="TCK92" s="45"/>
      <c r="TCL92" s="45"/>
      <c r="TCM92" s="45"/>
      <c r="TCN92" s="45"/>
      <c r="TCO92" s="45"/>
      <c r="TCP92" s="45"/>
      <c r="TCQ92" s="45"/>
      <c r="TCR92" s="45"/>
      <c r="TCS92" s="45"/>
      <c r="TCT92" s="45"/>
      <c r="TCU92" s="45"/>
      <c r="TCV92" s="45"/>
      <c r="TCW92" s="45"/>
      <c r="TCX92" s="45"/>
      <c r="TCY92" s="45"/>
      <c r="TCZ92" s="45"/>
      <c r="TDA92" s="45"/>
      <c r="TDB92" s="45"/>
      <c r="TDC92" s="45"/>
      <c r="TDD92" s="45"/>
      <c r="TDE92" s="45"/>
      <c r="TDF92" s="45"/>
      <c r="TDG92" s="45"/>
      <c r="TDH92" s="45"/>
      <c r="TDI92" s="45"/>
      <c r="TDJ92" s="45"/>
      <c r="TDK92" s="45"/>
      <c r="TDL92" s="45"/>
      <c r="TDM92" s="45"/>
      <c r="TDN92" s="45"/>
      <c r="TDO92" s="45"/>
      <c r="TDP92" s="45"/>
      <c r="TDQ92" s="45"/>
      <c r="TDR92" s="45"/>
      <c r="TDS92" s="45"/>
      <c r="TDT92" s="45"/>
      <c r="TDU92" s="45"/>
      <c r="TDV92" s="45"/>
      <c r="TDW92" s="45"/>
      <c r="TDX92" s="45"/>
      <c r="TDY92" s="45"/>
      <c r="TDZ92" s="45"/>
      <c r="TEA92" s="45"/>
      <c r="TEB92" s="45"/>
      <c r="TEC92" s="45"/>
      <c r="TED92" s="45"/>
      <c r="TEE92" s="45"/>
      <c r="TEF92" s="45"/>
      <c r="TEG92" s="45"/>
      <c r="TEH92" s="45"/>
      <c r="TEI92" s="45"/>
      <c r="TEJ92" s="45"/>
      <c r="TEK92" s="45"/>
      <c r="TEL92" s="45"/>
      <c r="TEM92" s="45"/>
      <c r="TEN92" s="45"/>
      <c r="TEO92" s="45"/>
      <c r="TEP92" s="45"/>
      <c r="TEQ92" s="45"/>
      <c r="TER92" s="45"/>
      <c r="TES92" s="45"/>
      <c r="TET92" s="45"/>
      <c r="TEU92" s="45"/>
      <c r="TEV92" s="45"/>
      <c r="TEW92" s="45"/>
      <c r="TEX92" s="45"/>
      <c r="TEY92" s="45"/>
      <c r="TEZ92" s="45"/>
      <c r="TFA92" s="45"/>
      <c r="TFB92" s="45"/>
      <c r="TFC92" s="45"/>
      <c r="TFD92" s="45"/>
      <c r="TFE92" s="45"/>
      <c r="TFF92" s="45"/>
      <c r="TFG92" s="45"/>
      <c r="TFH92" s="45"/>
      <c r="TFI92" s="45"/>
      <c r="TFJ92" s="45"/>
      <c r="TFK92" s="45"/>
      <c r="TFL92" s="45"/>
      <c r="TFM92" s="45"/>
      <c r="TFN92" s="45"/>
      <c r="TFO92" s="45"/>
      <c r="TFP92" s="45"/>
      <c r="TFQ92" s="45"/>
      <c r="TFR92" s="45"/>
      <c r="TFS92" s="45"/>
      <c r="TFT92" s="45"/>
      <c r="TFU92" s="45"/>
      <c r="TFV92" s="45"/>
      <c r="TFW92" s="45"/>
      <c r="TFX92" s="45"/>
      <c r="TFY92" s="45"/>
      <c r="TFZ92" s="45"/>
      <c r="TGA92" s="45"/>
      <c r="TGB92" s="45"/>
      <c r="TGC92" s="45"/>
      <c r="TGD92" s="45"/>
      <c r="TGE92" s="45"/>
      <c r="TGF92" s="45"/>
      <c r="TGG92" s="45"/>
      <c r="TGH92" s="45"/>
      <c r="TGI92" s="45"/>
      <c r="TGJ92" s="45"/>
      <c r="TGK92" s="45"/>
      <c r="TGL92" s="45"/>
      <c r="TGM92" s="45"/>
      <c r="TGN92" s="45"/>
      <c r="TGO92" s="45"/>
      <c r="TGP92" s="45"/>
      <c r="TGQ92" s="45"/>
      <c r="TGR92" s="45"/>
      <c r="TGS92" s="45"/>
      <c r="TGT92" s="45"/>
      <c r="TGU92" s="45"/>
      <c r="TGV92" s="45"/>
      <c r="TGW92" s="45"/>
      <c r="TGX92" s="45"/>
      <c r="TGY92" s="45"/>
      <c r="TGZ92" s="45"/>
      <c r="THA92" s="45"/>
      <c r="THB92" s="45"/>
      <c r="THC92" s="45"/>
      <c r="THD92" s="45"/>
      <c r="THE92" s="45"/>
      <c r="THF92" s="45"/>
      <c r="THG92" s="45"/>
      <c r="THH92" s="45"/>
      <c r="THI92" s="45"/>
      <c r="THJ92" s="45"/>
      <c r="THK92" s="45"/>
      <c r="THL92" s="45"/>
      <c r="THM92" s="45"/>
      <c r="THN92" s="45"/>
      <c r="THO92" s="45"/>
      <c r="THP92" s="45"/>
      <c r="THQ92" s="45"/>
      <c r="THR92" s="45"/>
      <c r="THS92" s="45"/>
      <c r="THT92" s="45"/>
      <c r="THU92" s="45"/>
      <c r="THV92" s="45"/>
      <c r="THW92" s="45"/>
      <c r="THX92" s="45"/>
      <c r="THY92" s="45"/>
      <c r="THZ92" s="45"/>
      <c r="TIA92" s="45"/>
      <c r="TIB92" s="45"/>
      <c r="TIC92" s="45"/>
      <c r="TID92" s="45"/>
      <c r="TIE92" s="45"/>
      <c r="TIF92" s="45"/>
      <c r="TIG92" s="45"/>
      <c r="TIH92" s="45"/>
      <c r="TII92" s="45"/>
      <c r="TIJ92" s="45"/>
      <c r="TIK92" s="45"/>
      <c r="TIL92" s="45"/>
      <c r="TIM92" s="45"/>
      <c r="TIN92" s="45"/>
      <c r="TIO92" s="45"/>
      <c r="TIP92" s="45"/>
      <c r="TIQ92" s="45"/>
      <c r="TIR92" s="45"/>
      <c r="TIS92" s="45"/>
      <c r="TIT92" s="45"/>
      <c r="TIU92" s="45"/>
      <c r="TIV92" s="45"/>
      <c r="TIW92" s="45"/>
      <c r="TIX92" s="45"/>
      <c r="TIY92" s="45"/>
      <c r="TIZ92" s="45"/>
      <c r="TJA92" s="45"/>
      <c r="TJB92" s="45"/>
      <c r="TJC92" s="45"/>
      <c r="TJD92" s="45"/>
      <c r="TJE92" s="45"/>
      <c r="TJF92" s="45"/>
      <c r="TJG92" s="45"/>
      <c r="TJH92" s="45"/>
      <c r="TJI92" s="45"/>
      <c r="TJJ92" s="45"/>
      <c r="TJK92" s="45"/>
      <c r="TJL92" s="45"/>
      <c r="TJM92" s="45"/>
      <c r="TJN92" s="45"/>
      <c r="TJO92" s="45"/>
      <c r="TJP92" s="45"/>
      <c r="TJQ92" s="45"/>
      <c r="TJR92" s="45"/>
      <c r="TJS92" s="45"/>
      <c r="TJT92" s="45"/>
      <c r="TJU92" s="45"/>
      <c r="TJV92" s="45"/>
      <c r="TJW92" s="45"/>
      <c r="TJX92" s="45"/>
      <c r="TJY92" s="45"/>
      <c r="TJZ92" s="45"/>
      <c r="TKA92" s="45"/>
      <c r="TKB92" s="45"/>
      <c r="TKC92" s="45"/>
      <c r="TKD92" s="45"/>
      <c r="TKE92" s="45"/>
      <c r="TKF92" s="45"/>
      <c r="TKG92" s="45"/>
      <c r="TKH92" s="45"/>
      <c r="TKI92" s="45"/>
      <c r="TKJ92" s="45"/>
      <c r="TKK92" s="45"/>
      <c r="TKL92" s="45"/>
      <c r="TKM92" s="45"/>
      <c r="TKN92" s="45"/>
      <c r="TKO92" s="45"/>
      <c r="TKP92" s="45"/>
      <c r="TKQ92" s="45"/>
      <c r="TKR92" s="45"/>
      <c r="TKS92" s="45"/>
      <c r="TKT92" s="45"/>
      <c r="TKU92" s="45"/>
      <c r="TKV92" s="45"/>
      <c r="TKW92" s="45"/>
      <c r="TKX92" s="45"/>
      <c r="TKY92" s="45"/>
      <c r="TKZ92" s="45"/>
      <c r="TLA92" s="45"/>
      <c r="TLB92" s="45"/>
      <c r="TLC92" s="45"/>
      <c r="TLD92" s="45"/>
      <c r="TLE92" s="45"/>
      <c r="TLF92" s="45"/>
      <c r="TLG92" s="45"/>
      <c r="TLH92" s="45"/>
      <c r="TLI92" s="45"/>
      <c r="TLJ92" s="45"/>
      <c r="TLK92" s="45"/>
      <c r="TLL92" s="45"/>
      <c r="TLM92" s="45"/>
      <c r="TLN92" s="45"/>
      <c r="TLO92" s="45"/>
      <c r="TLP92" s="45"/>
      <c r="TLQ92" s="45"/>
      <c r="TLR92" s="45"/>
      <c r="TLS92" s="45"/>
      <c r="TLT92" s="45"/>
      <c r="TLU92" s="45"/>
      <c r="TLV92" s="45"/>
      <c r="TLW92" s="45"/>
      <c r="TLX92" s="45"/>
      <c r="TLY92" s="45"/>
      <c r="TLZ92" s="45"/>
      <c r="TMA92" s="45"/>
      <c r="TMB92" s="45"/>
      <c r="TMC92" s="45"/>
      <c r="TMD92" s="45"/>
      <c r="TME92" s="45"/>
      <c r="TMF92" s="45"/>
      <c r="TMG92" s="45"/>
      <c r="TMH92" s="45"/>
      <c r="TMI92" s="45"/>
      <c r="TMJ92" s="45"/>
      <c r="TMK92" s="45"/>
      <c r="TML92" s="45"/>
      <c r="TMM92" s="45"/>
      <c r="TMN92" s="45"/>
      <c r="TMO92" s="45"/>
      <c r="TMP92" s="45"/>
      <c r="TMQ92" s="45"/>
      <c r="TMR92" s="45"/>
      <c r="TMS92" s="45"/>
      <c r="TMT92" s="45"/>
      <c r="TMU92" s="45"/>
      <c r="TMV92" s="45"/>
      <c r="TMW92" s="45"/>
      <c r="TMX92" s="45"/>
      <c r="TMY92" s="45"/>
      <c r="TMZ92" s="45"/>
      <c r="TNA92" s="45"/>
      <c r="TNB92" s="45"/>
      <c r="TNC92" s="45"/>
      <c r="TND92" s="45"/>
      <c r="TNE92" s="45"/>
      <c r="TNF92" s="45"/>
      <c r="TNG92" s="45"/>
      <c r="TNH92" s="45"/>
      <c r="TNI92" s="45"/>
      <c r="TNJ92" s="45"/>
      <c r="TNK92" s="45"/>
      <c r="TNL92" s="45"/>
      <c r="TNM92" s="45"/>
      <c r="TNN92" s="45"/>
      <c r="TNO92" s="45"/>
      <c r="TNP92" s="45"/>
      <c r="TNQ92" s="45"/>
      <c r="TNR92" s="45"/>
      <c r="TNS92" s="45"/>
      <c r="TNT92" s="45"/>
      <c r="TNU92" s="45"/>
      <c r="TNV92" s="45"/>
      <c r="TNW92" s="45"/>
      <c r="TNX92" s="45"/>
      <c r="TNY92" s="45"/>
      <c r="TNZ92" s="45"/>
      <c r="TOA92" s="45"/>
      <c r="TOB92" s="45"/>
      <c r="TOC92" s="45"/>
      <c r="TOD92" s="45"/>
      <c r="TOE92" s="45"/>
      <c r="TOF92" s="45"/>
      <c r="TOG92" s="45"/>
      <c r="TOH92" s="45"/>
      <c r="TOI92" s="45"/>
      <c r="TOJ92" s="45"/>
      <c r="TOK92" s="45"/>
      <c r="TOL92" s="45"/>
      <c r="TOM92" s="45"/>
      <c r="TON92" s="45"/>
      <c r="TOO92" s="45"/>
      <c r="TOP92" s="45"/>
      <c r="TOQ92" s="45"/>
      <c r="TOR92" s="45"/>
      <c r="TOS92" s="45"/>
      <c r="TOT92" s="45"/>
      <c r="TOU92" s="45"/>
      <c r="TOV92" s="45"/>
      <c r="TOW92" s="45"/>
      <c r="TOX92" s="45"/>
      <c r="TOY92" s="45"/>
      <c r="TOZ92" s="45"/>
      <c r="TPA92" s="45"/>
      <c r="TPB92" s="45"/>
      <c r="TPC92" s="45"/>
      <c r="TPD92" s="45"/>
      <c r="TPE92" s="45"/>
      <c r="TPF92" s="45"/>
      <c r="TPG92" s="45"/>
      <c r="TPH92" s="45"/>
      <c r="TPI92" s="45"/>
      <c r="TPJ92" s="45"/>
      <c r="TPK92" s="45"/>
      <c r="TPL92" s="45"/>
      <c r="TPM92" s="45"/>
      <c r="TPN92" s="45"/>
      <c r="TPO92" s="45"/>
      <c r="TPP92" s="45"/>
      <c r="TPQ92" s="45"/>
      <c r="TPR92" s="45"/>
      <c r="TPS92" s="45"/>
      <c r="TPT92" s="45"/>
      <c r="TPU92" s="45"/>
      <c r="TPV92" s="45"/>
      <c r="TPW92" s="45"/>
      <c r="TPX92" s="45"/>
      <c r="TPY92" s="45"/>
      <c r="TPZ92" s="45"/>
      <c r="TQA92" s="45"/>
      <c r="TQB92" s="45"/>
      <c r="TQC92" s="45"/>
      <c r="TQD92" s="45"/>
      <c r="TQE92" s="45"/>
      <c r="TQF92" s="45"/>
      <c r="TQG92" s="45"/>
      <c r="TQH92" s="45"/>
      <c r="TQI92" s="45"/>
      <c r="TQJ92" s="45"/>
      <c r="TQK92" s="45"/>
      <c r="TQL92" s="45"/>
      <c r="TQM92" s="45"/>
      <c r="TQN92" s="45"/>
      <c r="TQO92" s="45"/>
      <c r="TQP92" s="45"/>
      <c r="TQQ92" s="45"/>
      <c r="TQR92" s="45"/>
      <c r="TQS92" s="45"/>
      <c r="TQT92" s="45"/>
      <c r="TQU92" s="45"/>
      <c r="TQV92" s="45"/>
      <c r="TQW92" s="45"/>
      <c r="TQX92" s="45"/>
      <c r="TQY92" s="45"/>
      <c r="TQZ92" s="45"/>
      <c r="TRA92" s="45"/>
      <c r="TRB92" s="45"/>
      <c r="TRC92" s="45"/>
      <c r="TRD92" s="45"/>
      <c r="TRE92" s="45"/>
      <c r="TRF92" s="45"/>
      <c r="TRG92" s="45"/>
      <c r="TRH92" s="45"/>
      <c r="TRI92" s="45"/>
      <c r="TRJ92" s="45"/>
      <c r="TRK92" s="45"/>
      <c r="TRL92" s="45"/>
      <c r="TRM92" s="45"/>
      <c r="TRN92" s="45"/>
      <c r="TRO92" s="45"/>
      <c r="TRP92" s="45"/>
      <c r="TRQ92" s="45"/>
      <c r="TRR92" s="45"/>
      <c r="TRS92" s="45"/>
      <c r="TRT92" s="45"/>
      <c r="TRU92" s="45"/>
      <c r="TRV92" s="45"/>
      <c r="TRW92" s="45"/>
      <c r="TRX92" s="45"/>
      <c r="TRY92" s="45"/>
      <c r="TRZ92" s="45"/>
      <c r="TSA92" s="45"/>
      <c r="TSB92" s="45"/>
      <c r="TSC92" s="45"/>
      <c r="TSD92" s="45"/>
      <c r="TSE92" s="45"/>
      <c r="TSF92" s="45"/>
      <c r="TSG92" s="45"/>
      <c r="TSH92" s="45"/>
      <c r="TSI92" s="45"/>
      <c r="TSJ92" s="45"/>
      <c r="TSK92" s="45"/>
      <c r="TSL92" s="45"/>
      <c r="TSM92" s="45"/>
      <c r="TSN92" s="45"/>
      <c r="TSO92" s="45"/>
      <c r="TSP92" s="45"/>
      <c r="TSQ92" s="45"/>
      <c r="TSR92" s="45"/>
      <c r="TSS92" s="45"/>
      <c r="TST92" s="45"/>
      <c r="TSU92" s="45"/>
      <c r="TSV92" s="45"/>
      <c r="TSW92" s="45"/>
      <c r="TSX92" s="45"/>
      <c r="TSY92" s="45"/>
      <c r="TSZ92" s="45"/>
      <c r="TTA92" s="45"/>
      <c r="TTB92" s="45"/>
      <c r="TTC92" s="45"/>
      <c r="TTD92" s="45"/>
      <c r="TTE92" s="45"/>
      <c r="TTF92" s="45"/>
      <c r="TTG92" s="45"/>
      <c r="TTH92" s="45"/>
      <c r="TTI92" s="45"/>
      <c r="TTJ92" s="45"/>
      <c r="TTK92" s="45"/>
      <c r="TTL92" s="45"/>
      <c r="TTM92" s="45"/>
      <c r="TTN92" s="45"/>
      <c r="TTO92" s="45"/>
      <c r="TTP92" s="45"/>
      <c r="TTQ92" s="45"/>
      <c r="TTR92" s="45"/>
      <c r="TTS92" s="45"/>
      <c r="TTT92" s="45"/>
      <c r="TTU92" s="45"/>
      <c r="TTV92" s="45"/>
      <c r="TTW92" s="45"/>
      <c r="TTX92" s="45"/>
      <c r="TTY92" s="45"/>
      <c r="TTZ92" s="45"/>
      <c r="TUA92" s="45"/>
      <c r="TUB92" s="45"/>
      <c r="TUC92" s="45"/>
      <c r="TUD92" s="45"/>
      <c r="TUE92" s="45"/>
      <c r="TUF92" s="45"/>
      <c r="TUG92" s="45"/>
      <c r="TUH92" s="45"/>
      <c r="TUI92" s="45"/>
      <c r="TUJ92" s="45"/>
      <c r="TUK92" s="45"/>
      <c r="TUL92" s="45"/>
      <c r="TUM92" s="45"/>
      <c r="TUN92" s="45"/>
      <c r="TUO92" s="45"/>
      <c r="TUP92" s="45"/>
      <c r="TUQ92" s="45"/>
      <c r="TUR92" s="45"/>
      <c r="TUS92" s="45"/>
      <c r="TUT92" s="45"/>
      <c r="TUU92" s="45"/>
      <c r="TUV92" s="45"/>
      <c r="TUW92" s="45"/>
      <c r="TUX92" s="45"/>
      <c r="TUY92" s="45"/>
      <c r="TUZ92" s="45"/>
      <c r="TVA92" s="45"/>
      <c r="TVB92" s="45"/>
      <c r="TVC92" s="45"/>
      <c r="TVD92" s="45"/>
      <c r="TVE92" s="45"/>
      <c r="TVF92" s="45"/>
      <c r="TVG92" s="45"/>
      <c r="TVH92" s="45"/>
      <c r="TVI92" s="45"/>
      <c r="TVJ92" s="45"/>
      <c r="TVK92" s="45"/>
      <c r="TVL92" s="45"/>
      <c r="TVM92" s="45"/>
      <c r="TVN92" s="45"/>
      <c r="TVO92" s="45"/>
      <c r="TVP92" s="45"/>
      <c r="TVQ92" s="45"/>
      <c r="TVR92" s="45"/>
      <c r="TVS92" s="45"/>
      <c r="TVT92" s="45"/>
      <c r="TVU92" s="45"/>
      <c r="TVV92" s="45"/>
      <c r="TVW92" s="45"/>
      <c r="TVX92" s="45"/>
      <c r="TVY92" s="45"/>
      <c r="TVZ92" s="45"/>
      <c r="TWA92" s="45"/>
      <c r="TWB92" s="45"/>
      <c r="TWC92" s="45"/>
      <c r="TWD92" s="45"/>
      <c r="TWE92" s="45"/>
      <c r="TWF92" s="45"/>
      <c r="TWG92" s="45"/>
      <c r="TWH92" s="45"/>
      <c r="TWI92" s="45"/>
      <c r="TWJ92" s="45"/>
      <c r="TWK92" s="45"/>
      <c r="TWL92" s="45"/>
      <c r="TWM92" s="45"/>
      <c r="TWN92" s="45"/>
      <c r="TWO92" s="45"/>
      <c r="TWP92" s="45"/>
      <c r="TWQ92" s="45"/>
      <c r="TWR92" s="45"/>
      <c r="TWS92" s="45"/>
      <c r="TWT92" s="45"/>
      <c r="TWU92" s="45"/>
      <c r="TWV92" s="45"/>
      <c r="TWW92" s="45"/>
      <c r="TWX92" s="45"/>
      <c r="TWY92" s="45"/>
      <c r="TWZ92" s="45"/>
      <c r="TXA92" s="45"/>
      <c r="TXB92" s="45"/>
      <c r="TXC92" s="45"/>
      <c r="TXD92" s="45"/>
      <c r="TXE92" s="45"/>
      <c r="TXF92" s="45"/>
      <c r="TXG92" s="45"/>
      <c r="TXH92" s="45"/>
      <c r="TXI92" s="45"/>
      <c r="TXJ92" s="45"/>
      <c r="TXK92" s="45"/>
      <c r="TXL92" s="45"/>
      <c r="TXM92" s="45"/>
      <c r="TXN92" s="45"/>
      <c r="TXO92" s="45"/>
      <c r="TXP92" s="45"/>
      <c r="TXQ92" s="45"/>
      <c r="TXR92" s="45"/>
      <c r="TXS92" s="45"/>
      <c r="TXT92" s="45"/>
      <c r="TXU92" s="45"/>
      <c r="TXV92" s="45"/>
      <c r="TXW92" s="45"/>
      <c r="TXX92" s="45"/>
      <c r="TXY92" s="45"/>
      <c r="TXZ92" s="45"/>
      <c r="TYA92" s="45"/>
      <c r="TYB92" s="45"/>
      <c r="TYC92" s="45"/>
      <c r="TYD92" s="45"/>
      <c r="TYE92" s="45"/>
      <c r="TYF92" s="45"/>
      <c r="TYG92" s="45"/>
      <c r="TYH92" s="45"/>
      <c r="TYI92" s="45"/>
      <c r="TYJ92" s="45"/>
      <c r="TYK92" s="45"/>
      <c r="TYL92" s="45"/>
      <c r="TYM92" s="45"/>
      <c r="TYN92" s="45"/>
      <c r="TYO92" s="45"/>
      <c r="TYP92" s="45"/>
      <c r="TYQ92" s="45"/>
      <c r="TYR92" s="45"/>
      <c r="TYS92" s="45"/>
      <c r="TYT92" s="45"/>
      <c r="TYU92" s="45"/>
      <c r="TYV92" s="45"/>
      <c r="TYW92" s="45"/>
      <c r="TYX92" s="45"/>
      <c r="TYY92" s="45"/>
      <c r="TYZ92" s="45"/>
      <c r="TZA92" s="45"/>
      <c r="TZB92" s="45"/>
      <c r="TZC92" s="45"/>
      <c r="TZD92" s="45"/>
      <c r="TZE92" s="45"/>
      <c r="TZF92" s="45"/>
      <c r="TZG92" s="45"/>
      <c r="TZH92" s="45"/>
      <c r="TZI92" s="45"/>
      <c r="TZJ92" s="45"/>
      <c r="TZK92" s="45"/>
      <c r="TZL92" s="45"/>
      <c r="TZM92" s="45"/>
      <c r="TZN92" s="45"/>
      <c r="TZO92" s="45"/>
      <c r="TZP92" s="45"/>
      <c r="TZQ92" s="45"/>
      <c r="TZR92" s="45"/>
      <c r="TZS92" s="45"/>
      <c r="TZT92" s="45"/>
      <c r="TZU92" s="45"/>
      <c r="TZV92" s="45"/>
      <c r="TZW92" s="45"/>
      <c r="TZX92" s="45"/>
      <c r="TZY92" s="45"/>
      <c r="TZZ92" s="45"/>
      <c r="UAA92" s="45"/>
      <c r="UAB92" s="45"/>
      <c r="UAC92" s="45"/>
      <c r="UAD92" s="45"/>
      <c r="UAE92" s="45"/>
      <c r="UAF92" s="45"/>
      <c r="UAG92" s="45"/>
      <c r="UAH92" s="45"/>
      <c r="UAI92" s="45"/>
      <c r="UAJ92" s="45"/>
      <c r="UAK92" s="45"/>
      <c r="UAL92" s="45"/>
      <c r="UAM92" s="45"/>
      <c r="UAN92" s="45"/>
      <c r="UAO92" s="45"/>
      <c r="UAP92" s="45"/>
      <c r="UAQ92" s="45"/>
      <c r="UAR92" s="45"/>
      <c r="UAS92" s="45"/>
      <c r="UAT92" s="45"/>
      <c r="UAU92" s="45"/>
      <c r="UAV92" s="45"/>
      <c r="UAW92" s="45"/>
      <c r="UAX92" s="45"/>
      <c r="UAY92" s="45"/>
      <c r="UAZ92" s="45"/>
      <c r="UBA92" s="45"/>
      <c r="UBB92" s="45"/>
      <c r="UBC92" s="45"/>
      <c r="UBD92" s="45"/>
      <c r="UBE92" s="45"/>
      <c r="UBF92" s="45"/>
      <c r="UBG92" s="45"/>
      <c r="UBH92" s="45"/>
      <c r="UBI92" s="45"/>
      <c r="UBJ92" s="45"/>
      <c r="UBK92" s="45"/>
      <c r="UBL92" s="45"/>
      <c r="UBM92" s="45"/>
      <c r="UBN92" s="45"/>
      <c r="UBO92" s="45"/>
      <c r="UBP92" s="45"/>
      <c r="UBQ92" s="45"/>
      <c r="UBR92" s="45"/>
      <c r="UBS92" s="45"/>
      <c r="UBT92" s="45"/>
      <c r="UBU92" s="45"/>
      <c r="UBV92" s="45"/>
      <c r="UBW92" s="45"/>
      <c r="UBX92" s="45"/>
      <c r="UBY92" s="45"/>
      <c r="UBZ92" s="45"/>
      <c r="UCA92" s="45"/>
      <c r="UCB92" s="45"/>
      <c r="UCC92" s="45"/>
      <c r="UCD92" s="45"/>
      <c r="UCE92" s="45"/>
      <c r="UCF92" s="45"/>
      <c r="UCG92" s="45"/>
      <c r="UCH92" s="45"/>
      <c r="UCI92" s="45"/>
      <c r="UCJ92" s="45"/>
      <c r="UCK92" s="45"/>
      <c r="UCL92" s="45"/>
      <c r="UCM92" s="45"/>
      <c r="UCN92" s="45"/>
      <c r="UCO92" s="45"/>
      <c r="UCP92" s="45"/>
      <c r="UCQ92" s="45"/>
      <c r="UCR92" s="45"/>
      <c r="UCS92" s="45"/>
      <c r="UCT92" s="45"/>
      <c r="UCU92" s="45"/>
      <c r="UCV92" s="45"/>
      <c r="UCW92" s="45"/>
      <c r="UCX92" s="45"/>
      <c r="UCY92" s="45"/>
      <c r="UCZ92" s="45"/>
      <c r="UDA92" s="45"/>
      <c r="UDB92" s="45"/>
      <c r="UDC92" s="45"/>
      <c r="UDD92" s="45"/>
      <c r="UDE92" s="45"/>
      <c r="UDF92" s="45"/>
      <c r="UDG92" s="45"/>
      <c r="UDH92" s="45"/>
      <c r="UDI92" s="45"/>
      <c r="UDJ92" s="45"/>
      <c r="UDK92" s="45"/>
      <c r="UDL92" s="45"/>
      <c r="UDM92" s="45"/>
      <c r="UDN92" s="45"/>
      <c r="UDO92" s="45"/>
      <c r="UDP92" s="45"/>
      <c r="UDQ92" s="45"/>
      <c r="UDR92" s="45"/>
      <c r="UDS92" s="45"/>
      <c r="UDT92" s="45"/>
      <c r="UDU92" s="45"/>
      <c r="UDV92" s="45"/>
      <c r="UDW92" s="45"/>
      <c r="UDX92" s="45"/>
      <c r="UDY92" s="45"/>
      <c r="UDZ92" s="45"/>
      <c r="UEA92" s="45"/>
      <c r="UEB92" s="45"/>
      <c r="UEC92" s="45"/>
      <c r="UED92" s="45"/>
      <c r="UEE92" s="45"/>
      <c r="UEF92" s="45"/>
      <c r="UEG92" s="45"/>
      <c r="UEH92" s="45"/>
      <c r="UEI92" s="45"/>
      <c r="UEJ92" s="45"/>
      <c r="UEK92" s="45"/>
      <c r="UEL92" s="45"/>
      <c r="UEM92" s="45"/>
      <c r="UEN92" s="45"/>
      <c r="UEO92" s="45"/>
      <c r="UEP92" s="45"/>
      <c r="UEQ92" s="45"/>
      <c r="UER92" s="45"/>
      <c r="UES92" s="45"/>
      <c r="UET92" s="45"/>
      <c r="UEU92" s="45"/>
      <c r="UEV92" s="45"/>
      <c r="UEW92" s="45"/>
      <c r="UEX92" s="45"/>
      <c r="UEY92" s="45"/>
      <c r="UEZ92" s="45"/>
      <c r="UFA92" s="45"/>
      <c r="UFB92" s="45"/>
      <c r="UFC92" s="45"/>
      <c r="UFD92" s="45"/>
      <c r="UFE92" s="45"/>
      <c r="UFF92" s="45"/>
      <c r="UFG92" s="45"/>
      <c r="UFH92" s="45"/>
      <c r="UFI92" s="45"/>
      <c r="UFJ92" s="45"/>
      <c r="UFK92" s="45"/>
      <c r="UFL92" s="45"/>
      <c r="UFM92" s="45"/>
      <c r="UFN92" s="45"/>
      <c r="UFO92" s="45"/>
      <c r="UFP92" s="45"/>
      <c r="UFQ92" s="45"/>
      <c r="UFR92" s="45"/>
      <c r="UFS92" s="45"/>
      <c r="UFT92" s="45"/>
      <c r="UFU92" s="45"/>
      <c r="UFV92" s="45"/>
      <c r="UFW92" s="45"/>
      <c r="UFX92" s="45"/>
      <c r="UFY92" s="45"/>
      <c r="UFZ92" s="45"/>
      <c r="UGA92" s="45"/>
      <c r="UGB92" s="45"/>
      <c r="UGC92" s="45"/>
      <c r="UGD92" s="45"/>
      <c r="UGE92" s="45"/>
      <c r="UGF92" s="45"/>
      <c r="UGG92" s="45"/>
      <c r="UGH92" s="45"/>
      <c r="UGI92" s="45"/>
      <c r="UGJ92" s="45"/>
      <c r="UGK92" s="45"/>
      <c r="UGL92" s="45"/>
      <c r="UGM92" s="45"/>
      <c r="UGN92" s="45"/>
      <c r="UGO92" s="45"/>
      <c r="UGP92" s="45"/>
      <c r="UGQ92" s="45"/>
      <c r="UGR92" s="45"/>
      <c r="UGS92" s="45"/>
      <c r="UGT92" s="45"/>
      <c r="UGU92" s="45"/>
      <c r="UGV92" s="45"/>
      <c r="UGW92" s="45"/>
      <c r="UGX92" s="45"/>
      <c r="UGY92" s="45"/>
      <c r="UGZ92" s="45"/>
      <c r="UHA92" s="45"/>
      <c r="UHB92" s="45"/>
      <c r="UHC92" s="45"/>
      <c r="UHD92" s="45"/>
      <c r="UHE92" s="45"/>
      <c r="UHF92" s="45"/>
      <c r="UHG92" s="45"/>
      <c r="UHH92" s="45"/>
      <c r="UHI92" s="45"/>
      <c r="UHJ92" s="45"/>
      <c r="UHK92" s="45"/>
      <c r="UHL92" s="45"/>
      <c r="UHM92" s="45"/>
      <c r="UHN92" s="45"/>
      <c r="UHO92" s="45"/>
      <c r="UHP92" s="45"/>
      <c r="UHQ92" s="45"/>
      <c r="UHR92" s="45"/>
      <c r="UHS92" s="45"/>
      <c r="UHT92" s="45"/>
      <c r="UHU92" s="45"/>
      <c r="UHV92" s="45"/>
      <c r="UHW92" s="45"/>
      <c r="UHX92" s="45"/>
      <c r="UHY92" s="45"/>
      <c r="UHZ92" s="45"/>
      <c r="UIA92" s="45"/>
      <c r="UIB92" s="45"/>
      <c r="UIC92" s="45"/>
      <c r="UID92" s="45"/>
      <c r="UIE92" s="45"/>
      <c r="UIF92" s="45"/>
      <c r="UIG92" s="45"/>
      <c r="UIH92" s="45"/>
      <c r="UII92" s="45"/>
      <c r="UIJ92" s="45"/>
      <c r="UIK92" s="45"/>
      <c r="UIL92" s="45"/>
      <c r="UIM92" s="45"/>
      <c r="UIN92" s="45"/>
      <c r="UIO92" s="45"/>
      <c r="UIP92" s="45"/>
      <c r="UIQ92" s="45"/>
      <c r="UIR92" s="45"/>
      <c r="UIS92" s="45"/>
      <c r="UIT92" s="45"/>
      <c r="UIU92" s="45"/>
      <c r="UIV92" s="45"/>
      <c r="UIW92" s="45"/>
      <c r="UIX92" s="45"/>
      <c r="UIY92" s="45"/>
      <c r="UIZ92" s="45"/>
      <c r="UJA92" s="45"/>
      <c r="UJB92" s="45"/>
      <c r="UJC92" s="45"/>
      <c r="UJD92" s="45"/>
      <c r="UJE92" s="45"/>
      <c r="UJF92" s="45"/>
      <c r="UJG92" s="45"/>
      <c r="UJH92" s="45"/>
      <c r="UJI92" s="45"/>
      <c r="UJJ92" s="45"/>
      <c r="UJK92" s="45"/>
      <c r="UJL92" s="45"/>
      <c r="UJM92" s="45"/>
      <c r="UJN92" s="45"/>
      <c r="UJO92" s="45"/>
      <c r="UJP92" s="45"/>
      <c r="UJQ92" s="45"/>
      <c r="UJR92" s="45"/>
      <c r="UJS92" s="45"/>
      <c r="UJT92" s="45"/>
      <c r="UJU92" s="45"/>
      <c r="UJV92" s="45"/>
      <c r="UJW92" s="45"/>
      <c r="UJX92" s="45"/>
      <c r="UJY92" s="45"/>
      <c r="UJZ92" s="45"/>
      <c r="UKA92" s="45"/>
      <c r="UKB92" s="45"/>
      <c r="UKC92" s="45"/>
      <c r="UKD92" s="45"/>
      <c r="UKE92" s="45"/>
      <c r="UKF92" s="45"/>
      <c r="UKG92" s="45"/>
      <c r="UKH92" s="45"/>
      <c r="UKI92" s="45"/>
      <c r="UKJ92" s="45"/>
      <c r="UKK92" s="45"/>
      <c r="UKL92" s="45"/>
      <c r="UKM92" s="45"/>
      <c r="UKN92" s="45"/>
      <c r="UKO92" s="45"/>
      <c r="UKP92" s="45"/>
      <c r="UKQ92" s="45"/>
      <c r="UKR92" s="45"/>
      <c r="UKS92" s="45"/>
      <c r="UKT92" s="45"/>
      <c r="UKU92" s="45"/>
      <c r="UKV92" s="45"/>
      <c r="UKW92" s="45"/>
      <c r="UKX92" s="45"/>
      <c r="UKY92" s="45"/>
      <c r="UKZ92" s="45"/>
      <c r="ULA92" s="45"/>
      <c r="ULB92" s="45"/>
      <c r="ULC92" s="45"/>
      <c r="ULD92" s="45"/>
      <c r="ULE92" s="45"/>
      <c r="ULF92" s="45"/>
      <c r="ULG92" s="45"/>
      <c r="ULH92" s="45"/>
      <c r="ULI92" s="45"/>
      <c r="ULJ92" s="45"/>
      <c r="ULK92" s="45"/>
      <c r="ULL92" s="45"/>
      <c r="ULM92" s="45"/>
      <c r="ULN92" s="45"/>
      <c r="ULO92" s="45"/>
      <c r="ULP92" s="45"/>
      <c r="ULQ92" s="45"/>
      <c r="ULR92" s="45"/>
      <c r="ULS92" s="45"/>
      <c r="ULT92" s="45"/>
      <c r="ULU92" s="45"/>
      <c r="ULV92" s="45"/>
      <c r="ULW92" s="45"/>
      <c r="ULX92" s="45"/>
      <c r="ULY92" s="45"/>
      <c r="ULZ92" s="45"/>
      <c r="UMA92" s="45"/>
      <c r="UMB92" s="45"/>
      <c r="UMC92" s="45"/>
      <c r="UMD92" s="45"/>
      <c r="UME92" s="45"/>
      <c r="UMF92" s="45"/>
      <c r="UMG92" s="45"/>
      <c r="UMH92" s="45"/>
      <c r="UMI92" s="45"/>
      <c r="UMJ92" s="45"/>
      <c r="UMK92" s="45"/>
      <c r="UML92" s="45"/>
      <c r="UMM92" s="45"/>
      <c r="UMN92" s="45"/>
      <c r="UMO92" s="45"/>
      <c r="UMP92" s="45"/>
      <c r="UMQ92" s="45"/>
      <c r="UMR92" s="45"/>
      <c r="UMS92" s="45"/>
      <c r="UMT92" s="45"/>
      <c r="UMU92" s="45"/>
      <c r="UMV92" s="45"/>
      <c r="UMW92" s="45"/>
      <c r="UMX92" s="45"/>
      <c r="UMY92" s="45"/>
      <c r="UMZ92" s="45"/>
      <c r="UNA92" s="45"/>
      <c r="UNB92" s="45"/>
      <c r="UNC92" s="45"/>
      <c r="UND92" s="45"/>
      <c r="UNE92" s="45"/>
      <c r="UNF92" s="45"/>
      <c r="UNG92" s="45"/>
      <c r="UNH92" s="45"/>
      <c r="UNI92" s="45"/>
      <c r="UNJ92" s="45"/>
      <c r="UNK92" s="45"/>
      <c r="UNL92" s="45"/>
      <c r="UNM92" s="45"/>
      <c r="UNN92" s="45"/>
      <c r="UNO92" s="45"/>
      <c r="UNP92" s="45"/>
      <c r="UNQ92" s="45"/>
      <c r="UNR92" s="45"/>
      <c r="UNS92" s="45"/>
      <c r="UNT92" s="45"/>
      <c r="UNU92" s="45"/>
      <c r="UNV92" s="45"/>
      <c r="UNW92" s="45"/>
      <c r="UNX92" s="45"/>
      <c r="UNY92" s="45"/>
      <c r="UNZ92" s="45"/>
      <c r="UOA92" s="45"/>
      <c r="UOB92" s="45"/>
      <c r="UOC92" s="45"/>
      <c r="UOD92" s="45"/>
      <c r="UOE92" s="45"/>
      <c r="UOF92" s="45"/>
      <c r="UOG92" s="45"/>
      <c r="UOH92" s="45"/>
      <c r="UOI92" s="45"/>
      <c r="UOJ92" s="45"/>
      <c r="UOK92" s="45"/>
      <c r="UOL92" s="45"/>
      <c r="UOM92" s="45"/>
      <c r="UON92" s="45"/>
      <c r="UOO92" s="45"/>
      <c r="UOP92" s="45"/>
      <c r="UOQ92" s="45"/>
      <c r="UOR92" s="45"/>
      <c r="UOS92" s="45"/>
      <c r="UOT92" s="45"/>
      <c r="UOU92" s="45"/>
      <c r="UOV92" s="45"/>
      <c r="UOW92" s="45"/>
      <c r="UOX92" s="45"/>
      <c r="UOY92" s="45"/>
      <c r="UOZ92" s="45"/>
      <c r="UPA92" s="45"/>
      <c r="UPB92" s="45"/>
      <c r="UPC92" s="45"/>
      <c r="UPD92" s="45"/>
      <c r="UPE92" s="45"/>
      <c r="UPF92" s="45"/>
      <c r="UPG92" s="45"/>
      <c r="UPH92" s="45"/>
      <c r="UPI92" s="45"/>
      <c r="UPJ92" s="45"/>
      <c r="UPK92" s="45"/>
      <c r="UPL92" s="45"/>
      <c r="UPM92" s="45"/>
      <c r="UPN92" s="45"/>
      <c r="UPO92" s="45"/>
      <c r="UPP92" s="45"/>
      <c r="UPQ92" s="45"/>
      <c r="UPR92" s="45"/>
      <c r="UPS92" s="45"/>
      <c r="UPT92" s="45"/>
      <c r="UPU92" s="45"/>
      <c r="UPV92" s="45"/>
      <c r="UPW92" s="45"/>
      <c r="UPX92" s="45"/>
      <c r="UPY92" s="45"/>
      <c r="UPZ92" s="45"/>
      <c r="UQA92" s="45"/>
      <c r="UQB92" s="45"/>
      <c r="UQC92" s="45"/>
      <c r="UQD92" s="45"/>
      <c r="UQE92" s="45"/>
      <c r="UQF92" s="45"/>
      <c r="UQG92" s="45"/>
      <c r="UQH92" s="45"/>
      <c r="UQI92" s="45"/>
      <c r="UQJ92" s="45"/>
      <c r="UQK92" s="45"/>
      <c r="UQL92" s="45"/>
      <c r="UQM92" s="45"/>
      <c r="UQN92" s="45"/>
      <c r="UQO92" s="45"/>
      <c r="UQP92" s="45"/>
      <c r="UQQ92" s="45"/>
      <c r="UQR92" s="45"/>
      <c r="UQS92" s="45"/>
      <c r="UQT92" s="45"/>
      <c r="UQU92" s="45"/>
      <c r="UQV92" s="45"/>
      <c r="UQW92" s="45"/>
      <c r="UQX92" s="45"/>
      <c r="UQY92" s="45"/>
      <c r="UQZ92" s="45"/>
      <c r="URA92" s="45"/>
      <c r="URB92" s="45"/>
      <c r="URC92" s="45"/>
      <c r="URD92" s="45"/>
      <c r="URE92" s="45"/>
      <c r="URF92" s="45"/>
      <c r="URG92" s="45"/>
      <c r="URH92" s="45"/>
      <c r="URI92" s="45"/>
      <c r="URJ92" s="45"/>
      <c r="URK92" s="45"/>
      <c r="URL92" s="45"/>
      <c r="URM92" s="45"/>
      <c r="URN92" s="45"/>
      <c r="URO92" s="45"/>
      <c r="URP92" s="45"/>
      <c r="URQ92" s="45"/>
      <c r="URR92" s="45"/>
      <c r="URS92" s="45"/>
      <c r="URT92" s="45"/>
      <c r="URU92" s="45"/>
      <c r="URV92" s="45"/>
      <c r="URW92" s="45"/>
      <c r="URX92" s="45"/>
      <c r="URY92" s="45"/>
      <c r="URZ92" s="45"/>
      <c r="USA92" s="45"/>
      <c r="USB92" s="45"/>
      <c r="USC92" s="45"/>
      <c r="USD92" s="45"/>
      <c r="USE92" s="45"/>
      <c r="USF92" s="45"/>
      <c r="USG92" s="45"/>
      <c r="USH92" s="45"/>
      <c r="USI92" s="45"/>
      <c r="USJ92" s="45"/>
      <c r="USK92" s="45"/>
      <c r="USL92" s="45"/>
      <c r="USM92" s="45"/>
      <c r="USN92" s="45"/>
      <c r="USO92" s="45"/>
      <c r="USP92" s="45"/>
      <c r="USQ92" s="45"/>
      <c r="USR92" s="45"/>
      <c r="USS92" s="45"/>
      <c r="UST92" s="45"/>
      <c r="USU92" s="45"/>
      <c r="USV92" s="45"/>
      <c r="USW92" s="45"/>
      <c r="USX92" s="45"/>
      <c r="USY92" s="45"/>
      <c r="USZ92" s="45"/>
      <c r="UTA92" s="45"/>
      <c r="UTB92" s="45"/>
      <c r="UTC92" s="45"/>
      <c r="UTD92" s="45"/>
      <c r="UTE92" s="45"/>
      <c r="UTF92" s="45"/>
      <c r="UTG92" s="45"/>
      <c r="UTH92" s="45"/>
      <c r="UTI92" s="45"/>
      <c r="UTJ92" s="45"/>
      <c r="UTK92" s="45"/>
      <c r="UTL92" s="45"/>
      <c r="UTM92" s="45"/>
      <c r="UTN92" s="45"/>
      <c r="UTO92" s="45"/>
      <c r="UTP92" s="45"/>
      <c r="UTQ92" s="45"/>
      <c r="UTR92" s="45"/>
      <c r="UTS92" s="45"/>
      <c r="UTT92" s="45"/>
      <c r="UTU92" s="45"/>
      <c r="UTV92" s="45"/>
      <c r="UTW92" s="45"/>
      <c r="UTX92" s="45"/>
      <c r="UTY92" s="45"/>
      <c r="UTZ92" s="45"/>
      <c r="UUA92" s="45"/>
      <c r="UUB92" s="45"/>
      <c r="UUC92" s="45"/>
      <c r="UUD92" s="45"/>
      <c r="UUE92" s="45"/>
      <c r="UUF92" s="45"/>
      <c r="UUG92" s="45"/>
      <c r="UUH92" s="45"/>
      <c r="UUI92" s="45"/>
      <c r="UUJ92" s="45"/>
      <c r="UUK92" s="45"/>
      <c r="UUL92" s="45"/>
      <c r="UUM92" s="45"/>
      <c r="UUN92" s="45"/>
      <c r="UUO92" s="45"/>
      <c r="UUP92" s="45"/>
      <c r="UUQ92" s="45"/>
      <c r="UUR92" s="45"/>
      <c r="UUS92" s="45"/>
      <c r="UUT92" s="45"/>
      <c r="UUU92" s="45"/>
      <c r="UUV92" s="45"/>
      <c r="UUW92" s="45"/>
      <c r="UUX92" s="45"/>
      <c r="UUY92" s="45"/>
      <c r="UUZ92" s="45"/>
      <c r="UVA92" s="45"/>
      <c r="UVB92" s="45"/>
      <c r="UVC92" s="45"/>
      <c r="UVD92" s="45"/>
      <c r="UVE92" s="45"/>
      <c r="UVF92" s="45"/>
      <c r="UVG92" s="45"/>
      <c r="UVH92" s="45"/>
      <c r="UVI92" s="45"/>
      <c r="UVJ92" s="45"/>
      <c r="UVK92" s="45"/>
      <c r="UVL92" s="45"/>
      <c r="UVM92" s="45"/>
      <c r="UVN92" s="45"/>
      <c r="UVO92" s="45"/>
      <c r="UVP92" s="45"/>
      <c r="UVQ92" s="45"/>
      <c r="UVR92" s="45"/>
      <c r="UVS92" s="45"/>
      <c r="UVT92" s="45"/>
      <c r="UVU92" s="45"/>
      <c r="UVV92" s="45"/>
      <c r="UVW92" s="45"/>
      <c r="UVX92" s="45"/>
      <c r="UVY92" s="45"/>
      <c r="UVZ92" s="45"/>
      <c r="UWA92" s="45"/>
      <c r="UWB92" s="45"/>
      <c r="UWC92" s="45"/>
      <c r="UWD92" s="45"/>
      <c r="UWE92" s="45"/>
      <c r="UWF92" s="45"/>
      <c r="UWG92" s="45"/>
      <c r="UWH92" s="45"/>
      <c r="UWI92" s="45"/>
      <c r="UWJ92" s="45"/>
      <c r="UWK92" s="45"/>
      <c r="UWL92" s="45"/>
      <c r="UWM92" s="45"/>
      <c r="UWN92" s="45"/>
      <c r="UWO92" s="45"/>
      <c r="UWP92" s="45"/>
      <c r="UWQ92" s="45"/>
      <c r="UWR92" s="45"/>
      <c r="UWS92" s="45"/>
      <c r="UWT92" s="45"/>
      <c r="UWU92" s="45"/>
      <c r="UWV92" s="45"/>
      <c r="UWW92" s="45"/>
      <c r="UWX92" s="45"/>
      <c r="UWY92" s="45"/>
      <c r="UWZ92" s="45"/>
      <c r="UXA92" s="45"/>
      <c r="UXB92" s="45"/>
      <c r="UXC92" s="45"/>
      <c r="UXD92" s="45"/>
      <c r="UXE92" s="45"/>
      <c r="UXF92" s="45"/>
      <c r="UXG92" s="45"/>
      <c r="UXH92" s="45"/>
      <c r="UXI92" s="45"/>
      <c r="UXJ92" s="45"/>
      <c r="UXK92" s="45"/>
      <c r="UXL92" s="45"/>
      <c r="UXM92" s="45"/>
      <c r="UXN92" s="45"/>
      <c r="UXO92" s="45"/>
      <c r="UXP92" s="45"/>
      <c r="UXQ92" s="45"/>
      <c r="UXR92" s="45"/>
      <c r="UXS92" s="45"/>
      <c r="UXT92" s="45"/>
      <c r="UXU92" s="45"/>
      <c r="UXV92" s="45"/>
      <c r="UXW92" s="45"/>
      <c r="UXX92" s="45"/>
      <c r="UXY92" s="45"/>
      <c r="UXZ92" s="45"/>
      <c r="UYA92" s="45"/>
      <c r="UYB92" s="45"/>
      <c r="UYC92" s="45"/>
      <c r="UYD92" s="45"/>
      <c r="UYE92" s="45"/>
      <c r="UYF92" s="45"/>
      <c r="UYG92" s="45"/>
      <c r="UYH92" s="45"/>
      <c r="UYI92" s="45"/>
      <c r="UYJ92" s="45"/>
      <c r="UYK92" s="45"/>
      <c r="UYL92" s="45"/>
      <c r="UYM92" s="45"/>
      <c r="UYN92" s="45"/>
      <c r="UYO92" s="45"/>
      <c r="UYP92" s="45"/>
      <c r="UYQ92" s="45"/>
      <c r="UYR92" s="45"/>
      <c r="UYS92" s="45"/>
      <c r="UYT92" s="45"/>
      <c r="UYU92" s="45"/>
      <c r="UYV92" s="45"/>
      <c r="UYW92" s="45"/>
      <c r="UYX92" s="45"/>
      <c r="UYY92" s="45"/>
      <c r="UYZ92" s="45"/>
      <c r="UZA92" s="45"/>
      <c r="UZB92" s="45"/>
      <c r="UZC92" s="45"/>
      <c r="UZD92" s="45"/>
      <c r="UZE92" s="45"/>
      <c r="UZF92" s="45"/>
      <c r="UZG92" s="45"/>
      <c r="UZH92" s="45"/>
      <c r="UZI92" s="45"/>
      <c r="UZJ92" s="45"/>
      <c r="UZK92" s="45"/>
      <c r="UZL92" s="45"/>
      <c r="UZM92" s="45"/>
      <c r="UZN92" s="45"/>
      <c r="UZO92" s="45"/>
      <c r="UZP92" s="45"/>
      <c r="UZQ92" s="45"/>
      <c r="UZR92" s="45"/>
      <c r="UZS92" s="45"/>
      <c r="UZT92" s="45"/>
      <c r="UZU92" s="45"/>
      <c r="UZV92" s="45"/>
      <c r="UZW92" s="45"/>
      <c r="UZX92" s="45"/>
      <c r="UZY92" s="45"/>
      <c r="UZZ92" s="45"/>
      <c r="VAA92" s="45"/>
      <c r="VAB92" s="45"/>
      <c r="VAC92" s="45"/>
      <c r="VAD92" s="45"/>
      <c r="VAE92" s="45"/>
      <c r="VAF92" s="45"/>
      <c r="VAG92" s="45"/>
      <c r="VAH92" s="45"/>
      <c r="VAI92" s="45"/>
      <c r="VAJ92" s="45"/>
      <c r="VAK92" s="45"/>
      <c r="VAL92" s="45"/>
      <c r="VAM92" s="45"/>
      <c r="VAN92" s="45"/>
      <c r="VAO92" s="45"/>
      <c r="VAP92" s="45"/>
      <c r="VAQ92" s="45"/>
      <c r="VAR92" s="45"/>
      <c r="VAS92" s="45"/>
      <c r="VAT92" s="45"/>
      <c r="VAU92" s="45"/>
      <c r="VAV92" s="45"/>
      <c r="VAW92" s="45"/>
      <c r="VAX92" s="45"/>
      <c r="VAY92" s="45"/>
      <c r="VAZ92" s="45"/>
      <c r="VBA92" s="45"/>
      <c r="VBB92" s="45"/>
      <c r="VBC92" s="45"/>
      <c r="VBD92" s="45"/>
      <c r="VBE92" s="45"/>
      <c r="VBF92" s="45"/>
      <c r="VBG92" s="45"/>
      <c r="VBH92" s="45"/>
      <c r="VBI92" s="45"/>
      <c r="VBJ92" s="45"/>
      <c r="VBK92" s="45"/>
      <c r="VBL92" s="45"/>
      <c r="VBM92" s="45"/>
      <c r="VBN92" s="45"/>
      <c r="VBO92" s="45"/>
      <c r="VBP92" s="45"/>
      <c r="VBQ92" s="45"/>
      <c r="VBR92" s="45"/>
      <c r="VBS92" s="45"/>
      <c r="VBT92" s="45"/>
      <c r="VBU92" s="45"/>
      <c r="VBV92" s="45"/>
      <c r="VBW92" s="45"/>
      <c r="VBX92" s="45"/>
      <c r="VBY92" s="45"/>
      <c r="VBZ92" s="45"/>
      <c r="VCA92" s="45"/>
      <c r="VCB92" s="45"/>
      <c r="VCC92" s="45"/>
      <c r="VCD92" s="45"/>
      <c r="VCE92" s="45"/>
      <c r="VCF92" s="45"/>
      <c r="VCG92" s="45"/>
      <c r="VCH92" s="45"/>
      <c r="VCI92" s="45"/>
      <c r="VCJ92" s="45"/>
      <c r="VCK92" s="45"/>
      <c r="VCL92" s="45"/>
      <c r="VCM92" s="45"/>
      <c r="VCN92" s="45"/>
      <c r="VCO92" s="45"/>
      <c r="VCP92" s="45"/>
      <c r="VCQ92" s="45"/>
      <c r="VCR92" s="45"/>
      <c r="VCS92" s="45"/>
      <c r="VCT92" s="45"/>
      <c r="VCU92" s="45"/>
      <c r="VCV92" s="45"/>
      <c r="VCW92" s="45"/>
      <c r="VCX92" s="45"/>
      <c r="VCY92" s="45"/>
      <c r="VCZ92" s="45"/>
      <c r="VDA92" s="45"/>
      <c r="VDB92" s="45"/>
      <c r="VDC92" s="45"/>
      <c r="VDD92" s="45"/>
      <c r="VDE92" s="45"/>
      <c r="VDF92" s="45"/>
      <c r="VDG92" s="45"/>
      <c r="VDH92" s="45"/>
      <c r="VDI92" s="45"/>
      <c r="VDJ92" s="45"/>
      <c r="VDK92" s="45"/>
      <c r="VDL92" s="45"/>
      <c r="VDM92" s="45"/>
      <c r="VDN92" s="45"/>
      <c r="VDO92" s="45"/>
      <c r="VDP92" s="45"/>
      <c r="VDQ92" s="45"/>
      <c r="VDR92" s="45"/>
      <c r="VDS92" s="45"/>
      <c r="VDT92" s="45"/>
      <c r="VDU92" s="45"/>
      <c r="VDV92" s="45"/>
      <c r="VDW92" s="45"/>
      <c r="VDX92" s="45"/>
      <c r="VDY92" s="45"/>
      <c r="VDZ92" s="45"/>
      <c r="VEA92" s="45"/>
      <c r="VEB92" s="45"/>
      <c r="VEC92" s="45"/>
      <c r="VED92" s="45"/>
      <c r="VEE92" s="45"/>
      <c r="VEF92" s="45"/>
      <c r="VEG92" s="45"/>
      <c r="VEH92" s="45"/>
      <c r="VEI92" s="45"/>
      <c r="VEJ92" s="45"/>
      <c r="VEK92" s="45"/>
      <c r="VEL92" s="45"/>
      <c r="VEM92" s="45"/>
      <c r="VEN92" s="45"/>
      <c r="VEO92" s="45"/>
      <c r="VEP92" s="45"/>
      <c r="VEQ92" s="45"/>
      <c r="VER92" s="45"/>
      <c r="VES92" s="45"/>
      <c r="VET92" s="45"/>
      <c r="VEU92" s="45"/>
      <c r="VEV92" s="45"/>
      <c r="VEW92" s="45"/>
      <c r="VEX92" s="45"/>
      <c r="VEY92" s="45"/>
      <c r="VEZ92" s="45"/>
      <c r="VFA92" s="45"/>
      <c r="VFB92" s="45"/>
      <c r="VFC92" s="45"/>
      <c r="VFD92" s="45"/>
      <c r="VFE92" s="45"/>
      <c r="VFF92" s="45"/>
      <c r="VFG92" s="45"/>
      <c r="VFH92" s="45"/>
      <c r="VFI92" s="45"/>
      <c r="VFJ92" s="45"/>
      <c r="VFK92" s="45"/>
      <c r="VFL92" s="45"/>
      <c r="VFM92" s="45"/>
      <c r="VFN92" s="45"/>
      <c r="VFO92" s="45"/>
      <c r="VFP92" s="45"/>
      <c r="VFQ92" s="45"/>
      <c r="VFR92" s="45"/>
      <c r="VFS92" s="45"/>
      <c r="VFT92" s="45"/>
      <c r="VFU92" s="45"/>
      <c r="VFV92" s="45"/>
      <c r="VFW92" s="45"/>
      <c r="VFX92" s="45"/>
      <c r="VFY92" s="45"/>
      <c r="VFZ92" s="45"/>
      <c r="VGA92" s="45"/>
      <c r="VGB92" s="45"/>
      <c r="VGC92" s="45"/>
      <c r="VGD92" s="45"/>
      <c r="VGE92" s="45"/>
      <c r="VGF92" s="45"/>
      <c r="VGG92" s="45"/>
      <c r="VGH92" s="45"/>
      <c r="VGI92" s="45"/>
      <c r="VGJ92" s="45"/>
      <c r="VGK92" s="45"/>
      <c r="VGL92" s="45"/>
      <c r="VGM92" s="45"/>
      <c r="VGN92" s="45"/>
      <c r="VGO92" s="45"/>
      <c r="VGP92" s="45"/>
      <c r="VGQ92" s="45"/>
      <c r="VGR92" s="45"/>
      <c r="VGS92" s="45"/>
      <c r="VGT92" s="45"/>
      <c r="VGU92" s="45"/>
      <c r="VGV92" s="45"/>
      <c r="VGW92" s="45"/>
      <c r="VGX92" s="45"/>
      <c r="VGY92" s="45"/>
      <c r="VGZ92" s="45"/>
      <c r="VHA92" s="45"/>
      <c r="VHB92" s="45"/>
      <c r="VHC92" s="45"/>
      <c r="VHD92" s="45"/>
      <c r="VHE92" s="45"/>
      <c r="VHF92" s="45"/>
      <c r="VHG92" s="45"/>
      <c r="VHH92" s="45"/>
      <c r="VHI92" s="45"/>
      <c r="VHJ92" s="45"/>
      <c r="VHK92" s="45"/>
      <c r="VHL92" s="45"/>
      <c r="VHM92" s="45"/>
      <c r="VHN92" s="45"/>
      <c r="VHO92" s="45"/>
      <c r="VHP92" s="45"/>
      <c r="VHQ92" s="45"/>
      <c r="VHR92" s="45"/>
      <c r="VHS92" s="45"/>
      <c r="VHT92" s="45"/>
      <c r="VHU92" s="45"/>
      <c r="VHV92" s="45"/>
      <c r="VHW92" s="45"/>
      <c r="VHX92" s="45"/>
      <c r="VHY92" s="45"/>
      <c r="VHZ92" s="45"/>
      <c r="VIA92" s="45"/>
      <c r="VIB92" s="45"/>
      <c r="VIC92" s="45"/>
      <c r="VID92" s="45"/>
      <c r="VIE92" s="45"/>
      <c r="VIF92" s="45"/>
      <c r="VIG92" s="45"/>
      <c r="VIH92" s="45"/>
      <c r="VII92" s="45"/>
      <c r="VIJ92" s="45"/>
      <c r="VIK92" s="45"/>
      <c r="VIL92" s="45"/>
      <c r="VIM92" s="45"/>
      <c r="VIN92" s="45"/>
      <c r="VIO92" s="45"/>
      <c r="VIP92" s="45"/>
      <c r="VIQ92" s="45"/>
      <c r="VIR92" s="45"/>
      <c r="VIS92" s="45"/>
      <c r="VIT92" s="45"/>
      <c r="VIU92" s="45"/>
      <c r="VIV92" s="45"/>
      <c r="VIW92" s="45"/>
      <c r="VIX92" s="45"/>
      <c r="VIY92" s="45"/>
      <c r="VIZ92" s="45"/>
      <c r="VJA92" s="45"/>
      <c r="VJB92" s="45"/>
      <c r="VJC92" s="45"/>
      <c r="VJD92" s="45"/>
      <c r="VJE92" s="45"/>
      <c r="VJF92" s="45"/>
      <c r="VJG92" s="45"/>
      <c r="VJH92" s="45"/>
      <c r="VJI92" s="45"/>
      <c r="VJJ92" s="45"/>
      <c r="VJK92" s="45"/>
      <c r="VJL92" s="45"/>
      <c r="VJM92" s="45"/>
      <c r="VJN92" s="45"/>
      <c r="VJO92" s="45"/>
      <c r="VJP92" s="45"/>
      <c r="VJQ92" s="45"/>
      <c r="VJR92" s="45"/>
      <c r="VJS92" s="45"/>
      <c r="VJT92" s="45"/>
      <c r="VJU92" s="45"/>
      <c r="VJV92" s="45"/>
      <c r="VJW92" s="45"/>
      <c r="VJX92" s="45"/>
      <c r="VJY92" s="45"/>
      <c r="VJZ92" s="45"/>
      <c r="VKA92" s="45"/>
      <c r="VKB92" s="45"/>
      <c r="VKC92" s="45"/>
      <c r="VKD92" s="45"/>
      <c r="VKE92" s="45"/>
      <c r="VKF92" s="45"/>
      <c r="VKG92" s="45"/>
      <c r="VKH92" s="45"/>
      <c r="VKI92" s="45"/>
      <c r="VKJ92" s="45"/>
      <c r="VKK92" s="45"/>
      <c r="VKL92" s="45"/>
      <c r="VKM92" s="45"/>
      <c r="VKN92" s="45"/>
      <c r="VKO92" s="45"/>
      <c r="VKP92" s="45"/>
      <c r="VKQ92" s="45"/>
      <c r="VKR92" s="45"/>
      <c r="VKS92" s="45"/>
      <c r="VKT92" s="45"/>
      <c r="VKU92" s="45"/>
      <c r="VKV92" s="45"/>
      <c r="VKW92" s="45"/>
      <c r="VKX92" s="45"/>
      <c r="VKY92" s="45"/>
      <c r="VKZ92" s="45"/>
      <c r="VLA92" s="45"/>
      <c r="VLB92" s="45"/>
      <c r="VLC92" s="45"/>
      <c r="VLD92" s="45"/>
      <c r="VLE92" s="45"/>
      <c r="VLF92" s="45"/>
      <c r="VLG92" s="45"/>
      <c r="VLH92" s="45"/>
      <c r="VLI92" s="45"/>
      <c r="VLJ92" s="45"/>
      <c r="VLK92" s="45"/>
      <c r="VLL92" s="45"/>
      <c r="VLM92" s="45"/>
      <c r="VLN92" s="45"/>
      <c r="VLO92" s="45"/>
      <c r="VLP92" s="45"/>
      <c r="VLQ92" s="45"/>
      <c r="VLR92" s="45"/>
      <c r="VLS92" s="45"/>
      <c r="VLT92" s="45"/>
      <c r="VLU92" s="45"/>
      <c r="VLV92" s="45"/>
      <c r="VLW92" s="45"/>
      <c r="VLX92" s="45"/>
      <c r="VLY92" s="45"/>
      <c r="VLZ92" s="45"/>
      <c r="VMA92" s="45"/>
      <c r="VMB92" s="45"/>
      <c r="VMC92" s="45"/>
      <c r="VMD92" s="45"/>
      <c r="VME92" s="45"/>
      <c r="VMF92" s="45"/>
      <c r="VMG92" s="45"/>
      <c r="VMH92" s="45"/>
      <c r="VMI92" s="45"/>
      <c r="VMJ92" s="45"/>
      <c r="VMK92" s="45"/>
      <c r="VML92" s="45"/>
      <c r="VMM92" s="45"/>
      <c r="VMN92" s="45"/>
      <c r="VMO92" s="45"/>
      <c r="VMP92" s="45"/>
      <c r="VMQ92" s="45"/>
      <c r="VMR92" s="45"/>
      <c r="VMS92" s="45"/>
      <c r="VMT92" s="45"/>
      <c r="VMU92" s="45"/>
      <c r="VMV92" s="45"/>
      <c r="VMW92" s="45"/>
      <c r="VMX92" s="45"/>
      <c r="VMY92" s="45"/>
      <c r="VMZ92" s="45"/>
      <c r="VNA92" s="45"/>
      <c r="VNB92" s="45"/>
      <c r="VNC92" s="45"/>
      <c r="VND92" s="45"/>
      <c r="VNE92" s="45"/>
      <c r="VNF92" s="45"/>
      <c r="VNG92" s="45"/>
      <c r="VNH92" s="45"/>
      <c r="VNI92" s="45"/>
      <c r="VNJ92" s="45"/>
      <c r="VNK92" s="45"/>
      <c r="VNL92" s="45"/>
      <c r="VNM92" s="45"/>
      <c r="VNN92" s="45"/>
      <c r="VNO92" s="45"/>
      <c r="VNP92" s="45"/>
      <c r="VNQ92" s="45"/>
      <c r="VNR92" s="45"/>
      <c r="VNS92" s="45"/>
      <c r="VNT92" s="45"/>
      <c r="VNU92" s="45"/>
      <c r="VNV92" s="45"/>
      <c r="VNW92" s="45"/>
      <c r="VNX92" s="45"/>
      <c r="VNY92" s="45"/>
      <c r="VNZ92" s="45"/>
      <c r="VOA92" s="45"/>
      <c r="VOB92" s="45"/>
      <c r="VOC92" s="45"/>
      <c r="VOD92" s="45"/>
      <c r="VOE92" s="45"/>
      <c r="VOF92" s="45"/>
      <c r="VOG92" s="45"/>
      <c r="VOH92" s="45"/>
      <c r="VOI92" s="45"/>
      <c r="VOJ92" s="45"/>
      <c r="VOK92" s="45"/>
      <c r="VOL92" s="45"/>
      <c r="VOM92" s="45"/>
      <c r="VON92" s="45"/>
      <c r="VOO92" s="45"/>
      <c r="VOP92" s="45"/>
      <c r="VOQ92" s="45"/>
      <c r="VOR92" s="45"/>
      <c r="VOS92" s="45"/>
      <c r="VOT92" s="45"/>
      <c r="VOU92" s="45"/>
      <c r="VOV92" s="45"/>
      <c r="VOW92" s="45"/>
      <c r="VOX92" s="45"/>
      <c r="VOY92" s="45"/>
      <c r="VOZ92" s="45"/>
      <c r="VPA92" s="45"/>
      <c r="VPB92" s="45"/>
      <c r="VPC92" s="45"/>
      <c r="VPD92" s="45"/>
      <c r="VPE92" s="45"/>
      <c r="VPF92" s="45"/>
      <c r="VPG92" s="45"/>
      <c r="VPH92" s="45"/>
      <c r="VPI92" s="45"/>
      <c r="VPJ92" s="45"/>
      <c r="VPK92" s="45"/>
      <c r="VPL92" s="45"/>
      <c r="VPM92" s="45"/>
      <c r="VPN92" s="45"/>
      <c r="VPO92" s="45"/>
      <c r="VPP92" s="45"/>
      <c r="VPQ92" s="45"/>
      <c r="VPR92" s="45"/>
      <c r="VPS92" s="45"/>
      <c r="VPT92" s="45"/>
      <c r="VPU92" s="45"/>
      <c r="VPV92" s="45"/>
      <c r="VPW92" s="45"/>
      <c r="VPX92" s="45"/>
      <c r="VPY92" s="45"/>
      <c r="VPZ92" s="45"/>
      <c r="VQA92" s="45"/>
      <c r="VQB92" s="45"/>
      <c r="VQC92" s="45"/>
      <c r="VQD92" s="45"/>
      <c r="VQE92" s="45"/>
      <c r="VQF92" s="45"/>
      <c r="VQG92" s="45"/>
      <c r="VQH92" s="45"/>
      <c r="VQI92" s="45"/>
      <c r="VQJ92" s="45"/>
      <c r="VQK92" s="45"/>
      <c r="VQL92" s="45"/>
      <c r="VQM92" s="45"/>
      <c r="VQN92" s="45"/>
      <c r="VQO92" s="45"/>
      <c r="VQP92" s="45"/>
      <c r="VQQ92" s="45"/>
      <c r="VQR92" s="45"/>
      <c r="VQS92" s="45"/>
      <c r="VQT92" s="45"/>
      <c r="VQU92" s="45"/>
      <c r="VQV92" s="45"/>
      <c r="VQW92" s="45"/>
      <c r="VQX92" s="45"/>
      <c r="VQY92" s="45"/>
      <c r="VQZ92" s="45"/>
      <c r="VRA92" s="45"/>
      <c r="VRB92" s="45"/>
      <c r="VRC92" s="45"/>
      <c r="VRD92" s="45"/>
      <c r="VRE92" s="45"/>
      <c r="VRF92" s="45"/>
      <c r="VRG92" s="45"/>
      <c r="VRH92" s="45"/>
      <c r="VRI92" s="45"/>
      <c r="VRJ92" s="45"/>
      <c r="VRK92" s="45"/>
      <c r="VRL92" s="45"/>
      <c r="VRM92" s="45"/>
      <c r="VRN92" s="45"/>
      <c r="VRO92" s="45"/>
      <c r="VRP92" s="45"/>
      <c r="VRQ92" s="45"/>
      <c r="VRR92" s="45"/>
      <c r="VRS92" s="45"/>
      <c r="VRT92" s="45"/>
      <c r="VRU92" s="45"/>
      <c r="VRV92" s="45"/>
      <c r="VRW92" s="45"/>
      <c r="VRX92" s="45"/>
      <c r="VRY92" s="45"/>
      <c r="VRZ92" s="45"/>
      <c r="VSA92" s="45"/>
      <c r="VSB92" s="45"/>
      <c r="VSC92" s="45"/>
      <c r="VSD92" s="45"/>
      <c r="VSE92" s="45"/>
      <c r="VSF92" s="45"/>
      <c r="VSG92" s="45"/>
      <c r="VSH92" s="45"/>
      <c r="VSI92" s="45"/>
      <c r="VSJ92" s="45"/>
      <c r="VSK92" s="45"/>
      <c r="VSL92" s="45"/>
      <c r="VSM92" s="45"/>
      <c r="VSN92" s="45"/>
      <c r="VSO92" s="45"/>
      <c r="VSP92" s="45"/>
      <c r="VSQ92" s="45"/>
      <c r="VSR92" s="45"/>
      <c r="VSS92" s="45"/>
      <c r="VST92" s="45"/>
      <c r="VSU92" s="45"/>
      <c r="VSV92" s="45"/>
      <c r="VSW92" s="45"/>
      <c r="VSX92" s="45"/>
      <c r="VSY92" s="45"/>
      <c r="VSZ92" s="45"/>
      <c r="VTA92" s="45"/>
      <c r="VTB92" s="45"/>
      <c r="VTC92" s="45"/>
      <c r="VTD92" s="45"/>
      <c r="VTE92" s="45"/>
      <c r="VTF92" s="45"/>
      <c r="VTG92" s="45"/>
      <c r="VTH92" s="45"/>
      <c r="VTI92" s="45"/>
      <c r="VTJ92" s="45"/>
      <c r="VTK92" s="45"/>
      <c r="VTL92" s="45"/>
      <c r="VTM92" s="45"/>
      <c r="VTN92" s="45"/>
      <c r="VTO92" s="45"/>
      <c r="VTP92" s="45"/>
      <c r="VTQ92" s="45"/>
      <c r="VTR92" s="45"/>
      <c r="VTS92" s="45"/>
      <c r="VTT92" s="45"/>
      <c r="VTU92" s="45"/>
      <c r="VTV92" s="45"/>
      <c r="VTW92" s="45"/>
      <c r="VTX92" s="45"/>
      <c r="VTY92" s="45"/>
      <c r="VTZ92" s="45"/>
      <c r="VUA92" s="45"/>
      <c r="VUB92" s="45"/>
      <c r="VUC92" s="45"/>
      <c r="VUD92" s="45"/>
      <c r="VUE92" s="45"/>
      <c r="VUF92" s="45"/>
      <c r="VUG92" s="45"/>
      <c r="VUH92" s="45"/>
      <c r="VUI92" s="45"/>
      <c r="VUJ92" s="45"/>
      <c r="VUK92" s="45"/>
      <c r="VUL92" s="45"/>
      <c r="VUM92" s="45"/>
      <c r="VUN92" s="45"/>
      <c r="VUO92" s="45"/>
      <c r="VUP92" s="45"/>
      <c r="VUQ92" s="45"/>
      <c r="VUR92" s="45"/>
      <c r="VUS92" s="45"/>
      <c r="VUT92" s="45"/>
      <c r="VUU92" s="45"/>
      <c r="VUV92" s="45"/>
      <c r="VUW92" s="45"/>
      <c r="VUX92" s="45"/>
      <c r="VUY92" s="45"/>
      <c r="VUZ92" s="45"/>
      <c r="VVA92" s="45"/>
      <c r="VVB92" s="45"/>
      <c r="VVC92" s="45"/>
      <c r="VVD92" s="45"/>
      <c r="VVE92" s="45"/>
      <c r="VVF92" s="45"/>
      <c r="VVG92" s="45"/>
      <c r="VVH92" s="45"/>
      <c r="VVI92" s="45"/>
      <c r="VVJ92" s="45"/>
      <c r="VVK92" s="45"/>
      <c r="VVL92" s="45"/>
      <c r="VVM92" s="45"/>
      <c r="VVN92" s="45"/>
      <c r="VVO92" s="45"/>
      <c r="VVP92" s="45"/>
      <c r="VVQ92" s="45"/>
      <c r="VVR92" s="45"/>
      <c r="VVS92" s="45"/>
      <c r="VVT92" s="45"/>
      <c r="VVU92" s="45"/>
      <c r="VVV92" s="45"/>
      <c r="VVW92" s="45"/>
      <c r="VVX92" s="45"/>
      <c r="VVY92" s="45"/>
      <c r="VVZ92" s="45"/>
      <c r="VWA92" s="45"/>
      <c r="VWB92" s="45"/>
      <c r="VWC92" s="45"/>
      <c r="VWD92" s="45"/>
      <c r="VWE92" s="45"/>
      <c r="VWF92" s="45"/>
      <c r="VWG92" s="45"/>
      <c r="VWH92" s="45"/>
      <c r="VWI92" s="45"/>
      <c r="VWJ92" s="45"/>
      <c r="VWK92" s="45"/>
      <c r="VWL92" s="45"/>
      <c r="VWM92" s="45"/>
      <c r="VWN92" s="45"/>
      <c r="VWO92" s="45"/>
      <c r="VWP92" s="45"/>
      <c r="VWQ92" s="45"/>
      <c r="VWR92" s="45"/>
      <c r="VWS92" s="45"/>
      <c r="VWT92" s="45"/>
      <c r="VWU92" s="45"/>
      <c r="VWV92" s="45"/>
      <c r="VWW92" s="45"/>
      <c r="VWX92" s="45"/>
      <c r="VWY92" s="45"/>
      <c r="VWZ92" s="45"/>
      <c r="VXA92" s="45"/>
      <c r="VXB92" s="45"/>
      <c r="VXC92" s="45"/>
      <c r="VXD92" s="45"/>
      <c r="VXE92" s="45"/>
      <c r="VXF92" s="45"/>
      <c r="VXG92" s="45"/>
      <c r="VXH92" s="45"/>
      <c r="VXI92" s="45"/>
      <c r="VXJ92" s="45"/>
      <c r="VXK92" s="45"/>
      <c r="VXL92" s="45"/>
      <c r="VXM92" s="45"/>
      <c r="VXN92" s="45"/>
      <c r="VXO92" s="45"/>
      <c r="VXP92" s="45"/>
      <c r="VXQ92" s="45"/>
      <c r="VXR92" s="45"/>
      <c r="VXS92" s="45"/>
      <c r="VXT92" s="45"/>
      <c r="VXU92" s="45"/>
      <c r="VXV92" s="45"/>
      <c r="VXW92" s="45"/>
      <c r="VXX92" s="45"/>
      <c r="VXY92" s="45"/>
      <c r="VXZ92" s="45"/>
      <c r="VYA92" s="45"/>
      <c r="VYB92" s="45"/>
      <c r="VYC92" s="45"/>
      <c r="VYD92" s="45"/>
      <c r="VYE92" s="45"/>
      <c r="VYF92" s="45"/>
      <c r="VYG92" s="45"/>
      <c r="VYH92" s="45"/>
      <c r="VYI92" s="45"/>
      <c r="VYJ92" s="45"/>
      <c r="VYK92" s="45"/>
      <c r="VYL92" s="45"/>
      <c r="VYM92" s="45"/>
      <c r="VYN92" s="45"/>
      <c r="VYO92" s="45"/>
      <c r="VYP92" s="45"/>
      <c r="VYQ92" s="45"/>
      <c r="VYR92" s="45"/>
      <c r="VYS92" s="45"/>
      <c r="VYT92" s="45"/>
      <c r="VYU92" s="45"/>
      <c r="VYV92" s="45"/>
      <c r="VYW92" s="45"/>
      <c r="VYX92" s="45"/>
      <c r="VYY92" s="45"/>
      <c r="VYZ92" s="45"/>
      <c r="VZA92" s="45"/>
      <c r="VZB92" s="45"/>
      <c r="VZC92" s="45"/>
      <c r="VZD92" s="45"/>
      <c r="VZE92" s="45"/>
      <c r="VZF92" s="45"/>
      <c r="VZG92" s="45"/>
      <c r="VZH92" s="45"/>
      <c r="VZI92" s="45"/>
      <c r="VZJ92" s="45"/>
      <c r="VZK92" s="45"/>
      <c r="VZL92" s="45"/>
      <c r="VZM92" s="45"/>
      <c r="VZN92" s="45"/>
      <c r="VZO92" s="45"/>
      <c r="VZP92" s="45"/>
      <c r="VZQ92" s="45"/>
      <c r="VZR92" s="45"/>
      <c r="VZS92" s="45"/>
      <c r="VZT92" s="45"/>
      <c r="VZU92" s="45"/>
      <c r="VZV92" s="45"/>
      <c r="VZW92" s="45"/>
      <c r="VZX92" s="45"/>
      <c r="VZY92" s="45"/>
      <c r="VZZ92" s="45"/>
      <c r="WAA92" s="45"/>
      <c r="WAB92" s="45"/>
      <c r="WAC92" s="45"/>
      <c r="WAD92" s="45"/>
      <c r="WAE92" s="45"/>
      <c r="WAF92" s="45"/>
      <c r="WAG92" s="45"/>
      <c r="WAH92" s="45"/>
      <c r="WAI92" s="45"/>
      <c r="WAJ92" s="45"/>
      <c r="WAK92" s="45"/>
      <c r="WAL92" s="45"/>
      <c r="WAM92" s="45"/>
      <c r="WAN92" s="45"/>
      <c r="WAO92" s="45"/>
      <c r="WAP92" s="45"/>
      <c r="WAQ92" s="45"/>
      <c r="WAR92" s="45"/>
      <c r="WAS92" s="45"/>
      <c r="WAT92" s="45"/>
      <c r="WAU92" s="45"/>
      <c r="WAV92" s="45"/>
      <c r="WAW92" s="45"/>
      <c r="WAX92" s="45"/>
      <c r="WAY92" s="45"/>
      <c r="WAZ92" s="45"/>
      <c r="WBA92" s="45"/>
      <c r="WBB92" s="45"/>
      <c r="WBC92" s="45"/>
      <c r="WBD92" s="45"/>
      <c r="WBE92" s="45"/>
      <c r="WBF92" s="45"/>
      <c r="WBG92" s="45"/>
      <c r="WBH92" s="45"/>
      <c r="WBI92" s="45"/>
      <c r="WBJ92" s="45"/>
      <c r="WBK92" s="45"/>
      <c r="WBL92" s="45"/>
      <c r="WBM92" s="45"/>
      <c r="WBN92" s="45"/>
      <c r="WBO92" s="45"/>
      <c r="WBP92" s="45"/>
      <c r="WBQ92" s="45"/>
      <c r="WBR92" s="45"/>
      <c r="WBS92" s="45"/>
      <c r="WBT92" s="45"/>
      <c r="WBU92" s="45"/>
      <c r="WBV92" s="45"/>
      <c r="WBW92" s="45"/>
      <c r="WBX92" s="45"/>
      <c r="WBY92" s="45"/>
      <c r="WBZ92" s="45"/>
      <c r="WCA92" s="45"/>
      <c r="WCB92" s="45"/>
      <c r="WCC92" s="45"/>
      <c r="WCD92" s="45"/>
      <c r="WCE92" s="45"/>
      <c r="WCF92" s="45"/>
      <c r="WCG92" s="45"/>
      <c r="WCH92" s="45"/>
      <c r="WCI92" s="45"/>
      <c r="WCJ92" s="45"/>
      <c r="WCK92" s="45"/>
      <c r="WCL92" s="45"/>
      <c r="WCM92" s="45"/>
      <c r="WCN92" s="45"/>
      <c r="WCO92" s="45"/>
      <c r="WCP92" s="45"/>
      <c r="WCQ92" s="45"/>
      <c r="WCR92" s="45"/>
      <c r="WCS92" s="45"/>
      <c r="WCT92" s="45"/>
      <c r="WCU92" s="45"/>
      <c r="WCV92" s="45"/>
      <c r="WCW92" s="45"/>
      <c r="WCX92" s="45"/>
      <c r="WCY92" s="45"/>
      <c r="WCZ92" s="45"/>
      <c r="WDA92" s="45"/>
      <c r="WDB92" s="45"/>
      <c r="WDC92" s="45"/>
      <c r="WDD92" s="45"/>
      <c r="WDE92" s="45"/>
      <c r="WDF92" s="45"/>
      <c r="WDG92" s="45"/>
      <c r="WDH92" s="45"/>
      <c r="WDI92" s="45"/>
      <c r="WDJ92" s="45"/>
      <c r="WDK92" s="45"/>
      <c r="WDL92" s="45"/>
      <c r="WDM92" s="45"/>
      <c r="WDN92" s="45"/>
      <c r="WDO92" s="45"/>
      <c r="WDP92" s="45"/>
      <c r="WDQ92" s="45"/>
      <c r="WDR92" s="45"/>
      <c r="WDS92" s="45"/>
      <c r="WDT92" s="45"/>
      <c r="WDU92" s="45"/>
      <c r="WDV92" s="45"/>
      <c r="WDW92" s="45"/>
      <c r="WDX92" s="45"/>
      <c r="WDY92" s="45"/>
      <c r="WDZ92" s="45"/>
      <c r="WEA92" s="45"/>
      <c r="WEB92" s="45"/>
      <c r="WEC92" s="45"/>
      <c r="WED92" s="45"/>
      <c r="WEE92" s="45"/>
      <c r="WEF92" s="45"/>
      <c r="WEG92" s="45"/>
      <c r="WEH92" s="45"/>
      <c r="WEI92" s="45"/>
      <c r="WEJ92" s="45"/>
      <c r="WEK92" s="45"/>
      <c r="WEL92" s="45"/>
      <c r="WEM92" s="45"/>
      <c r="WEN92" s="45"/>
      <c r="WEO92" s="45"/>
      <c r="WEP92" s="45"/>
      <c r="WEQ92" s="45"/>
      <c r="WER92" s="45"/>
      <c r="WES92" s="45"/>
      <c r="WET92" s="45"/>
      <c r="WEU92" s="45"/>
      <c r="WEV92" s="45"/>
      <c r="WEW92" s="45"/>
      <c r="WEX92" s="45"/>
      <c r="WEY92" s="45"/>
      <c r="WEZ92" s="45"/>
      <c r="WFA92" s="45"/>
      <c r="WFB92" s="45"/>
      <c r="WFC92" s="45"/>
      <c r="WFD92" s="45"/>
      <c r="WFE92" s="45"/>
      <c r="WFF92" s="45"/>
      <c r="WFG92" s="45"/>
      <c r="WFH92" s="45"/>
      <c r="WFI92" s="45"/>
      <c r="WFJ92" s="45"/>
      <c r="WFK92" s="45"/>
      <c r="WFL92" s="45"/>
      <c r="WFM92" s="45"/>
      <c r="WFN92" s="45"/>
      <c r="WFO92" s="45"/>
      <c r="WFP92" s="45"/>
      <c r="WFQ92" s="45"/>
      <c r="WFR92" s="45"/>
      <c r="WFS92" s="45"/>
      <c r="WFT92" s="45"/>
      <c r="WFU92" s="45"/>
      <c r="WFV92" s="45"/>
      <c r="WFW92" s="45"/>
      <c r="WFX92" s="45"/>
      <c r="WFY92" s="45"/>
      <c r="WFZ92" s="45"/>
      <c r="WGA92" s="45"/>
      <c r="WGB92" s="45"/>
      <c r="WGC92" s="45"/>
      <c r="WGD92" s="45"/>
      <c r="WGE92" s="45"/>
      <c r="WGF92" s="45"/>
      <c r="WGG92" s="45"/>
      <c r="WGH92" s="45"/>
      <c r="WGI92" s="45"/>
      <c r="WGJ92" s="45"/>
      <c r="WGK92" s="45"/>
      <c r="WGL92" s="45"/>
      <c r="WGM92" s="45"/>
      <c r="WGN92" s="45"/>
      <c r="WGO92" s="45"/>
      <c r="WGP92" s="45"/>
      <c r="WGQ92" s="45"/>
      <c r="WGR92" s="45"/>
      <c r="WGS92" s="45"/>
      <c r="WGT92" s="45"/>
      <c r="WGU92" s="45"/>
      <c r="WGV92" s="45"/>
      <c r="WGW92" s="45"/>
      <c r="WGX92" s="45"/>
      <c r="WGY92" s="45"/>
      <c r="WGZ92" s="45"/>
      <c r="WHA92" s="45"/>
      <c r="WHB92" s="45"/>
      <c r="WHC92" s="45"/>
      <c r="WHD92" s="45"/>
      <c r="WHE92" s="45"/>
      <c r="WHF92" s="45"/>
      <c r="WHG92" s="45"/>
      <c r="WHH92" s="45"/>
      <c r="WHI92" s="45"/>
      <c r="WHJ92" s="45"/>
      <c r="WHK92" s="45"/>
      <c r="WHL92" s="45"/>
      <c r="WHM92" s="45"/>
      <c r="WHN92" s="45"/>
      <c r="WHO92" s="45"/>
      <c r="WHP92" s="45"/>
      <c r="WHQ92" s="45"/>
      <c r="WHR92" s="45"/>
      <c r="WHS92" s="45"/>
      <c r="WHT92" s="45"/>
      <c r="WHU92" s="45"/>
      <c r="WHV92" s="45"/>
      <c r="WHW92" s="45"/>
      <c r="WHX92" s="45"/>
      <c r="WHY92" s="45"/>
      <c r="WHZ92" s="45"/>
      <c r="WIA92" s="45"/>
      <c r="WIB92" s="45"/>
      <c r="WIC92" s="45"/>
      <c r="WID92" s="45"/>
      <c r="WIE92" s="45"/>
      <c r="WIF92" s="45"/>
      <c r="WIG92" s="45"/>
      <c r="WIH92" s="45"/>
      <c r="WII92" s="45"/>
      <c r="WIJ92" s="45"/>
      <c r="WIK92" s="45"/>
      <c r="WIL92" s="45"/>
      <c r="WIM92" s="45"/>
      <c r="WIN92" s="45"/>
      <c r="WIO92" s="45"/>
      <c r="WIP92" s="45"/>
      <c r="WIQ92" s="45"/>
      <c r="WIR92" s="45"/>
      <c r="WIS92" s="45"/>
      <c r="WIT92" s="45"/>
      <c r="WIU92" s="45"/>
      <c r="WIV92" s="45"/>
      <c r="WIW92" s="45"/>
      <c r="WIX92" s="45"/>
      <c r="WIY92" s="45"/>
      <c r="WIZ92" s="45"/>
      <c r="WJA92" s="45"/>
      <c r="WJB92" s="45"/>
      <c r="WJC92" s="45"/>
      <c r="WJD92" s="45"/>
      <c r="WJE92" s="45"/>
      <c r="WJF92" s="45"/>
      <c r="WJG92" s="45"/>
      <c r="WJH92" s="45"/>
      <c r="WJI92" s="45"/>
      <c r="WJJ92" s="45"/>
      <c r="WJK92" s="45"/>
      <c r="WJL92" s="45"/>
      <c r="WJM92" s="45"/>
      <c r="WJN92" s="45"/>
      <c r="WJO92" s="45"/>
      <c r="WJP92" s="45"/>
      <c r="WJQ92" s="45"/>
      <c r="WJR92" s="45"/>
      <c r="WJS92" s="45"/>
      <c r="WJT92" s="45"/>
      <c r="WJU92" s="45"/>
      <c r="WJV92" s="45"/>
      <c r="WJW92" s="45"/>
      <c r="WJX92" s="45"/>
      <c r="WJY92" s="45"/>
      <c r="WJZ92" s="45"/>
      <c r="WKA92" s="45"/>
      <c r="WKB92" s="45"/>
      <c r="WKC92" s="45"/>
      <c r="WKD92" s="45"/>
      <c r="WKE92" s="45"/>
      <c r="WKF92" s="45"/>
      <c r="WKG92" s="45"/>
      <c r="WKH92" s="45"/>
      <c r="WKI92" s="45"/>
      <c r="WKJ92" s="45"/>
      <c r="WKK92" s="45"/>
      <c r="WKL92" s="45"/>
      <c r="WKM92" s="45"/>
      <c r="WKN92" s="45"/>
      <c r="WKO92" s="45"/>
      <c r="WKP92" s="45"/>
      <c r="WKQ92" s="45"/>
      <c r="WKR92" s="45"/>
      <c r="WKS92" s="45"/>
      <c r="WKT92" s="45"/>
      <c r="WKU92" s="45"/>
      <c r="WKV92" s="45"/>
      <c r="WKW92" s="45"/>
      <c r="WKX92" s="45"/>
      <c r="WKY92" s="45"/>
      <c r="WKZ92" s="45"/>
      <c r="WLA92" s="45"/>
      <c r="WLB92" s="45"/>
      <c r="WLC92" s="45"/>
      <c r="WLD92" s="45"/>
      <c r="WLE92" s="45"/>
      <c r="WLF92" s="45"/>
      <c r="WLG92" s="45"/>
      <c r="WLH92" s="45"/>
      <c r="WLI92" s="45"/>
      <c r="WLJ92" s="45"/>
      <c r="WLK92" s="45"/>
      <c r="WLL92" s="45"/>
      <c r="WLM92" s="45"/>
      <c r="WLN92" s="45"/>
      <c r="WLO92" s="45"/>
      <c r="WLP92" s="45"/>
      <c r="WLQ92" s="45"/>
      <c r="WLR92" s="45"/>
      <c r="WLS92" s="45"/>
      <c r="WLT92" s="45"/>
      <c r="WLU92" s="45"/>
      <c r="WLV92" s="45"/>
      <c r="WLW92" s="45"/>
      <c r="WLX92" s="45"/>
      <c r="WLY92" s="45"/>
      <c r="WLZ92" s="45"/>
      <c r="WMA92" s="45"/>
      <c r="WMB92" s="45"/>
      <c r="WMC92" s="45"/>
      <c r="WMD92" s="45"/>
      <c r="WME92" s="45"/>
      <c r="WMF92" s="45"/>
      <c r="WMG92" s="45"/>
      <c r="WMH92" s="45"/>
      <c r="WMI92" s="45"/>
      <c r="WMJ92" s="45"/>
      <c r="WMK92" s="45"/>
      <c r="WML92" s="45"/>
      <c r="WMM92" s="45"/>
      <c r="WMN92" s="45"/>
      <c r="WMO92" s="45"/>
      <c r="WMP92" s="45"/>
      <c r="WMQ92" s="45"/>
      <c r="WMR92" s="45"/>
      <c r="WMS92" s="45"/>
      <c r="WMT92" s="45"/>
      <c r="WMU92" s="45"/>
      <c r="WMV92" s="45"/>
      <c r="WMW92" s="45"/>
      <c r="WMX92" s="45"/>
      <c r="WMY92" s="45"/>
      <c r="WMZ92" s="45"/>
      <c r="WNA92" s="45"/>
      <c r="WNB92" s="45"/>
      <c r="WNC92" s="45"/>
      <c r="WND92" s="45"/>
      <c r="WNE92" s="45"/>
      <c r="WNF92" s="45"/>
      <c r="WNG92" s="45"/>
      <c r="WNH92" s="45"/>
      <c r="WNI92" s="45"/>
      <c r="WNJ92" s="45"/>
      <c r="WNK92" s="45"/>
      <c r="WNL92" s="45"/>
      <c r="WNM92" s="45"/>
      <c r="WNN92" s="45"/>
      <c r="WNO92" s="45"/>
      <c r="WNP92" s="45"/>
      <c r="WNQ92" s="45"/>
      <c r="WNR92" s="45"/>
      <c r="WNS92" s="45"/>
      <c r="WNT92" s="45"/>
      <c r="WNU92" s="45"/>
      <c r="WNV92" s="45"/>
      <c r="WNW92" s="45"/>
      <c r="WNX92" s="45"/>
      <c r="WNY92" s="45"/>
      <c r="WNZ92" s="45"/>
      <c r="WOA92" s="45"/>
      <c r="WOB92" s="45"/>
      <c r="WOC92" s="45"/>
      <c r="WOD92" s="45"/>
      <c r="WOE92" s="45"/>
      <c r="WOF92" s="45"/>
      <c r="WOG92" s="45"/>
      <c r="WOH92" s="45"/>
      <c r="WOI92" s="45"/>
      <c r="WOJ92" s="45"/>
      <c r="WOK92" s="45"/>
      <c r="WOL92" s="45"/>
      <c r="WOM92" s="45"/>
      <c r="WON92" s="45"/>
      <c r="WOO92" s="45"/>
      <c r="WOP92" s="45"/>
      <c r="WOQ92" s="45"/>
      <c r="WOR92" s="45"/>
      <c r="WOS92" s="45"/>
      <c r="WOT92" s="45"/>
      <c r="WOU92" s="45"/>
      <c r="WOV92" s="45"/>
      <c r="WOW92" s="45"/>
      <c r="WOX92" s="45"/>
      <c r="WOY92" s="45"/>
      <c r="WOZ92" s="45"/>
      <c r="WPA92" s="45"/>
      <c r="WPB92" s="45"/>
      <c r="WPC92" s="45"/>
      <c r="WPD92" s="45"/>
      <c r="WPE92" s="45"/>
      <c r="WPF92" s="45"/>
      <c r="WPG92" s="45"/>
      <c r="WPH92" s="45"/>
      <c r="WPI92" s="45"/>
      <c r="WPJ92" s="45"/>
      <c r="WPK92" s="45"/>
      <c r="WPL92" s="45"/>
      <c r="WPM92" s="45"/>
      <c r="WPN92" s="45"/>
      <c r="WPO92" s="45"/>
      <c r="WPP92" s="45"/>
      <c r="WPQ92" s="45"/>
      <c r="WPR92" s="45"/>
      <c r="WPS92" s="45"/>
      <c r="WPT92" s="45"/>
      <c r="WPU92" s="45"/>
      <c r="WPV92" s="45"/>
      <c r="WPW92" s="45"/>
      <c r="WPX92" s="45"/>
      <c r="WPY92" s="45"/>
      <c r="WPZ92" s="45"/>
      <c r="WQA92" s="45"/>
      <c r="WQB92" s="45"/>
      <c r="WQC92" s="45"/>
      <c r="WQD92" s="45"/>
      <c r="WQE92" s="45"/>
      <c r="WQF92" s="45"/>
      <c r="WQG92" s="45"/>
      <c r="WQH92" s="45"/>
      <c r="WQI92" s="45"/>
      <c r="WQJ92" s="45"/>
      <c r="WQK92" s="45"/>
      <c r="WQL92" s="45"/>
      <c r="WQM92" s="45"/>
      <c r="WQN92" s="45"/>
      <c r="WQO92" s="45"/>
      <c r="WQP92" s="45"/>
      <c r="WQQ92" s="45"/>
      <c r="WQR92" s="45"/>
      <c r="WQS92" s="45"/>
      <c r="WQT92" s="45"/>
      <c r="WQU92" s="45"/>
      <c r="WQV92" s="45"/>
      <c r="WQW92" s="45"/>
      <c r="WQX92" s="45"/>
      <c r="WQY92" s="45"/>
      <c r="WQZ92" s="45"/>
      <c r="WRA92" s="45"/>
      <c r="WRB92" s="45"/>
      <c r="WRC92" s="45"/>
      <c r="WRD92" s="45"/>
      <c r="WRE92" s="45"/>
      <c r="WRF92" s="45"/>
      <c r="WRG92" s="45"/>
      <c r="WRH92" s="45"/>
      <c r="WRI92" s="45"/>
      <c r="WRJ92" s="45"/>
      <c r="WRK92" s="45"/>
      <c r="WRL92" s="45"/>
      <c r="WRM92" s="45"/>
      <c r="WRN92" s="45"/>
      <c r="WRO92" s="45"/>
      <c r="WRP92" s="45"/>
      <c r="WRQ92" s="45"/>
      <c r="WRR92" s="45"/>
      <c r="WRS92" s="45"/>
      <c r="WRT92" s="45"/>
      <c r="WRU92" s="45"/>
      <c r="WRV92" s="45"/>
      <c r="WRW92" s="45"/>
      <c r="WRX92" s="45"/>
      <c r="WRY92" s="45"/>
      <c r="WRZ92" s="45"/>
      <c r="WSA92" s="45"/>
      <c r="WSB92" s="45"/>
      <c r="WSC92" s="45"/>
      <c r="WSD92" s="45"/>
      <c r="WSE92" s="45"/>
      <c r="WSF92" s="45"/>
      <c r="WSG92" s="45"/>
      <c r="WSH92" s="45"/>
      <c r="WSI92" s="45"/>
      <c r="WSJ92" s="45"/>
      <c r="WSK92" s="45"/>
      <c r="WSL92" s="45"/>
      <c r="WSM92" s="45"/>
      <c r="WSN92" s="45"/>
      <c r="WSO92" s="45"/>
      <c r="WSP92" s="45"/>
      <c r="WSQ92" s="45"/>
      <c r="WSR92" s="45"/>
      <c r="WSS92" s="45"/>
      <c r="WST92" s="45"/>
      <c r="WSU92" s="45"/>
      <c r="WSV92" s="45"/>
      <c r="WSW92" s="45"/>
      <c r="WSX92" s="45"/>
      <c r="WSY92" s="45"/>
      <c r="WSZ92" s="45"/>
      <c r="WTA92" s="45"/>
      <c r="WTB92" s="45"/>
      <c r="WTC92" s="45"/>
      <c r="WTD92" s="45"/>
      <c r="WTE92" s="45"/>
      <c r="WTF92" s="45"/>
      <c r="WTG92" s="45"/>
      <c r="WTH92" s="45"/>
      <c r="WTI92" s="45"/>
      <c r="WTJ92" s="45"/>
      <c r="WTK92" s="45"/>
      <c r="WTL92" s="45"/>
      <c r="WTM92" s="45"/>
      <c r="WTN92" s="45"/>
      <c r="WTO92" s="45"/>
      <c r="WTP92" s="45"/>
      <c r="WTQ92" s="45"/>
      <c r="WTR92" s="45"/>
      <c r="WTS92" s="45"/>
      <c r="WTT92" s="45"/>
      <c r="WTU92" s="45"/>
      <c r="WTV92" s="45"/>
      <c r="WTW92" s="45"/>
      <c r="WTX92" s="45"/>
      <c r="WTY92" s="45"/>
      <c r="WTZ92" s="45"/>
      <c r="WUA92" s="45"/>
      <c r="WUB92" s="45"/>
      <c r="WUC92" s="45"/>
      <c r="WUD92" s="45"/>
      <c r="WUE92" s="45"/>
      <c r="WUF92" s="45"/>
      <c r="WUG92" s="45"/>
      <c r="WUH92" s="45"/>
      <c r="WUI92" s="45"/>
      <c r="WUJ92" s="45"/>
      <c r="WUK92" s="45"/>
      <c r="WUL92" s="45"/>
      <c r="WUM92" s="45"/>
      <c r="WUN92" s="45"/>
      <c r="WUO92" s="45"/>
      <c r="WUP92" s="45"/>
      <c r="WUQ92" s="45"/>
      <c r="WUR92" s="45"/>
      <c r="WUS92" s="45"/>
      <c r="WUT92" s="45"/>
      <c r="WUU92" s="45"/>
      <c r="WUV92" s="45"/>
      <c r="WUW92" s="45"/>
      <c r="WUX92" s="45"/>
      <c r="WUY92" s="45"/>
      <c r="WUZ92" s="45"/>
      <c r="WVA92" s="45"/>
      <c r="WVB92" s="45"/>
      <c r="WVC92" s="45"/>
      <c r="WVD92" s="45"/>
      <c r="WVE92" s="45"/>
      <c r="WVF92" s="45"/>
      <c r="WVG92" s="45"/>
      <c r="WVH92" s="45"/>
      <c r="WVI92" s="45"/>
      <c r="WVJ92" s="45"/>
      <c r="WVK92" s="45"/>
      <c r="WVL92" s="45"/>
      <c r="WVM92" s="45"/>
      <c r="WVN92" s="45"/>
      <c r="WVO92" s="45"/>
      <c r="WVP92" s="45"/>
      <c r="WVQ92" s="45"/>
      <c r="WVR92" s="45"/>
      <c r="WVS92" s="45"/>
      <c r="WVT92" s="45"/>
      <c r="WVU92" s="45"/>
      <c r="WVV92" s="45"/>
      <c r="WVW92" s="45"/>
      <c r="WVX92" s="45"/>
      <c r="WVY92" s="45"/>
      <c r="WVZ92" s="45"/>
      <c r="WWA92" s="45"/>
      <c r="WWB92" s="45"/>
      <c r="WWC92" s="45"/>
      <c r="WWD92" s="45"/>
      <c r="WWE92" s="45"/>
      <c r="WWF92" s="45"/>
      <c r="WWG92" s="45"/>
      <c r="WWH92" s="45"/>
      <c r="WWI92" s="45"/>
      <c r="WWJ92" s="45"/>
      <c r="WWK92" s="45"/>
      <c r="WWL92" s="45"/>
      <c r="WWM92" s="45"/>
      <c r="WWN92" s="45"/>
      <c r="WWO92" s="45"/>
      <c r="WWP92" s="45"/>
      <c r="WWQ92" s="45"/>
      <c r="WWR92" s="45"/>
      <c r="WWS92" s="45"/>
      <c r="WWT92" s="45"/>
      <c r="WWU92" s="45"/>
      <c r="WWV92" s="45"/>
      <c r="WWW92" s="45"/>
      <c r="WWX92" s="45"/>
      <c r="WWY92" s="45"/>
      <c r="WWZ92" s="45"/>
      <c r="WXA92" s="45"/>
      <c r="WXB92" s="45"/>
      <c r="WXC92" s="45"/>
      <c r="WXD92" s="45"/>
      <c r="WXE92" s="45"/>
      <c r="WXF92" s="45"/>
      <c r="WXG92" s="45"/>
      <c r="WXH92" s="45"/>
      <c r="WXI92" s="45"/>
      <c r="WXJ92" s="45"/>
      <c r="WXK92" s="45"/>
      <c r="WXL92" s="45"/>
      <c r="WXM92" s="45"/>
      <c r="WXN92" s="45"/>
      <c r="WXO92" s="45"/>
      <c r="WXP92" s="45"/>
      <c r="WXQ92" s="45"/>
      <c r="WXR92" s="45"/>
      <c r="WXS92" s="45"/>
      <c r="WXT92" s="45"/>
      <c r="WXU92" s="45"/>
      <c r="WXV92" s="45"/>
      <c r="WXW92" s="45"/>
      <c r="WXX92" s="45"/>
      <c r="WXY92" s="45"/>
      <c r="WXZ92" s="45"/>
      <c r="WYA92" s="45"/>
      <c r="WYB92" s="45"/>
      <c r="WYC92" s="45"/>
      <c r="WYD92" s="45"/>
      <c r="WYE92" s="45"/>
      <c r="WYF92" s="45"/>
      <c r="WYG92" s="45"/>
      <c r="WYH92" s="45"/>
      <c r="WYI92" s="45"/>
      <c r="WYJ92" s="45"/>
      <c r="WYK92" s="45"/>
      <c r="WYL92" s="45"/>
      <c r="WYM92" s="45"/>
      <c r="WYN92" s="45"/>
      <c r="WYO92" s="45"/>
      <c r="WYP92" s="45"/>
      <c r="WYQ92" s="45"/>
      <c r="WYR92" s="45"/>
      <c r="WYS92" s="45"/>
      <c r="WYT92" s="45"/>
      <c r="WYU92" s="45"/>
      <c r="WYV92" s="45"/>
      <c r="WYW92" s="45"/>
      <c r="WYX92" s="45"/>
      <c r="WYY92" s="45"/>
      <c r="WYZ92" s="45"/>
      <c r="WZA92" s="45"/>
      <c r="WZB92" s="45"/>
      <c r="WZC92" s="45"/>
      <c r="WZD92" s="45"/>
      <c r="WZE92" s="45"/>
      <c r="WZF92" s="45"/>
      <c r="WZG92" s="45"/>
      <c r="WZH92" s="45"/>
      <c r="WZI92" s="45"/>
      <c r="WZJ92" s="45"/>
      <c r="WZK92" s="45"/>
      <c r="WZL92" s="45"/>
      <c r="WZM92" s="45"/>
      <c r="WZN92" s="45"/>
      <c r="WZO92" s="45"/>
      <c r="WZP92" s="45"/>
      <c r="WZQ92" s="45"/>
      <c r="WZR92" s="45"/>
      <c r="WZS92" s="45"/>
      <c r="WZT92" s="45"/>
      <c r="WZU92" s="45"/>
      <c r="WZV92" s="45"/>
      <c r="WZW92" s="45"/>
      <c r="WZX92" s="45"/>
      <c r="WZY92" s="45"/>
      <c r="WZZ92" s="45"/>
      <c r="XAA92" s="45"/>
      <c r="XAB92" s="45"/>
      <c r="XAC92" s="45"/>
      <c r="XAD92" s="45"/>
      <c r="XAE92" s="45"/>
      <c r="XAF92" s="45"/>
      <c r="XAG92" s="45"/>
      <c r="XAH92" s="45"/>
      <c r="XAI92" s="45"/>
      <c r="XAJ92" s="45"/>
      <c r="XAK92" s="45"/>
      <c r="XAL92" s="45"/>
      <c r="XAM92" s="45"/>
      <c r="XAN92" s="45"/>
      <c r="XAO92" s="45"/>
      <c r="XAP92" s="45"/>
      <c r="XAQ92" s="45"/>
      <c r="XAR92" s="45"/>
      <c r="XAS92" s="45"/>
      <c r="XAT92" s="45"/>
      <c r="XAU92" s="45"/>
      <c r="XAV92" s="45"/>
      <c r="XAW92" s="45"/>
      <c r="XAX92" s="45"/>
      <c r="XAY92" s="45"/>
      <c r="XAZ92" s="45"/>
      <c r="XBA92" s="45"/>
      <c r="XBB92" s="45"/>
      <c r="XBC92" s="45"/>
      <c r="XBD92" s="45"/>
      <c r="XBE92" s="45"/>
      <c r="XBF92" s="45"/>
      <c r="XBG92" s="45"/>
      <c r="XBH92" s="45"/>
      <c r="XBI92" s="45"/>
      <c r="XBJ92" s="45"/>
      <c r="XBK92" s="45"/>
      <c r="XBL92" s="45"/>
      <c r="XBM92" s="45"/>
      <c r="XBN92" s="45"/>
      <c r="XBO92" s="45"/>
      <c r="XBP92" s="45"/>
      <c r="XBQ92" s="45"/>
      <c r="XBR92" s="45"/>
      <c r="XBS92" s="45"/>
      <c r="XBT92" s="45"/>
      <c r="XBU92" s="45"/>
      <c r="XBV92" s="45"/>
      <c r="XBW92" s="45"/>
      <c r="XBX92" s="45"/>
      <c r="XBY92" s="45"/>
      <c r="XBZ92" s="45"/>
      <c r="XCA92" s="45"/>
      <c r="XCB92" s="45"/>
      <c r="XCC92" s="45"/>
      <c r="XCD92" s="45"/>
      <c r="XCE92" s="45"/>
      <c r="XCF92" s="45"/>
      <c r="XCG92" s="45"/>
      <c r="XCH92" s="45"/>
      <c r="XCI92" s="45"/>
      <c r="XCJ92" s="45"/>
      <c r="XCK92" s="45"/>
      <c r="XCL92" s="45"/>
      <c r="XCM92" s="45"/>
      <c r="XCN92" s="45"/>
      <c r="XCO92" s="45"/>
      <c r="XCP92" s="45"/>
      <c r="XCQ92" s="45"/>
      <c r="XCR92" s="45"/>
      <c r="XCS92" s="45"/>
      <c r="XCT92" s="45"/>
      <c r="XCU92" s="45"/>
      <c r="XCV92" s="45"/>
      <c r="XCW92" s="45"/>
      <c r="XCX92" s="45"/>
      <c r="XCY92" s="45"/>
      <c r="XCZ92" s="45"/>
      <c r="XDA92" s="45"/>
      <c r="XDB92" s="45"/>
      <c r="XDC92" s="45"/>
      <c r="XDD92" s="45"/>
      <c r="XDE92" s="45"/>
      <c r="XDF92" s="45"/>
      <c r="XDG92" s="45"/>
      <c r="XDH92" s="45"/>
      <c r="XDI92" s="45"/>
      <c r="XDJ92" s="45"/>
      <c r="XDK92" s="45"/>
      <c r="XDL92" s="45"/>
      <c r="XDM92" s="45"/>
      <c r="XDN92" s="45"/>
      <c r="XDO92" s="45"/>
      <c r="XDP92" s="45"/>
      <c r="XDQ92" s="45"/>
      <c r="XDR92" s="45"/>
      <c r="XDS92" s="45"/>
      <c r="XDT92" s="45"/>
      <c r="XDU92" s="45"/>
      <c r="XDV92" s="45"/>
      <c r="XDW92" s="45"/>
      <c r="XDX92" s="45"/>
      <c r="XDY92" s="45"/>
      <c r="XDZ92" s="45"/>
      <c r="XEA92" s="45"/>
      <c r="XEB92" s="45"/>
      <c r="XEC92" s="45"/>
      <c r="XED92" s="45"/>
      <c r="XEE92" s="45"/>
      <c r="XEF92" s="45"/>
      <c r="XEG92" s="45"/>
      <c r="XEH92" s="45"/>
      <c r="XEI92" s="45"/>
      <c r="XEJ92" s="45"/>
      <c r="XEK92" s="45"/>
      <c r="XEL92" s="45"/>
      <c r="XEM92" s="45"/>
      <c r="XEN92" s="45"/>
      <c r="XEO92" s="45"/>
      <c r="XEP92" s="45"/>
      <c r="XEQ92" s="45"/>
      <c r="XER92" s="45"/>
      <c r="XES92" s="45"/>
      <c r="XET92" s="45"/>
      <c r="XEU92" s="45"/>
      <c r="XEV92" s="45"/>
      <c r="XEW92" s="45"/>
      <c r="XEX92" s="45"/>
      <c r="XEY92" s="45"/>
      <c r="XEZ92" s="45"/>
      <c r="XFA92" s="45"/>
      <c r="XFB92" s="45"/>
      <c r="XFC92" s="45"/>
    </row>
    <row r="93" spans="1:16383" x14ac:dyDescent="0.2">
      <c r="I93" s="205"/>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S93" s="253"/>
      <c r="CT93" s="253"/>
      <c r="CU93" s="253"/>
    </row>
    <row r="94" spans="1:16383" s="79" customFormat="1" hidden="1" x14ac:dyDescent="0.2">
      <c r="B94" s="98" t="s">
        <v>540</v>
      </c>
      <c r="C94" s="44"/>
      <c r="E94" s="45"/>
      <c r="F94" s="45"/>
      <c r="G94" s="45"/>
      <c r="H94" s="223"/>
      <c r="I94" s="327"/>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S94" s="253"/>
      <c r="CT94" s="253"/>
      <c r="CU94" s="253"/>
    </row>
    <row r="95" spans="1:16383" s="132" customFormat="1" hidden="1" x14ac:dyDescent="0.2">
      <c r="B95" s="43"/>
      <c r="C95" s="279"/>
      <c r="E95" s="132" t="s">
        <v>541</v>
      </c>
      <c r="H95" s="277" t="s">
        <v>59</v>
      </c>
      <c r="I95" s="328">
        <f xml:space="preserve"> StandardCharges!$G$320</f>
        <v>3.9209374829866084E-3</v>
      </c>
      <c r="CS95" s="253"/>
      <c r="CT95" s="253"/>
      <c r="CU95" s="253"/>
    </row>
    <row r="96" spans="1:16383" s="132" customFormat="1" hidden="1" x14ac:dyDescent="0.2">
      <c r="B96" s="43"/>
      <c r="C96" s="279"/>
      <c r="E96" s="132" t="s">
        <v>542</v>
      </c>
      <c r="H96" s="277" t="s">
        <v>59</v>
      </c>
      <c r="I96" s="328">
        <f xml:space="preserve"> StandardCharges!$G$328</f>
        <v>3.5692186929768832E-3</v>
      </c>
      <c r="CS96" s="253"/>
      <c r="CT96" s="253"/>
      <c r="CU96" s="253"/>
    </row>
    <row r="97" spans="1:99" s="132" customFormat="1" hidden="1" x14ac:dyDescent="0.2">
      <c r="B97" s="43"/>
      <c r="C97" s="279"/>
      <c r="E97" s="132" t="s">
        <v>559</v>
      </c>
      <c r="H97" s="277" t="s">
        <v>59</v>
      </c>
      <c r="I97" s="328">
        <f xml:space="preserve"> StandardCharges!G343</f>
        <v>-0.18658110998536537</v>
      </c>
      <c r="CS97" s="253"/>
      <c r="CT97" s="253"/>
      <c r="CU97" s="253"/>
    </row>
    <row r="98" spans="1:99" hidden="1" x14ac:dyDescent="0.2">
      <c r="E98" s="18"/>
      <c r="CS98" s="253"/>
      <c r="CT98" s="253"/>
      <c r="CU98" s="253"/>
    </row>
    <row r="99" spans="1:99" ht="13.5" thickBot="1" x14ac:dyDescent="0.25">
      <c r="A99" s="56" t="s">
        <v>142</v>
      </c>
      <c r="B99" s="9"/>
      <c r="C99" s="180"/>
      <c r="D99" s="69"/>
      <c r="E99" s="11"/>
      <c r="F99" s="12"/>
      <c r="G99" s="12"/>
      <c r="H99" s="146"/>
      <c r="I99" s="21"/>
      <c r="J99" s="13"/>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S99" s="253"/>
      <c r="CT99" s="253"/>
      <c r="CU99" s="253"/>
    </row>
    <row r="100" spans="1:99" ht="13.5" thickTop="1" x14ac:dyDescent="0.2">
      <c r="CS100" s="253"/>
      <c r="CT100" s="253"/>
      <c r="CU100" s="253"/>
    </row>
    <row r="101" spans="1:99" x14ac:dyDescent="0.2">
      <c r="CS101" s="253"/>
      <c r="CT101" s="253"/>
      <c r="CU101" s="253"/>
    </row>
    <row r="102" spans="1:99" x14ac:dyDescent="0.2">
      <c r="CS102" s="253"/>
      <c r="CT102" s="253"/>
      <c r="CU102" s="253"/>
    </row>
    <row r="103" spans="1:99" x14ac:dyDescent="0.2">
      <c r="CS103" s="253"/>
      <c r="CT103" s="253"/>
      <c r="CU103" s="253"/>
    </row>
    <row r="104" spans="1:99" x14ac:dyDescent="0.2">
      <c r="CS104" s="253"/>
      <c r="CT104" s="253"/>
      <c r="CU104" s="253"/>
    </row>
    <row r="105" spans="1:99" x14ac:dyDescent="0.2">
      <c r="CS105" s="253"/>
      <c r="CT105" s="253"/>
      <c r="CU105" s="253"/>
    </row>
    <row r="106" spans="1:99" x14ac:dyDescent="0.2">
      <c r="CS106" s="253"/>
      <c r="CT106" s="253"/>
      <c r="CU106" s="253"/>
    </row>
    <row r="107" spans="1:99" x14ac:dyDescent="0.2">
      <c r="CS107" s="253"/>
      <c r="CT107" s="253"/>
      <c r="CU107" s="253"/>
    </row>
    <row r="108" spans="1:99" x14ac:dyDescent="0.2">
      <c r="CS108" s="253"/>
      <c r="CT108" s="253"/>
      <c r="CU108" s="253"/>
    </row>
    <row r="109" spans="1:99" x14ac:dyDescent="0.2">
      <c r="CS109" s="253"/>
      <c r="CT109" s="253"/>
      <c r="CU109" s="253"/>
    </row>
    <row r="110" spans="1:99" x14ac:dyDescent="0.2">
      <c r="CS110" s="253"/>
      <c r="CT110" s="253"/>
      <c r="CU110" s="253"/>
    </row>
    <row r="111" spans="1:99" x14ac:dyDescent="0.2">
      <c r="CS111" s="253"/>
      <c r="CT111" s="253"/>
      <c r="CU111" s="253"/>
    </row>
    <row r="112" spans="1:99" x14ac:dyDescent="0.2">
      <c r="CS112" s="253"/>
      <c r="CT112" s="253"/>
      <c r="CU112" s="253"/>
    </row>
    <row r="113" spans="97:99" x14ac:dyDescent="0.2">
      <c r="CS113" s="253"/>
      <c r="CT113" s="253"/>
      <c r="CU113" s="253"/>
    </row>
  </sheetData>
  <sheetProtection algorithmName="SHA-512" hashValue="XyGZvWLCpQztUdnKJVupNnhOmkv4JYaqK5zEhdHPb+9zt2w2tER6swuerg2/hgXTcOmVcrgKTGAxCLcVApKmrg==" saltValue="ZhQlzWfc+sI3j/7QMyKO0A==" spinCount="100000" sheet="1" objects="1" scenarios="1"/>
  <conditionalFormatting sqref="K1:CO1">
    <cfRule type="cellIs" dxfId="168" priority="158" operator="equal">
      <formula>OverallError</formula>
    </cfRule>
  </conditionalFormatting>
  <conditionalFormatting sqref="H1">
    <cfRule type="cellIs" dxfId="167" priority="159" operator="equal">
      <formula>OverallError</formula>
    </cfRule>
  </conditionalFormatting>
  <conditionalFormatting sqref="H3 D3:F3 H72">
    <cfRule type="cellIs" dxfId="166" priority="155" operator="lessThan">
      <formula>0</formula>
    </cfRule>
  </conditionalFormatting>
  <conditionalFormatting sqref="K3">
    <cfRule type="cellIs" dxfId="165" priority="154" operator="lessThan">
      <formula>0</formula>
    </cfRule>
  </conditionalFormatting>
  <conditionalFormatting sqref="H13 D13:F13">
    <cfRule type="cellIs" dxfId="164" priority="157" operator="lessThan">
      <formula>0</formula>
    </cfRule>
  </conditionalFormatting>
  <conditionalFormatting sqref="K13">
    <cfRule type="cellIs" dxfId="163" priority="156" operator="lessThan">
      <formula>0</formula>
    </cfRule>
  </conditionalFormatting>
  <conditionalFormatting sqref="K7">
    <cfRule type="cellIs" dxfId="162" priority="149" operator="lessThan">
      <formula>0</formula>
    </cfRule>
  </conditionalFormatting>
  <conditionalFormatting sqref="H7 D7:F7">
    <cfRule type="cellIs" dxfId="161" priority="150" operator="lessThan">
      <formula>0</formula>
    </cfRule>
  </conditionalFormatting>
  <conditionalFormatting sqref="H27 D27:F27 D34:F36 H34:H36">
    <cfRule type="cellIs" dxfId="160" priority="144" operator="lessThan">
      <formula>0</formula>
    </cfRule>
  </conditionalFormatting>
  <conditionalFormatting sqref="K34:K36 K27:CO27">
    <cfRule type="cellIs" dxfId="159" priority="143" operator="lessThan">
      <formula>0</formula>
    </cfRule>
  </conditionalFormatting>
  <conditionalFormatting sqref="D43:F43 D51:F52">
    <cfRule type="cellIs" dxfId="158" priority="141" operator="lessThan">
      <formula>0</formula>
    </cfRule>
  </conditionalFormatting>
  <conditionalFormatting sqref="K43 K51:K52">
    <cfRule type="cellIs" dxfId="157" priority="140" operator="lessThan">
      <formula>0</formula>
    </cfRule>
  </conditionalFormatting>
  <conditionalFormatting sqref="K26">
    <cfRule type="cellIs" dxfId="156" priority="100" operator="lessThan">
      <formula>0</formula>
    </cfRule>
  </conditionalFormatting>
  <conditionalFormatting sqref="H40">
    <cfRule type="cellIs" dxfId="155" priority="105" operator="lessThan">
      <formula>0</formula>
    </cfRule>
  </conditionalFormatting>
  <conditionalFormatting sqref="H43 H51:H52">
    <cfRule type="cellIs" dxfId="154" priority="104" operator="lessThan">
      <formula>0</formula>
    </cfRule>
  </conditionalFormatting>
  <conditionalFormatting sqref="K15">
    <cfRule type="cellIs" dxfId="153" priority="116" operator="lessThan">
      <formula>0</formula>
    </cfRule>
  </conditionalFormatting>
  <conditionalFormatting sqref="H20:H22 D20:F22">
    <cfRule type="cellIs" dxfId="152" priority="120" operator="lessThan">
      <formula>0</formula>
    </cfRule>
  </conditionalFormatting>
  <conditionalFormatting sqref="K20:K22">
    <cfRule type="cellIs" dxfId="151" priority="119" operator="lessThan">
      <formula>0</formula>
    </cfRule>
  </conditionalFormatting>
  <conditionalFormatting sqref="H15 D15:F15">
    <cfRule type="cellIs" dxfId="150" priority="117" operator="lessThan">
      <formula>0</formula>
    </cfRule>
  </conditionalFormatting>
  <conditionalFormatting sqref="H24 D24:F24">
    <cfRule type="cellIs" dxfId="149" priority="99" operator="lessThan">
      <formula>0</formula>
    </cfRule>
  </conditionalFormatting>
  <conditionalFormatting sqref="H26 D26:F26">
    <cfRule type="cellIs" dxfId="148" priority="101" operator="lessThan">
      <formula>0</formula>
    </cfRule>
  </conditionalFormatting>
  <conditionalFormatting sqref="H37">
    <cfRule type="cellIs" dxfId="147" priority="87" operator="lessThan">
      <formula>0</formula>
    </cfRule>
  </conditionalFormatting>
  <conditionalFormatting sqref="H63 D63:F63">
    <cfRule type="cellIs" dxfId="146" priority="86" operator="lessThan">
      <formula>0</formula>
    </cfRule>
  </conditionalFormatting>
  <conditionalFormatting sqref="K24">
    <cfRule type="cellIs" dxfId="145" priority="98" operator="lessThan">
      <formula>0</formula>
    </cfRule>
  </conditionalFormatting>
  <conditionalFormatting sqref="H23 D23:F23">
    <cfRule type="cellIs" dxfId="144" priority="97" operator="lessThan">
      <formula>0</formula>
    </cfRule>
  </conditionalFormatting>
  <conditionalFormatting sqref="K23">
    <cfRule type="cellIs" dxfId="143" priority="96" operator="lessThan">
      <formula>0</formula>
    </cfRule>
  </conditionalFormatting>
  <conditionalFormatting sqref="K63">
    <cfRule type="cellIs" dxfId="142" priority="85" operator="lessThan">
      <formula>0</formula>
    </cfRule>
  </conditionalFormatting>
  <conditionalFormatting sqref="H28 D28:F28">
    <cfRule type="cellIs" dxfId="141" priority="95" operator="lessThan">
      <formula>0</formula>
    </cfRule>
  </conditionalFormatting>
  <conditionalFormatting sqref="K28">
    <cfRule type="cellIs" dxfId="140" priority="94" operator="lessThan">
      <formula>0</formula>
    </cfRule>
  </conditionalFormatting>
  <conditionalFormatting sqref="H33 D33:F33">
    <cfRule type="cellIs" dxfId="139" priority="92" operator="lessThan">
      <formula>0</formula>
    </cfRule>
  </conditionalFormatting>
  <conditionalFormatting sqref="K33">
    <cfRule type="cellIs" dxfId="138" priority="91" operator="lessThan">
      <formula>0</formula>
    </cfRule>
  </conditionalFormatting>
  <conditionalFormatting sqref="D37:F37">
    <cfRule type="cellIs" dxfId="137" priority="89" operator="lessThan">
      <formula>0</formula>
    </cfRule>
  </conditionalFormatting>
  <conditionalFormatting sqref="K37">
    <cfRule type="cellIs" dxfId="136" priority="88" operator="lessThan">
      <formula>0</formula>
    </cfRule>
  </conditionalFormatting>
  <conditionalFormatting sqref="H55 D55:F55">
    <cfRule type="cellIs" dxfId="135" priority="83" operator="lessThan">
      <formula>0</formula>
    </cfRule>
  </conditionalFormatting>
  <conditionalFormatting sqref="K55">
    <cfRule type="cellIs" dxfId="134" priority="82" operator="lessThan">
      <formula>0</formula>
    </cfRule>
  </conditionalFormatting>
  <conditionalFormatting sqref="H69 D69:F69 D78:F78 H76 D76 F76 H78">
    <cfRule type="cellIs" dxfId="133" priority="80" operator="lessThan">
      <formula>0</formula>
    </cfRule>
  </conditionalFormatting>
  <conditionalFormatting sqref="K76 K69:CO69 K78">
    <cfRule type="cellIs" dxfId="132" priority="79" operator="lessThan">
      <formula>0</formula>
    </cfRule>
  </conditionalFormatting>
  <conditionalFormatting sqref="D83 F83">
    <cfRule type="cellIs" dxfId="131" priority="78" operator="lessThan">
      <formula>0</formula>
    </cfRule>
  </conditionalFormatting>
  <conditionalFormatting sqref="K83">
    <cfRule type="cellIs" dxfId="130" priority="77" operator="lessThan">
      <formula>0</formula>
    </cfRule>
  </conditionalFormatting>
  <conditionalFormatting sqref="H64:H65 D64:F65">
    <cfRule type="cellIs" dxfId="129" priority="75" operator="lessThan">
      <formula>0</formula>
    </cfRule>
  </conditionalFormatting>
  <conditionalFormatting sqref="K64:K65">
    <cfRule type="cellIs" dxfId="128" priority="74" operator="lessThan">
      <formula>0</formula>
    </cfRule>
  </conditionalFormatting>
  <conditionalFormatting sqref="H68 D68:F68">
    <cfRule type="cellIs" dxfId="127" priority="66" operator="lessThan">
      <formula>0</formula>
    </cfRule>
  </conditionalFormatting>
  <conditionalFormatting sqref="H80">
    <cfRule type="cellIs" dxfId="126" priority="68" operator="lessThan">
      <formula>0</formula>
    </cfRule>
  </conditionalFormatting>
  <conditionalFormatting sqref="H83">
    <cfRule type="cellIs" dxfId="125" priority="67" operator="lessThan">
      <formula>0</formula>
    </cfRule>
  </conditionalFormatting>
  <conditionalFormatting sqref="H66 D66:F66 E66:E69">
    <cfRule type="cellIs" dxfId="124" priority="62" operator="lessThan">
      <formula>0</formula>
    </cfRule>
  </conditionalFormatting>
  <conditionalFormatting sqref="H67 D67:F67">
    <cfRule type="cellIs" dxfId="123" priority="64" operator="lessThan">
      <formula>0</formula>
    </cfRule>
  </conditionalFormatting>
  <conditionalFormatting sqref="K70">
    <cfRule type="cellIs" dxfId="122" priority="59" operator="lessThan">
      <formula>0</formula>
    </cfRule>
  </conditionalFormatting>
  <conditionalFormatting sqref="H70 D70:F70">
    <cfRule type="cellIs" dxfId="121" priority="60" operator="lessThan">
      <formula>0</formula>
    </cfRule>
  </conditionalFormatting>
  <conditionalFormatting sqref="H74 D74:F74">
    <cfRule type="cellIs" dxfId="120" priority="57" operator="lessThan">
      <formula>0</formula>
    </cfRule>
  </conditionalFormatting>
  <conditionalFormatting sqref="K74">
    <cfRule type="cellIs" dxfId="119" priority="56" operator="lessThan">
      <formula>0</formula>
    </cfRule>
  </conditionalFormatting>
  <conditionalFormatting sqref="K68:CO68">
    <cfRule type="cellIs" dxfId="118" priority="51" operator="lessThan">
      <formula>0</formula>
    </cfRule>
  </conditionalFormatting>
  <conditionalFormatting sqref="K66:CO68">
    <cfRule type="cellIs" dxfId="117" priority="49" operator="lessThan">
      <formula>0</formula>
    </cfRule>
  </conditionalFormatting>
  <conditionalFormatting sqref="K67:CO67">
    <cfRule type="cellIs" dxfId="116" priority="50" operator="lessThan">
      <formula>0</formula>
    </cfRule>
  </conditionalFormatting>
  <conditionalFormatting sqref="D29:F30 H29 D31">
    <cfRule type="cellIs" dxfId="115" priority="48" operator="lessThan">
      <formula>0</formula>
    </cfRule>
  </conditionalFormatting>
  <conditionalFormatting sqref="K29">
    <cfRule type="cellIs" dxfId="114" priority="47" operator="lessThan">
      <formula>0</formula>
    </cfRule>
  </conditionalFormatting>
  <conditionalFormatting sqref="H32 D32:F32">
    <cfRule type="cellIs" dxfId="113" priority="45" operator="lessThan">
      <formula>0</formula>
    </cfRule>
  </conditionalFormatting>
  <conditionalFormatting sqref="K32">
    <cfRule type="cellIs" dxfId="112" priority="44" operator="lessThan">
      <formula>0</formula>
    </cfRule>
  </conditionalFormatting>
  <conditionalFormatting sqref="E31:F31">
    <cfRule type="cellIs" dxfId="111" priority="40" operator="lessThan">
      <formula>0</formula>
    </cfRule>
  </conditionalFormatting>
  <conditionalFormatting sqref="K31:CO31">
    <cfRule type="cellIs" dxfId="110" priority="30" operator="lessThan">
      <formula>0</formula>
    </cfRule>
  </conditionalFormatting>
  <conditionalFormatting sqref="H30:H31">
    <cfRule type="cellIs" dxfId="109" priority="34" operator="lessThan">
      <formula>0</formula>
    </cfRule>
  </conditionalFormatting>
  <conditionalFormatting sqref="K30:CO30">
    <cfRule type="cellIs" dxfId="108" priority="31" operator="lessThan">
      <formula>0</formula>
    </cfRule>
  </conditionalFormatting>
  <conditionalFormatting sqref="D71:F71 H71 D72">
    <cfRule type="cellIs" dxfId="107" priority="29" operator="lessThan">
      <formula>0</formula>
    </cfRule>
  </conditionalFormatting>
  <conditionalFormatting sqref="K71">
    <cfRule type="cellIs" dxfId="106" priority="28" operator="lessThan">
      <formula>0</formula>
    </cfRule>
  </conditionalFormatting>
  <conditionalFormatting sqref="H73 D73:F73">
    <cfRule type="cellIs" dxfId="105" priority="26" operator="lessThan">
      <formula>0</formula>
    </cfRule>
  </conditionalFormatting>
  <conditionalFormatting sqref="K73">
    <cfRule type="cellIs" dxfId="104" priority="25" operator="lessThan">
      <formula>0</formula>
    </cfRule>
  </conditionalFormatting>
  <conditionalFormatting sqref="E72:F72">
    <cfRule type="cellIs" dxfId="103" priority="23" operator="lessThan">
      <formula>0</formula>
    </cfRule>
  </conditionalFormatting>
  <conditionalFormatting sqref="K72:CO72">
    <cfRule type="cellIs" dxfId="102" priority="20" operator="lessThan">
      <formula>0</formula>
    </cfRule>
  </conditionalFormatting>
  <conditionalFormatting sqref="H79 D79:F79">
    <cfRule type="cellIs" dxfId="101" priority="19" operator="lessThan">
      <formula>0</formula>
    </cfRule>
  </conditionalFormatting>
  <conditionalFormatting sqref="K79">
    <cfRule type="cellIs" dxfId="100" priority="18" operator="lessThan">
      <formula>0</formula>
    </cfRule>
  </conditionalFormatting>
  <conditionalFormatting sqref="CQ1">
    <cfRule type="cellIs" dxfId="99" priority="16" operator="equal">
      <formula>OverallError</formula>
    </cfRule>
  </conditionalFormatting>
  <conditionalFormatting sqref="D95:F96">
    <cfRule type="cellIs" dxfId="98" priority="15" operator="lessThan">
      <formula>0</formula>
    </cfRule>
  </conditionalFormatting>
  <conditionalFormatting sqref="K95:K96">
    <cfRule type="cellIs" dxfId="97" priority="14" operator="lessThan">
      <formula>0</formula>
    </cfRule>
  </conditionalFormatting>
  <conditionalFormatting sqref="H95:H96">
    <cfRule type="cellIs" dxfId="96" priority="12" operator="lessThan">
      <formula>0</formula>
    </cfRule>
  </conditionalFormatting>
  <conditionalFormatting sqref="D97:F97">
    <cfRule type="cellIs" dxfId="95" priority="11" operator="lessThan">
      <formula>0</formula>
    </cfRule>
  </conditionalFormatting>
  <conditionalFormatting sqref="K97">
    <cfRule type="cellIs" dxfId="94" priority="10" operator="lessThan">
      <formula>0</formula>
    </cfRule>
  </conditionalFormatting>
  <conditionalFormatting sqref="H97">
    <cfRule type="cellIs" dxfId="93" priority="9" operator="lessThan">
      <formula>0</formula>
    </cfRule>
  </conditionalFormatting>
  <conditionalFormatting sqref="E83">
    <cfRule type="cellIs" dxfId="92" priority="8" operator="lessThan">
      <formula>0</formula>
    </cfRule>
  </conditionalFormatting>
  <conditionalFormatting sqref="H88:H89 D88:F89">
    <cfRule type="cellIs" dxfId="91" priority="7" operator="lessThan">
      <formula>0</formula>
    </cfRule>
  </conditionalFormatting>
  <conditionalFormatting sqref="K88:K89">
    <cfRule type="cellIs" dxfId="90" priority="6" operator="lessThan">
      <formula>0</formula>
    </cfRule>
  </conditionalFormatting>
  <conditionalFormatting sqref="K90:CO92">
    <cfRule type="cellIs" dxfId="89" priority="5" operator="lessThan">
      <formula>0</formula>
    </cfRule>
  </conditionalFormatting>
  <conditionalFormatting sqref="D77:F77 H77">
    <cfRule type="cellIs" dxfId="88" priority="4" operator="lessThan">
      <formula>0</formula>
    </cfRule>
  </conditionalFormatting>
  <conditionalFormatting sqref="K77">
    <cfRule type="cellIs" dxfId="87" priority="3" operator="lessThan">
      <formula>0</formula>
    </cfRule>
  </conditionalFormatting>
  <conditionalFormatting sqref="H25 D25:F25">
    <cfRule type="cellIs" dxfId="86" priority="2" operator="lessThan">
      <formula>0</formula>
    </cfRule>
  </conditionalFormatting>
  <conditionalFormatting sqref="K25">
    <cfRule type="cellIs" dxfId="85" priority="1" operator="lessThan">
      <formula>0</formula>
    </cfRule>
  </conditionalFormatting>
  <pageMargins left="0.7" right="0.7" top="0.75" bottom="0.75" header="0.3" footer="0.3"/>
  <pageSetup paperSize="9" orientation="portrait" r:id="rId1"/>
  <headerFooter>
    <oddHeader>&amp;L&amp;"Calibri"&amp;10&amp;K000000ST Classification: OFFICIAL COMMERCIAL&amp;1#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C00000"/>
    <outlinePr summaryBelow="0" summaryRight="0"/>
  </sheetPr>
  <dimension ref="A1:XFC72"/>
  <sheetViews>
    <sheetView showGridLines="0" workbookViewId="0">
      <pane xSplit="10" ySplit="3" topLeftCell="K4" activePane="bottomRight" state="frozen"/>
      <selection pane="topRight" activeCell="E42" sqref="E42"/>
      <selection pane="bottomLeft" activeCell="E42" sqref="E42"/>
      <selection pane="bottomRight" activeCell="G8" sqref="G8"/>
    </sheetView>
  </sheetViews>
  <sheetFormatPr defaultColWidth="0" defaultRowHeight="12.75" zeroHeight="1" x14ac:dyDescent="0.2"/>
  <cols>
    <col min="1" max="1" width="1.6640625" customWidth="1"/>
    <col min="2" max="2" width="1.6640625" style="59" customWidth="1"/>
    <col min="3" max="3" width="1.6640625" style="39" customWidth="1"/>
    <col min="4" max="4" width="1.6640625" customWidth="1"/>
    <col min="5" max="5" width="49" bestFit="1" customWidth="1"/>
    <col min="6" max="6" width="1.83203125" customWidth="1"/>
    <col min="7" max="7" width="15.83203125" customWidth="1"/>
    <col min="8" max="8" width="8.6640625" style="183" bestFit="1" customWidth="1"/>
    <col min="9" max="9" width="13" style="217" customWidth="1"/>
    <col min="10" max="10" width="2.83203125" customWidth="1"/>
    <col min="11" max="11" width="11.1640625" customWidth="1"/>
    <col min="12" max="12" width="12.1640625" customWidth="1" collapsed="1"/>
    <col min="13" max="13" width="2.83203125" customWidth="1"/>
    <col min="14" max="14" width="11.1640625" customWidth="1"/>
    <col min="15" max="15" width="12.1640625" customWidth="1" collapsed="1"/>
    <col min="16" max="16" width="2.83203125" customWidth="1"/>
    <col min="17" max="17" width="120.5" style="331" customWidth="1"/>
    <col min="18" max="23" width="9.33203125" style="253" hidden="1"/>
    <col min="24" max="93" width="10.6640625" style="253" hidden="1"/>
    <col min="94" max="94" width="2" style="253" hidden="1"/>
    <col min="95" max="95" width="207.1640625" style="253" hidden="1"/>
    <col min="96" max="96" width="9.33203125" style="253" hidden="1"/>
    <col min="97" max="97" width="9.83203125" style="253" hidden="1"/>
    <col min="98" max="98" width="9.33203125" style="253" hidden="1"/>
    <col min="99" max="99" width="11.83203125" style="253" hidden="1"/>
    <col min="100" max="16383" width="0" style="253" hidden="1"/>
    <col min="16384" max="16384" width="9.33203125" style="253" hidden="1"/>
  </cols>
  <sheetData>
    <row r="1" spans="1:95" ht="18" x14ac:dyDescent="0.25">
      <c r="A1" s="55" t="s">
        <v>560</v>
      </c>
      <c r="B1" s="2"/>
      <c r="C1" s="179"/>
      <c r="D1" s="4"/>
      <c r="E1" s="5"/>
      <c r="F1" s="5"/>
      <c r="G1" s="3"/>
      <c r="H1" s="6"/>
      <c r="I1" s="213"/>
      <c r="J1" s="7"/>
      <c r="K1" s="355"/>
      <c r="L1" s="6"/>
      <c r="M1" s="7"/>
      <c r="N1" s="356" t="s">
        <v>561</v>
      </c>
      <c r="O1" s="6"/>
      <c r="P1" s="7"/>
      <c r="Q1" s="35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7"/>
      <c r="CQ1" s="348"/>
    </row>
    <row r="2" spans="1:95" ht="13.5" thickBot="1" x14ac:dyDescent="0.25">
      <c r="A2" s="56"/>
      <c r="B2" s="9"/>
      <c r="C2" s="180"/>
      <c r="D2" s="10"/>
      <c r="E2" s="11"/>
      <c r="F2" s="12"/>
      <c r="G2" s="12" t="s">
        <v>551</v>
      </c>
      <c r="H2" s="12" t="s">
        <v>46</v>
      </c>
      <c r="I2" s="12" t="s">
        <v>562</v>
      </c>
      <c r="J2" s="13"/>
      <c r="K2" s="21" t="str">
        <f xml:space="preserve"> InpS!K2</f>
        <v>2021-22</v>
      </c>
      <c r="L2" s="21" t="str">
        <f xml:space="preserve"> InpS!L2</f>
        <v>2022-23</v>
      </c>
      <c r="M2" s="13"/>
      <c r="N2" s="21" t="str">
        <f xml:space="preserve"> K2</f>
        <v>2021-22</v>
      </c>
      <c r="O2" s="21" t="str">
        <f xml:space="preserve"> L2</f>
        <v>2022-23</v>
      </c>
      <c r="P2" s="13"/>
      <c r="Q2" s="361" t="s">
        <v>518</v>
      </c>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G2" s="348"/>
      <c r="BH2" s="348"/>
      <c r="BI2" s="348"/>
      <c r="BJ2" s="348"/>
      <c r="BK2" s="348"/>
      <c r="BL2" s="348"/>
      <c r="BM2" s="348"/>
      <c r="BN2" s="348"/>
      <c r="BO2" s="348"/>
      <c r="BP2" s="348"/>
      <c r="BQ2" s="348"/>
      <c r="BR2" s="348"/>
      <c r="BS2" s="348"/>
      <c r="BT2" s="348"/>
      <c r="BU2" s="348"/>
      <c r="BV2" s="348"/>
      <c r="BW2" s="348"/>
      <c r="BX2" s="348"/>
      <c r="BY2" s="348"/>
      <c r="BZ2" s="348"/>
      <c r="CA2" s="348"/>
      <c r="CB2" s="348"/>
      <c r="CC2" s="348"/>
      <c r="CD2" s="348"/>
      <c r="CE2" s="348"/>
      <c r="CF2" s="348"/>
      <c r="CG2" s="348"/>
      <c r="CH2" s="348"/>
      <c r="CI2" s="348"/>
      <c r="CJ2" s="348"/>
      <c r="CK2" s="348"/>
      <c r="CL2" s="348"/>
      <c r="CM2" s="348"/>
      <c r="CN2" s="348"/>
      <c r="CO2" s="348"/>
      <c r="CQ2" s="349"/>
    </row>
    <row r="3" spans="1:95" ht="13.5" thickTop="1" x14ac:dyDescent="0.2">
      <c r="A3" s="14"/>
      <c r="B3" s="14"/>
      <c r="C3" s="181"/>
      <c r="D3" s="15"/>
      <c r="E3" s="16"/>
      <c r="F3" s="17"/>
      <c r="G3" s="16"/>
      <c r="H3" s="60"/>
      <c r="I3" s="214"/>
      <c r="J3" s="13"/>
      <c r="K3" s="16"/>
      <c r="M3" s="13"/>
      <c r="N3" s="16"/>
      <c r="P3" s="13"/>
      <c r="Q3" s="16"/>
    </row>
    <row r="4" spans="1:95" ht="13.5" thickBot="1" x14ac:dyDescent="0.25">
      <c r="A4" s="56" t="s">
        <v>271</v>
      </c>
      <c r="B4" s="9"/>
      <c r="C4" s="180"/>
      <c r="D4" s="69"/>
      <c r="E4" s="11"/>
      <c r="F4" s="12"/>
      <c r="G4" s="12"/>
      <c r="H4" s="146"/>
      <c r="I4" s="21"/>
      <c r="J4" s="13"/>
      <c r="K4" s="21"/>
      <c r="L4" s="21"/>
      <c r="M4" s="13"/>
      <c r="N4" s="21"/>
      <c r="O4" s="21"/>
      <c r="P4" s="13"/>
      <c r="Q4" s="35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8"/>
      <c r="BG4" s="348"/>
      <c r="BH4" s="348"/>
      <c r="BI4" s="348"/>
      <c r="BJ4" s="348"/>
      <c r="BK4" s="348"/>
      <c r="BL4" s="348"/>
      <c r="BM4" s="348"/>
      <c r="BN4" s="348"/>
      <c r="BO4" s="348"/>
      <c r="BP4" s="348"/>
      <c r="BQ4" s="348"/>
      <c r="BR4" s="348"/>
      <c r="BS4" s="348"/>
      <c r="BT4" s="348"/>
      <c r="BU4" s="348"/>
      <c r="BV4" s="348"/>
      <c r="BW4" s="348"/>
      <c r="BX4" s="348"/>
      <c r="BY4" s="348"/>
      <c r="BZ4" s="348"/>
      <c r="CA4" s="348"/>
      <c r="CB4" s="348"/>
      <c r="CC4" s="348"/>
      <c r="CD4" s="348"/>
      <c r="CE4" s="348"/>
      <c r="CF4" s="348"/>
      <c r="CG4" s="348"/>
      <c r="CH4" s="348"/>
      <c r="CI4" s="348"/>
      <c r="CJ4" s="348"/>
      <c r="CK4" s="348"/>
      <c r="CL4" s="348"/>
      <c r="CM4" s="348"/>
      <c r="CN4" s="348"/>
      <c r="CO4" s="348"/>
    </row>
    <row r="5" spans="1:95" ht="13.5" thickTop="1" x14ac:dyDescent="0.2">
      <c r="A5" s="79"/>
      <c r="B5" s="98"/>
      <c r="C5" s="44"/>
      <c r="D5" s="79"/>
      <c r="E5" s="45"/>
      <c r="F5" s="45"/>
      <c r="G5" s="45"/>
      <c r="H5" s="223"/>
      <c r="I5" s="274"/>
      <c r="J5" s="45"/>
      <c r="K5" s="45"/>
      <c r="L5" s="45"/>
      <c r="M5" s="45"/>
      <c r="N5" s="45"/>
      <c r="O5" s="45"/>
      <c r="P5" s="4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row>
    <row r="6" spans="1:95" x14ac:dyDescent="0.2">
      <c r="B6" s="59" t="s">
        <v>563</v>
      </c>
      <c r="I6" s="205"/>
    </row>
    <row r="7" spans="1:95" x14ac:dyDescent="0.2">
      <c r="E7" s="18" t="str">
        <f xml:space="preserve"> StandardCharges!E$15</f>
        <v>Water: Household Standing charge</v>
      </c>
      <c r="F7" s="18"/>
      <c r="G7" s="58">
        <f xml:space="preserve"> DiscountCalc!$G$47</f>
        <v>1</v>
      </c>
      <c r="H7" s="77" t="str">
        <f xml:space="preserve"> StandardCharges!H15</f>
        <v>£</v>
      </c>
      <c r="I7" s="273">
        <v>2</v>
      </c>
      <c r="J7" s="18"/>
      <c r="K7" s="315">
        <f xml:space="preserve"> StandardCharges!K$15</f>
        <v>7.99</v>
      </c>
      <c r="L7" s="315">
        <f xml:space="preserve"> StandardCharges!L$15</f>
        <v>11.04</v>
      </c>
      <c r="M7" s="309"/>
      <c r="N7" s="362">
        <f xml:space="preserve"> ROUND( K7 * ( 1 - $G7 ), $I7 )</f>
        <v>0</v>
      </c>
      <c r="O7" s="362">
        <f t="shared" ref="O7:O8" si="0" xml:space="preserve"> ROUND( L7 * ( 1 - $G7 ), $I7 )</f>
        <v>0</v>
      </c>
      <c r="P7" s="18"/>
      <c r="Q7" s="331" t="s">
        <v>564</v>
      </c>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5"/>
      <c r="BJ7" s="255"/>
      <c r="BK7" s="255"/>
      <c r="BL7" s="255"/>
      <c r="BM7" s="255"/>
      <c r="BN7" s="255"/>
      <c r="BO7" s="255"/>
      <c r="BP7" s="255"/>
      <c r="BQ7" s="255"/>
      <c r="BR7" s="255"/>
      <c r="BS7" s="255"/>
      <c r="BT7" s="255"/>
      <c r="BU7" s="255"/>
      <c r="BV7" s="255"/>
      <c r="BW7" s="255"/>
      <c r="BX7" s="255"/>
      <c r="BY7" s="255"/>
      <c r="BZ7" s="255"/>
      <c r="CA7" s="255"/>
      <c r="CB7" s="255"/>
      <c r="CC7" s="255"/>
      <c r="CD7" s="255"/>
      <c r="CE7" s="255"/>
      <c r="CF7" s="255"/>
      <c r="CG7" s="255"/>
      <c r="CH7" s="255"/>
      <c r="CI7" s="255"/>
      <c r="CJ7" s="255"/>
      <c r="CK7" s="255"/>
      <c r="CL7" s="255"/>
      <c r="CM7" s="255"/>
      <c r="CN7" s="255"/>
      <c r="CO7" s="255"/>
    </row>
    <row r="8" spans="1:95" x14ac:dyDescent="0.2">
      <c r="E8" s="18" t="str">
        <f>StandardCharges!E$145</f>
        <v>Water: Weighted average volumetric rate</v>
      </c>
      <c r="F8" s="18"/>
      <c r="G8" s="58">
        <f>DiscountCalc!$G$48</f>
        <v>0.2792004619918535</v>
      </c>
      <c r="H8" s="77" t="str">
        <f>StandardCharges!H$145</f>
        <v>£/m3</v>
      </c>
      <c r="I8" s="273">
        <v>4</v>
      </c>
      <c r="J8" s="18"/>
      <c r="K8" s="354">
        <f>StandardCharges!K$145</f>
        <v>1.5236000000000001</v>
      </c>
      <c r="L8" s="354">
        <f>StandardCharges!L$145</f>
        <v>1.5827</v>
      </c>
      <c r="M8" s="18"/>
      <c r="N8" s="184">
        <f t="shared" ref="N8" si="1" xml:space="preserve"> ROUND( K8 * ( 1 - $G8 ), $I8 )</f>
        <v>1.0982000000000001</v>
      </c>
      <c r="O8" s="184">
        <f t="shared" si="0"/>
        <v>1.1408</v>
      </c>
      <c r="P8" s="18"/>
      <c r="Q8" s="331" t="s">
        <v>565</v>
      </c>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row>
    <row r="9" spans="1:95" x14ac:dyDescent="0.2">
      <c r="A9" s="79"/>
      <c r="B9" s="98"/>
      <c r="C9" s="44"/>
      <c r="D9" s="79"/>
      <c r="E9" s="45"/>
      <c r="F9" s="45"/>
      <c r="G9" s="274"/>
      <c r="H9" s="223"/>
      <c r="I9" s="274"/>
      <c r="J9" s="45"/>
      <c r="K9" s="45"/>
      <c r="L9" s="45"/>
      <c r="M9" s="45"/>
      <c r="N9" s="45"/>
      <c r="O9" s="45"/>
      <c r="P9" s="4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row>
    <row r="10" spans="1:95" x14ac:dyDescent="0.2">
      <c r="B10" s="59" t="s">
        <v>566</v>
      </c>
      <c r="I10" s="205"/>
    </row>
    <row r="11" spans="1:95" x14ac:dyDescent="0.2">
      <c r="A11" s="79"/>
      <c r="B11" s="98"/>
      <c r="C11" s="44"/>
      <c r="D11" s="79"/>
      <c r="E11" s="45" t="str">
        <f xml:space="preserve"> StandardCharges!E30</f>
        <v>Meter size 15 mm</v>
      </c>
      <c r="F11" s="45"/>
      <c r="G11" s="58">
        <f xml:space="preserve"> DiscountCalc!$G$47</f>
        <v>1</v>
      </c>
      <c r="H11" s="223" t="str">
        <f xml:space="preserve"> StandardCharges!H30</f>
        <v>£</v>
      </c>
      <c r="I11" s="273">
        <v>2</v>
      </c>
      <c r="J11" s="45"/>
      <c r="K11" s="63">
        <f xml:space="preserve"> StandardCharges!K30</f>
        <v>10.119999999999999</v>
      </c>
      <c r="L11" s="63">
        <f xml:space="preserve"> StandardCharges!L30</f>
        <v>11.48</v>
      </c>
      <c r="M11" s="45"/>
      <c r="N11" s="362">
        <f t="shared" ref="N11:N21" si="2" xml:space="preserve"> ROUND( K11 * ( 1 - $G11 ), $I11 )</f>
        <v>0</v>
      </c>
      <c r="O11" s="362">
        <f t="shared" ref="O11:O21" si="3" xml:space="preserve"> ROUND( L11 * ( 1 - $G11 ), $I11 )</f>
        <v>0</v>
      </c>
      <c r="P11" s="45"/>
      <c r="Q11" s="331" t="s">
        <v>567</v>
      </c>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row>
    <row r="12" spans="1:95" x14ac:dyDescent="0.2">
      <c r="A12" s="79"/>
      <c r="C12" s="44"/>
      <c r="D12" s="79"/>
      <c r="E12" s="45" t="str">
        <f xml:space="preserve"> StandardCharges!E31</f>
        <v>Meter size 22 mm</v>
      </c>
      <c r="F12" s="45"/>
      <c r="G12" s="58">
        <f xml:space="preserve"> DiscountCalc!$G$47</f>
        <v>1</v>
      </c>
      <c r="H12" s="223" t="str">
        <f xml:space="preserve"> StandardCharges!H31</f>
        <v>£</v>
      </c>
      <c r="I12" s="273">
        <v>2</v>
      </c>
      <c r="J12" s="45"/>
      <c r="K12" s="63">
        <f xml:space="preserve"> StandardCharges!K31</f>
        <v>10.119999999999999</v>
      </c>
      <c r="L12" s="63">
        <f xml:space="preserve"> StandardCharges!L31</f>
        <v>11.48</v>
      </c>
      <c r="M12" s="45"/>
      <c r="N12" s="362">
        <f t="shared" si="2"/>
        <v>0</v>
      </c>
      <c r="O12" s="362">
        <f t="shared" si="3"/>
        <v>0</v>
      </c>
      <c r="P12" s="4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row>
    <row r="13" spans="1:95" x14ac:dyDescent="0.2">
      <c r="E13" s="45" t="str">
        <f xml:space="preserve"> StandardCharges!E32</f>
        <v>Meter size 28 mm</v>
      </c>
      <c r="F13" s="18"/>
      <c r="G13" s="58">
        <f xml:space="preserve"> DiscountCalc!$G$47</f>
        <v>1</v>
      </c>
      <c r="H13" s="223" t="str">
        <f xml:space="preserve"> StandardCharges!H32</f>
        <v>£</v>
      </c>
      <c r="I13" s="273">
        <v>2</v>
      </c>
      <c r="J13" s="18"/>
      <c r="K13" s="63">
        <f xml:space="preserve"> StandardCharges!K32</f>
        <v>14.75</v>
      </c>
      <c r="L13" s="63">
        <f xml:space="preserve"> StandardCharges!L32</f>
        <v>14.76</v>
      </c>
      <c r="M13" s="18"/>
      <c r="N13" s="362">
        <f t="shared" si="2"/>
        <v>0</v>
      </c>
      <c r="O13" s="362">
        <f t="shared" si="3"/>
        <v>0</v>
      </c>
      <c r="P13" s="18"/>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row>
    <row r="14" spans="1:95" x14ac:dyDescent="0.2">
      <c r="E14" s="45" t="str">
        <f xml:space="preserve"> StandardCharges!E33</f>
        <v>Meter size 42 mm</v>
      </c>
      <c r="F14" s="18"/>
      <c r="G14" s="58">
        <f xml:space="preserve"> DiscountCalc!$G$47</f>
        <v>1</v>
      </c>
      <c r="H14" s="223" t="str">
        <f xml:space="preserve"> StandardCharges!H33</f>
        <v>£</v>
      </c>
      <c r="I14" s="273">
        <v>2</v>
      </c>
      <c r="J14" s="18"/>
      <c r="K14" s="63">
        <f xml:space="preserve"> StandardCharges!K33</f>
        <v>32.979999999999997</v>
      </c>
      <c r="L14" s="63">
        <f xml:space="preserve"> StandardCharges!L33</f>
        <v>36.64</v>
      </c>
      <c r="M14" s="18"/>
      <c r="N14" s="362">
        <f t="shared" si="2"/>
        <v>0</v>
      </c>
      <c r="O14" s="362">
        <f t="shared" si="3"/>
        <v>0</v>
      </c>
      <c r="P14" s="18"/>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row>
    <row r="15" spans="1:95" x14ac:dyDescent="0.2">
      <c r="E15" s="45" t="str">
        <f xml:space="preserve"> StandardCharges!E34</f>
        <v>Meter size 50 mm</v>
      </c>
      <c r="F15" s="18"/>
      <c r="G15" s="58">
        <f xml:space="preserve"> DiscountCalc!$G$47</f>
        <v>1</v>
      </c>
      <c r="H15" s="223" t="str">
        <f xml:space="preserve"> StandardCharges!H34</f>
        <v>£</v>
      </c>
      <c r="I15" s="273">
        <v>2</v>
      </c>
      <c r="J15" s="18"/>
      <c r="K15" s="63">
        <f xml:space="preserve"> StandardCharges!K34</f>
        <v>40.880000000000003</v>
      </c>
      <c r="L15" s="63">
        <f xml:space="preserve"> StandardCharges!L34</f>
        <v>42.28</v>
      </c>
      <c r="M15" s="18"/>
      <c r="N15" s="362">
        <f t="shared" si="2"/>
        <v>0</v>
      </c>
      <c r="O15" s="362">
        <f t="shared" si="3"/>
        <v>0</v>
      </c>
      <c r="P15" s="18"/>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row>
    <row r="16" spans="1:95" s="331" customFormat="1" x14ac:dyDescent="0.2">
      <c r="A16" s="20"/>
      <c r="B16" s="34"/>
      <c r="C16" s="84"/>
      <c r="D16" s="20"/>
      <c r="E16" s="45" t="str">
        <f xml:space="preserve"> StandardCharges!E35</f>
        <v>Meter size 80 mm</v>
      </c>
      <c r="F16" s="20"/>
      <c r="G16" s="58">
        <f xml:space="preserve"> DiscountCalc!$G$47</f>
        <v>1</v>
      </c>
      <c r="H16" s="223" t="str">
        <f xml:space="preserve"> StandardCharges!H35</f>
        <v>£</v>
      </c>
      <c r="I16" s="273">
        <v>2</v>
      </c>
      <c r="J16" s="20"/>
      <c r="K16" s="63">
        <f xml:space="preserve"> StandardCharges!K35</f>
        <v>58.72</v>
      </c>
      <c r="L16" s="63">
        <f xml:space="preserve"> StandardCharges!L35</f>
        <v>53.82</v>
      </c>
      <c r="M16" s="20"/>
      <c r="N16" s="362">
        <f t="shared" si="2"/>
        <v>0</v>
      </c>
      <c r="O16" s="362">
        <f t="shared" si="3"/>
        <v>0</v>
      </c>
      <c r="P16" s="20"/>
    </row>
    <row r="17" spans="1:99" x14ac:dyDescent="0.2">
      <c r="A17" s="79"/>
      <c r="B17" s="98"/>
      <c r="C17" s="44"/>
      <c r="D17" s="79"/>
      <c r="E17" s="45" t="str">
        <f xml:space="preserve"> StandardCharges!E36</f>
        <v>Meter size 100 mm</v>
      </c>
      <c r="F17" s="45"/>
      <c r="G17" s="58">
        <f xml:space="preserve"> DiscountCalc!$G$47</f>
        <v>1</v>
      </c>
      <c r="H17" s="223" t="str">
        <f xml:space="preserve"> StandardCharges!H36</f>
        <v>£</v>
      </c>
      <c r="I17" s="273">
        <v>2</v>
      </c>
      <c r="J17" s="45"/>
      <c r="K17" s="63">
        <f xml:space="preserve"> StandardCharges!K36</f>
        <v>63.51</v>
      </c>
      <c r="L17" s="63">
        <f xml:space="preserve"> StandardCharges!L36</f>
        <v>56.71</v>
      </c>
      <c r="M17" s="45"/>
      <c r="N17" s="362">
        <f t="shared" si="2"/>
        <v>0</v>
      </c>
      <c r="O17" s="362">
        <f t="shared" si="3"/>
        <v>0</v>
      </c>
      <c r="P17" s="4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row>
    <row r="18" spans="1:99" x14ac:dyDescent="0.2">
      <c r="A18" s="79"/>
      <c r="C18" s="44"/>
      <c r="D18" s="79"/>
      <c r="E18" s="45" t="str">
        <f xml:space="preserve"> StandardCharges!E37</f>
        <v>Meter size 150 mm</v>
      </c>
      <c r="F18" s="45"/>
      <c r="G18" s="58">
        <f xml:space="preserve"> DiscountCalc!$G$47</f>
        <v>1</v>
      </c>
      <c r="H18" s="223" t="str">
        <f xml:space="preserve"> StandardCharges!H37</f>
        <v>£</v>
      </c>
      <c r="I18" s="273">
        <v>2</v>
      </c>
      <c r="J18" s="45"/>
      <c r="K18" s="63">
        <f xml:space="preserve"> StandardCharges!K37</f>
        <v>120.97</v>
      </c>
      <c r="L18" s="63">
        <f xml:space="preserve"> StandardCharges!L37</f>
        <v>99</v>
      </c>
      <c r="M18" s="45"/>
      <c r="N18" s="362">
        <f t="shared" si="2"/>
        <v>0</v>
      </c>
      <c r="O18" s="362">
        <f t="shared" si="3"/>
        <v>0</v>
      </c>
      <c r="P18" s="4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row>
    <row r="19" spans="1:99" x14ac:dyDescent="0.2">
      <c r="A19" s="79"/>
      <c r="C19" s="44"/>
      <c r="D19" s="79"/>
      <c r="E19" s="45" t="str">
        <f xml:space="preserve"> StandardCharges!E38</f>
        <v>Meter size 200 mm</v>
      </c>
      <c r="F19" s="45"/>
      <c r="G19" s="58">
        <f xml:space="preserve"> DiscountCalc!$G$47</f>
        <v>1</v>
      </c>
      <c r="H19" s="223" t="str">
        <f xml:space="preserve"> StandardCharges!H38</f>
        <v>£</v>
      </c>
      <c r="I19" s="273">
        <v>2</v>
      </c>
      <c r="J19" s="45"/>
      <c r="K19" s="63">
        <f xml:space="preserve"> StandardCharges!K38</f>
        <v>139.30000000000001</v>
      </c>
      <c r="L19" s="63">
        <f xml:space="preserve"> StandardCharges!L38</f>
        <v>108.77</v>
      </c>
      <c r="M19" s="45"/>
      <c r="N19" s="362">
        <f t="shared" si="2"/>
        <v>0</v>
      </c>
      <c r="O19" s="362">
        <f t="shared" si="3"/>
        <v>0</v>
      </c>
      <c r="P19" s="4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c r="CC19" s="255"/>
      <c r="CD19" s="255"/>
      <c r="CE19" s="255"/>
      <c r="CF19" s="255"/>
      <c r="CG19" s="255"/>
      <c r="CH19" s="255"/>
      <c r="CI19" s="255"/>
      <c r="CJ19" s="255"/>
      <c r="CK19" s="255"/>
      <c r="CL19" s="255"/>
      <c r="CM19" s="255"/>
      <c r="CN19" s="255"/>
      <c r="CO19" s="255"/>
    </row>
    <row r="20" spans="1:99" x14ac:dyDescent="0.2">
      <c r="A20" s="79"/>
      <c r="C20" s="44"/>
      <c r="D20" s="79"/>
      <c r="E20" s="45" t="str">
        <f xml:space="preserve"> StandardCharges!E39</f>
        <v>Meter size 250 mm</v>
      </c>
      <c r="F20" s="45"/>
      <c r="G20" s="58">
        <f xml:space="preserve"> DiscountCalc!$G$47</f>
        <v>1</v>
      </c>
      <c r="H20" s="223" t="str">
        <f xml:space="preserve"> StandardCharges!H39</f>
        <v>£</v>
      </c>
      <c r="I20" s="273">
        <v>2</v>
      </c>
      <c r="J20" s="45"/>
      <c r="K20" s="63">
        <f xml:space="preserve"> StandardCharges!K39</f>
        <v>156.19999999999999</v>
      </c>
      <c r="L20" s="63">
        <f xml:space="preserve"> StandardCharges!L39</f>
        <v>117.39</v>
      </c>
      <c r="M20" s="45"/>
      <c r="N20" s="362">
        <f t="shared" si="2"/>
        <v>0</v>
      </c>
      <c r="O20" s="362">
        <f t="shared" si="3"/>
        <v>0</v>
      </c>
      <c r="P20" s="4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c r="CK20" s="255"/>
      <c r="CL20" s="255"/>
      <c r="CM20" s="255"/>
      <c r="CN20" s="255"/>
      <c r="CO20" s="255"/>
    </row>
    <row r="21" spans="1:99" x14ac:dyDescent="0.2">
      <c r="A21" s="79"/>
      <c r="B21" s="98"/>
      <c r="C21" s="44"/>
      <c r="D21" s="79"/>
      <c r="E21" s="45" t="str">
        <f xml:space="preserve"> StandardCharges!E40</f>
        <v>Meter size 300 mm</v>
      </c>
      <c r="F21" s="45"/>
      <c r="G21" s="58">
        <f xml:space="preserve"> DiscountCalc!$G$47</f>
        <v>1</v>
      </c>
      <c r="H21" s="223" t="str">
        <f xml:space="preserve"> StandardCharges!H40</f>
        <v>£</v>
      </c>
      <c r="I21" s="273">
        <v>2</v>
      </c>
      <c r="J21" s="45"/>
      <c r="K21" s="63">
        <f xml:space="preserve"> StandardCharges!K40</f>
        <v>169.48</v>
      </c>
      <c r="L21" s="63">
        <f xml:space="preserve"> StandardCharges!L40</f>
        <v>123.96</v>
      </c>
      <c r="M21" s="45"/>
      <c r="N21" s="362">
        <f t="shared" si="2"/>
        <v>0</v>
      </c>
      <c r="O21" s="362">
        <f t="shared" si="3"/>
        <v>0</v>
      </c>
      <c r="P21" s="4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c r="CD21" s="255"/>
      <c r="CE21" s="255"/>
      <c r="CF21" s="255"/>
      <c r="CG21" s="255"/>
      <c r="CH21" s="255"/>
      <c r="CI21" s="255"/>
      <c r="CJ21" s="255"/>
      <c r="CK21" s="255"/>
      <c r="CL21" s="255"/>
      <c r="CM21" s="255"/>
      <c r="CN21" s="255"/>
      <c r="CO21" s="255"/>
    </row>
    <row r="22" spans="1:99" x14ac:dyDescent="0.2">
      <c r="A22" s="79"/>
      <c r="C22" s="44"/>
      <c r="D22" s="79"/>
      <c r="E22" s="45"/>
      <c r="F22" s="45"/>
      <c r="G22" s="45"/>
      <c r="H22" s="223"/>
      <c r="I22" s="274"/>
      <c r="J22" s="45"/>
      <c r="K22" s="45"/>
      <c r="L22" s="45"/>
      <c r="M22" s="45"/>
      <c r="N22" s="45"/>
      <c r="O22" s="45"/>
      <c r="P22" s="4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c r="CC22" s="255"/>
      <c r="CD22" s="255"/>
      <c r="CE22" s="255"/>
      <c r="CF22" s="255"/>
      <c r="CG22" s="255"/>
      <c r="CH22" s="255"/>
      <c r="CI22" s="255"/>
      <c r="CJ22" s="255"/>
      <c r="CK22" s="255"/>
      <c r="CL22" s="255"/>
      <c r="CM22" s="255"/>
      <c r="CN22" s="255"/>
      <c r="CO22" s="255"/>
    </row>
    <row r="23" spans="1:99" x14ac:dyDescent="0.2">
      <c r="E23" s="18" t="str">
        <f>StandardCharges!E$145</f>
        <v>Water: Weighted average volumetric rate</v>
      </c>
      <c r="F23" s="18"/>
      <c r="G23" s="58">
        <f>DiscountCalc!$G$48</f>
        <v>0.2792004619918535</v>
      </c>
      <c r="H23" s="77" t="str">
        <f>StandardCharges!H$145</f>
        <v>£/m3</v>
      </c>
      <c r="I23" s="273">
        <v>4</v>
      </c>
      <c r="J23" s="18"/>
      <c r="K23" s="235">
        <f>StandardCharges!K$145</f>
        <v>1.5236000000000001</v>
      </c>
      <c r="L23" s="235">
        <f>StandardCharges!L$145</f>
        <v>1.5827</v>
      </c>
      <c r="M23" s="18"/>
      <c r="N23" s="184">
        <f t="shared" ref="N23" si="4" xml:space="preserve"> ROUND( K23 * ( 1 - $G23 ), $I23 )</f>
        <v>1.0982000000000001</v>
      </c>
      <c r="O23" s="184">
        <f t="shared" ref="O23" si="5" xml:space="preserve"> ROUND( L23 * ( 1 - $G23 ), $I23 )</f>
        <v>1.1408</v>
      </c>
      <c r="P23" s="18"/>
      <c r="Q23" s="331" t="s">
        <v>568</v>
      </c>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c r="CC23" s="255"/>
      <c r="CD23" s="255"/>
      <c r="CE23" s="255"/>
      <c r="CF23" s="255"/>
      <c r="CG23" s="255"/>
      <c r="CH23" s="255"/>
      <c r="CI23" s="255"/>
      <c r="CJ23" s="255"/>
      <c r="CK23" s="255"/>
      <c r="CL23" s="255"/>
      <c r="CM23" s="255"/>
      <c r="CN23" s="255"/>
      <c r="CO23" s="255"/>
    </row>
    <row r="24" spans="1:99" x14ac:dyDescent="0.2">
      <c r="A24" s="79"/>
      <c r="B24" s="98"/>
      <c r="C24" s="44"/>
      <c r="D24" s="79"/>
      <c r="E24" s="45"/>
      <c r="F24" s="45"/>
      <c r="G24" s="45"/>
      <c r="H24" s="223"/>
      <c r="I24" s="276"/>
      <c r="J24" s="45"/>
      <c r="K24" s="45"/>
      <c r="L24" s="45"/>
      <c r="M24" s="45"/>
      <c r="N24" s="45"/>
      <c r="O24" s="45"/>
      <c r="P24" s="45"/>
      <c r="Q24" s="331" t="s">
        <v>569</v>
      </c>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c r="CC24" s="255"/>
      <c r="CD24" s="255"/>
      <c r="CE24" s="255"/>
      <c r="CF24" s="255"/>
      <c r="CG24" s="255"/>
      <c r="CH24" s="255"/>
      <c r="CI24" s="255"/>
      <c r="CJ24" s="255"/>
      <c r="CK24" s="255"/>
      <c r="CL24" s="255"/>
      <c r="CM24" s="255"/>
      <c r="CN24" s="255"/>
      <c r="CO24" s="255"/>
    </row>
    <row r="25" spans="1:99" x14ac:dyDescent="0.2">
      <c r="A25" s="79"/>
      <c r="B25" s="98"/>
      <c r="C25" s="44"/>
      <c r="D25" s="79"/>
      <c r="E25" s="45"/>
      <c r="F25" s="45"/>
      <c r="G25" s="45"/>
      <c r="H25" s="223"/>
      <c r="I25" s="276"/>
      <c r="J25" s="45"/>
      <c r="K25" s="45"/>
      <c r="L25" s="45"/>
      <c r="M25" s="45"/>
      <c r="N25" s="45"/>
      <c r="O25" s="45"/>
      <c r="P25" s="4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c r="CK25" s="255"/>
      <c r="CL25" s="255"/>
      <c r="CM25" s="255"/>
      <c r="CN25" s="255"/>
      <c r="CO25" s="255"/>
    </row>
    <row r="26" spans="1:99" x14ac:dyDescent="0.2">
      <c r="A26" s="79"/>
      <c r="B26" s="98"/>
      <c r="C26" s="44"/>
      <c r="D26" s="79"/>
      <c r="E26" s="79"/>
      <c r="F26" s="79"/>
      <c r="G26" s="79"/>
      <c r="H26" s="220"/>
      <c r="I26" s="205"/>
      <c r="J26" s="79"/>
      <c r="K26" s="79"/>
      <c r="L26" s="79"/>
      <c r="M26" s="79"/>
      <c r="N26" s="79"/>
      <c r="O26" s="79"/>
      <c r="P26" s="79"/>
    </row>
    <row r="27" spans="1:99" ht="13.5" thickBot="1" x14ac:dyDescent="0.25">
      <c r="A27" s="56" t="s">
        <v>543</v>
      </c>
      <c r="B27" s="9"/>
      <c r="C27" s="180"/>
      <c r="D27" s="69"/>
      <c r="E27" s="11"/>
      <c r="F27" s="12"/>
      <c r="G27" s="12"/>
      <c r="H27" s="146"/>
      <c r="I27" s="21"/>
      <c r="J27" s="13"/>
      <c r="K27" s="21"/>
      <c r="L27" s="21"/>
      <c r="M27" s="13"/>
      <c r="N27" s="21"/>
      <c r="O27" s="21"/>
      <c r="P27" s="13"/>
      <c r="Q27" s="359"/>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c r="AZ27" s="348"/>
      <c r="BA27" s="348"/>
      <c r="BB27" s="348"/>
      <c r="BC27" s="348"/>
      <c r="BD27" s="348"/>
      <c r="BE27" s="348"/>
      <c r="BF27" s="348"/>
      <c r="BG27" s="348"/>
      <c r="BH27" s="348"/>
      <c r="BI27" s="348"/>
      <c r="BJ27" s="348"/>
      <c r="BK27" s="348"/>
      <c r="BL27" s="348"/>
      <c r="BM27" s="348"/>
      <c r="BN27" s="348"/>
      <c r="BO27" s="348"/>
      <c r="BP27" s="348"/>
      <c r="BQ27" s="348"/>
      <c r="BR27" s="348"/>
      <c r="BS27" s="348"/>
      <c r="BT27" s="348"/>
      <c r="BU27" s="348"/>
      <c r="BV27" s="348"/>
      <c r="BW27" s="348"/>
      <c r="BX27" s="348"/>
      <c r="BY27" s="348"/>
      <c r="BZ27" s="348"/>
      <c r="CA27" s="348"/>
      <c r="CB27" s="348"/>
      <c r="CC27" s="348"/>
      <c r="CD27" s="348"/>
      <c r="CE27" s="348"/>
      <c r="CF27" s="348"/>
      <c r="CG27" s="348"/>
      <c r="CH27" s="348"/>
      <c r="CI27" s="348"/>
      <c r="CJ27" s="348"/>
      <c r="CK27" s="348"/>
      <c r="CL27" s="348"/>
      <c r="CM27" s="348"/>
      <c r="CN27" s="348"/>
      <c r="CO27" s="348"/>
    </row>
    <row r="28" spans="1:99" ht="13.5" thickTop="1" x14ac:dyDescent="0.2">
      <c r="A28" s="79"/>
      <c r="B28" s="98"/>
      <c r="C28" s="44"/>
      <c r="D28" s="79"/>
      <c r="E28" s="45"/>
      <c r="F28" s="45"/>
      <c r="G28" s="45"/>
      <c r="H28" s="223"/>
      <c r="I28" s="274"/>
      <c r="J28" s="45"/>
      <c r="K28" s="45"/>
      <c r="L28" s="45"/>
      <c r="M28" s="45"/>
      <c r="N28" s="45"/>
      <c r="O28" s="45"/>
      <c r="P28" s="4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5"/>
      <c r="BY28" s="255"/>
      <c r="BZ28" s="255"/>
      <c r="CA28" s="255"/>
      <c r="CB28" s="255"/>
      <c r="CC28" s="255"/>
      <c r="CD28" s="255"/>
      <c r="CE28" s="255"/>
      <c r="CF28" s="255"/>
      <c r="CG28" s="255"/>
      <c r="CH28" s="255"/>
      <c r="CI28" s="255"/>
      <c r="CJ28" s="255"/>
      <c r="CK28" s="255"/>
      <c r="CL28" s="255"/>
      <c r="CM28" s="255"/>
      <c r="CN28" s="255"/>
      <c r="CO28" s="255"/>
    </row>
    <row r="29" spans="1:99" x14ac:dyDescent="0.2">
      <c r="B29" s="59" t="s">
        <v>563</v>
      </c>
    </row>
    <row r="30" spans="1:99" x14ac:dyDescent="0.2">
      <c r="E30" s="18" t="str">
        <f xml:space="preserve"> StandardCharges!E191</f>
        <v>Waste: Household Standing charge</v>
      </c>
      <c r="G30" s="58">
        <f xml:space="preserve"> DiscountCalc!$G$90</f>
        <v>0</v>
      </c>
      <c r="H30" s="77" t="str">
        <f xml:space="preserve"> StandardCharges!H191</f>
        <v>£</v>
      </c>
      <c r="I30" s="273">
        <v>2</v>
      </c>
      <c r="K30" s="82">
        <f xml:space="preserve"> StandardCharges!K191</f>
        <v>2.13</v>
      </c>
      <c r="L30" s="82">
        <f xml:space="preserve"> StandardCharges!L191</f>
        <v>0.44</v>
      </c>
      <c r="N30" s="362">
        <f xml:space="preserve"> ROUND( K30 * ( 1 - $G30 ), $I30 )</f>
        <v>2.13</v>
      </c>
      <c r="O30" s="362">
        <f t="shared" ref="O30:O32" si="6" xml:space="preserve"> ROUND( L30 * ( 1 - $G30 ), $I30 )</f>
        <v>0.44</v>
      </c>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255"/>
      <c r="BX30" s="255"/>
      <c r="BY30" s="255"/>
      <c r="BZ30" s="255"/>
      <c r="CA30" s="255"/>
      <c r="CB30" s="255"/>
      <c r="CC30" s="255"/>
      <c r="CD30" s="255"/>
      <c r="CE30" s="255"/>
      <c r="CF30" s="255"/>
      <c r="CG30" s="255"/>
      <c r="CH30" s="255"/>
      <c r="CI30" s="255"/>
      <c r="CJ30" s="255"/>
      <c r="CK30" s="255"/>
      <c r="CL30" s="255"/>
      <c r="CM30" s="255"/>
      <c r="CN30" s="255"/>
      <c r="CO30" s="255"/>
      <c r="CU30" s="344"/>
    </row>
    <row r="31" spans="1:99" x14ac:dyDescent="0.2">
      <c r="E31" s="18" t="str">
        <f xml:space="preserve"> StandardCharges!E192</f>
        <v>Waste: Highway drainage charge</v>
      </c>
      <c r="G31" s="58">
        <f xml:space="preserve"> DiscountCalc!$G$87</f>
        <v>0.65484156614886069</v>
      </c>
      <c r="H31" s="77" t="str">
        <f xml:space="preserve"> StandardCharges!H192</f>
        <v>£</v>
      </c>
      <c r="I31" s="273">
        <v>2</v>
      </c>
      <c r="K31" s="82">
        <f xml:space="preserve"> StandardCharges!K192</f>
        <v>10</v>
      </c>
      <c r="L31" s="82">
        <f xml:space="preserve"> StandardCharges!L192</f>
        <v>15</v>
      </c>
      <c r="N31" s="362">
        <f xml:space="preserve"> ROUND( K31 * ( 1 - $G31 ), $I31 )</f>
        <v>3.45</v>
      </c>
      <c r="O31" s="362">
        <f t="shared" si="6"/>
        <v>5.18</v>
      </c>
      <c r="Q31" s="331" t="s">
        <v>570</v>
      </c>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5"/>
      <c r="BU31" s="255"/>
      <c r="BV31" s="255"/>
      <c r="BW31" s="255"/>
      <c r="BX31" s="255"/>
      <c r="BY31" s="255"/>
      <c r="BZ31" s="255"/>
      <c r="CA31" s="255"/>
      <c r="CB31" s="255"/>
      <c r="CC31" s="255"/>
      <c r="CD31" s="255"/>
      <c r="CE31" s="255"/>
      <c r="CF31" s="255"/>
      <c r="CG31" s="255"/>
      <c r="CH31" s="255"/>
      <c r="CI31" s="255"/>
      <c r="CJ31" s="255"/>
      <c r="CK31" s="255"/>
      <c r="CL31" s="255"/>
      <c r="CM31" s="255"/>
      <c r="CN31" s="255"/>
      <c r="CO31" s="255"/>
      <c r="CU31" s="344"/>
    </row>
    <row r="32" spans="1:99" x14ac:dyDescent="0.2">
      <c r="A32" s="79"/>
      <c r="B32" s="98"/>
      <c r="C32" s="44"/>
      <c r="D32" s="79"/>
      <c r="E32" s="18" t="str">
        <f xml:space="preserve"> StandardCharges!E$220</f>
        <v>Waste: standard volumetric rate</v>
      </c>
      <c r="G32" s="58">
        <f xml:space="preserve"> DiscountCalc!$G$91</f>
        <v>0</v>
      </c>
      <c r="H32" s="77" t="str">
        <f xml:space="preserve"> StandardCharges!H$303</f>
        <v>£/m3</v>
      </c>
      <c r="I32" s="273">
        <v>4</v>
      </c>
      <c r="K32" s="235">
        <f xml:space="preserve"> StandardCharges!K$220</f>
        <v>1.0023</v>
      </c>
      <c r="L32" s="235">
        <f xml:space="preserve"> StandardCharges!L$220</f>
        <v>1.0779000000000001</v>
      </c>
      <c r="M32" s="262"/>
      <c r="N32" s="184">
        <f xml:space="preserve"> ROUND( K32 * ( 1 - $G32 ), $I32 )</f>
        <v>1.0023</v>
      </c>
      <c r="O32" s="184">
        <f t="shared" si="6"/>
        <v>1.0779000000000001</v>
      </c>
      <c r="P32" s="45"/>
      <c r="Q32" s="331" t="s">
        <v>571</v>
      </c>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S32" s="255"/>
      <c r="BT32" s="255"/>
      <c r="BU32" s="255"/>
      <c r="BV32" s="255"/>
      <c r="BW32" s="255"/>
      <c r="BX32" s="255"/>
      <c r="BY32" s="255"/>
      <c r="BZ32" s="255"/>
      <c r="CA32" s="255"/>
      <c r="CB32" s="255"/>
      <c r="CC32" s="255"/>
      <c r="CD32" s="255"/>
      <c r="CE32" s="255"/>
      <c r="CF32" s="255"/>
      <c r="CG32" s="255"/>
      <c r="CH32" s="255"/>
      <c r="CI32" s="255"/>
      <c r="CJ32" s="255"/>
      <c r="CK32" s="255"/>
      <c r="CL32" s="255"/>
      <c r="CM32" s="255"/>
      <c r="CN32" s="255"/>
      <c r="CO32" s="255"/>
    </row>
    <row r="33" spans="1:99" x14ac:dyDescent="0.2">
      <c r="A33" s="253"/>
      <c r="B33" s="14"/>
      <c r="C33" s="254"/>
      <c r="D33" s="253"/>
      <c r="E33" s="255"/>
      <c r="F33" s="253"/>
      <c r="G33" s="344"/>
      <c r="H33" s="366"/>
      <c r="I33" s="360"/>
      <c r="J33" s="253"/>
      <c r="K33" s="301"/>
      <c r="L33" s="301"/>
      <c r="M33" s="350"/>
      <c r="N33" s="351"/>
      <c r="O33" s="351"/>
      <c r="P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255"/>
      <c r="BI33" s="255"/>
      <c r="BJ33" s="255"/>
      <c r="BK33" s="255"/>
      <c r="BL33" s="255"/>
      <c r="BM33" s="255"/>
      <c r="BN33" s="255"/>
      <c r="BO33" s="255"/>
      <c r="BP33" s="255"/>
      <c r="BQ33" s="255"/>
      <c r="BR33" s="255"/>
      <c r="BS33" s="255"/>
      <c r="BT33" s="255"/>
      <c r="BU33" s="255"/>
      <c r="BV33" s="255"/>
      <c r="BW33" s="255"/>
      <c r="BX33" s="255"/>
      <c r="BY33" s="255"/>
      <c r="BZ33" s="255"/>
      <c r="CA33" s="255"/>
      <c r="CB33" s="255"/>
      <c r="CC33" s="255"/>
      <c r="CD33" s="255"/>
      <c r="CE33" s="255"/>
      <c r="CF33" s="255"/>
      <c r="CG33" s="255"/>
      <c r="CH33" s="255"/>
      <c r="CI33" s="255"/>
      <c r="CJ33" s="255"/>
      <c r="CK33" s="255"/>
      <c r="CL33" s="255"/>
      <c r="CM33" s="255"/>
      <c r="CN33" s="255"/>
      <c r="CO33" s="255"/>
    </row>
    <row r="34" spans="1:99" x14ac:dyDescent="0.2">
      <c r="C34" s="59"/>
      <c r="E34" s="18" t="str">
        <f xml:space="preserve"> StandardCharges!E194</f>
        <v>Surface water - other</v>
      </c>
      <c r="G34" s="58">
        <f xml:space="preserve"> DiscountCalc!$G$92</f>
        <v>0</v>
      </c>
      <c r="H34" s="77" t="str">
        <f xml:space="preserve"> StandardCharges!H194</f>
        <v>£</v>
      </c>
      <c r="I34" s="273">
        <v>2</v>
      </c>
      <c r="K34" s="63">
        <f xml:space="preserve"> StandardCharges!K194</f>
        <v>19.55</v>
      </c>
      <c r="L34" s="63">
        <f xml:space="preserve"> StandardCharges!L194</f>
        <v>19.14</v>
      </c>
      <c r="N34" s="362">
        <f xml:space="preserve"> ROUND( K34 * ( 1 - $G34 ), $I34 )</f>
        <v>19.55</v>
      </c>
      <c r="O34" s="362">
        <f t="shared" ref="O34" si="7" xml:space="preserve"> ROUND( L34 * ( 1 - $G34 ), $I34 )</f>
        <v>19.14</v>
      </c>
      <c r="Q34" s="331" t="s">
        <v>572</v>
      </c>
    </row>
    <row r="35" spans="1:99" x14ac:dyDescent="0.2">
      <c r="B35" s="253"/>
      <c r="E35" s="18" t="str">
        <f xml:space="preserve"> StandardCharges!E195</f>
        <v>Surface water - semi detached</v>
      </c>
      <c r="G35" s="58">
        <f xml:space="preserve"> DiscountCalc!$G$92</f>
        <v>0</v>
      </c>
      <c r="H35" s="77" t="str">
        <f xml:space="preserve"> StandardCharges!H195</f>
        <v>£</v>
      </c>
      <c r="I35" s="273">
        <v>2</v>
      </c>
      <c r="K35" s="63">
        <f xml:space="preserve"> StandardCharges!K195</f>
        <v>39.1</v>
      </c>
      <c r="L35" s="63">
        <f xml:space="preserve"> StandardCharges!L195</f>
        <v>38.270000000000003</v>
      </c>
      <c r="N35" s="362">
        <f xml:space="preserve"> ROUND( K35 * ( 1 - $G35 ), $I35 )</f>
        <v>39.1</v>
      </c>
      <c r="O35" s="362">
        <f t="shared" ref="O35" si="8" xml:space="preserve"> ROUND( L35 * ( 1 - $G35 ), $I35 )</f>
        <v>38.270000000000003</v>
      </c>
      <c r="Q35" s="331" t="s">
        <v>573</v>
      </c>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U35" s="344"/>
    </row>
    <row r="36" spans="1:99" x14ac:dyDescent="0.2">
      <c r="E36" s="18" t="str">
        <f xml:space="preserve"> StandardCharges!E196</f>
        <v>Surface water - detached</v>
      </c>
      <c r="G36" s="58">
        <f xml:space="preserve"> DiscountCalc!$G$92</f>
        <v>0</v>
      </c>
      <c r="H36" s="77" t="str">
        <f xml:space="preserve"> StandardCharges!H196</f>
        <v>£</v>
      </c>
      <c r="I36" s="273">
        <v>2</v>
      </c>
      <c r="K36" s="63">
        <f xml:space="preserve"> StandardCharges!K196</f>
        <v>58.64</v>
      </c>
      <c r="L36" s="63">
        <f xml:space="preserve"> StandardCharges!L196</f>
        <v>57.41</v>
      </c>
      <c r="N36" s="362">
        <f xml:space="preserve"> ROUND( K36 * ( 1 - $G36 ), $I36 )</f>
        <v>58.64</v>
      </c>
      <c r="O36" s="362">
        <f t="shared" ref="O36" si="9" xml:space="preserve"> ROUND( L36 * ( 1 - $G36 ), $I36 )</f>
        <v>57.41</v>
      </c>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U36" s="344"/>
    </row>
    <row r="37" spans="1:99" x14ac:dyDescent="0.2">
      <c r="A37" s="79"/>
      <c r="B37" s="98"/>
      <c r="C37" s="44"/>
      <c r="D37" s="79"/>
      <c r="E37" s="45"/>
      <c r="F37" s="45"/>
      <c r="G37" s="45"/>
      <c r="H37" s="223"/>
      <c r="I37" s="274"/>
      <c r="J37" s="45"/>
      <c r="K37" s="45"/>
      <c r="L37" s="45"/>
      <c r="M37" s="45"/>
      <c r="N37" s="45"/>
      <c r="O37" s="45"/>
      <c r="P37" s="4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c r="BR37" s="255"/>
      <c r="BS37" s="255"/>
      <c r="BT37" s="255"/>
      <c r="BU37" s="255"/>
      <c r="BV37" s="255"/>
      <c r="BW37" s="255"/>
      <c r="BX37" s="255"/>
      <c r="BY37" s="255"/>
      <c r="BZ37" s="255"/>
      <c r="CA37" s="255"/>
      <c r="CB37" s="255"/>
      <c r="CC37" s="255"/>
      <c r="CD37" s="255"/>
      <c r="CE37" s="255"/>
      <c r="CF37" s="255"/>
      <c r="CG37" s="255"/>
      <c r="CH37" s="255"/>
      <c r="CI37" s="255"/>
      <c r="CJ37" s="255"/>
      <c r="CK37" s="255"/>
      <c r="CL37" s="255"/>
      <c r="CM37" s="255"/>
      <c r="CN37" s="255"/>
      <c r="CO37" s="255"/>
    </row>
    <row r="38" spans="1:99" x14ac:dyDescent="0.2">
      <c r="B38" s="59" t="s">
        <v>566</v>
      </c>
    </row>
    <row r="39" spans="1:99" x14ac:dyDescent="0.2">
      <c r="A39" s="79"/>
      <c r="B39" s="98"/>
      <c r="C39" s="44"/>
      <c r="D39" s="79"/>
      <c r="E39" s="45" t="str">
        <f>InpS!E82</f>
        <v>NHH Highway drainage</v>
      </c>
      <c r="F39" s="45"/>
      <c r="G39" s="95">
        <f xml:space="preserve"> G31</f>
        <v>0.65484156614886069</v>
      </c>
      <c r="H39" s="223" t="str">
        <f>InpS!H82</f>
        <v>£</v>
      </c>
      <c r="I39" s="273">
        <v>2</v>
      </c>
      <c r="J39" s="45"/>
      <c r="K39" s="63">
        <f>InpS!K82</f>
        <v>10</v>
      </c>
      <c r="L39" s="63">
        <f>InpS!L82</f>
        <v>15</v>
      </c>
      <c r="M39" s="45"/>
      <c r="N39" s="362">
        <f xml:space="preserve"> ROUND( K39 * ( 1 - $G39 ), $I39 )</f>
        <v>3.45</v>
      </c>
      <c r="O39" s="362">
        <f t="shared" ref="O39" si="10" xml:space="preserve"> ROUND( L39 * ( 1 - $G39 ), $I39 )</f>
        <v>5.18</v>
      </c>
      <c r="P39" s="4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c r="BR39" s="255"/>
      <c r="BS39" s="255"/>
      <c r="BT39" s="255"/>
      <c r="BU39" s="255"/>
      <c r="BV39" s="255"/>
      <c r="BW39" s="255"/>
      <c r="BX39" s="255"/>
      <c r="BY39" s="255"/>
      <c r="BZ39" s="255"/>
      <c r="CA39" s="255"/>
      <c r="CB39" s="255"/>
      <c r="CC39" s="255"/>
      <c r="CD39" s="255"/>
      <c r="CE39" s="255"/>
      <c r="CF39" s="255"/>
      <c r="CG39" s="255"/>
      <c r="CH39" s="255"/>
      <c r="CI39" s="255"/>
      <c r="CJ39" s="255"/>
      <c r="CK39" s="255"/>
      <c r="CL39" s="255"/>
      <c r="CM39" s="255"/>
      <c r="CN39" s="255"/>
      <c r="CO39" s="255"/>
      <c r="CU39" s="344"/>
    </row>
    <row r="40" spans="1:99" x14ac:dyDescent="0.2">
      <c r="A40" s="79"/>
      <c r="B40" s="98"/>
      <c r="C40" s="44"/>
      <c r="D40" s="79"/>
      <c r="E40" s="308" t="str">
        <f>InpS!E85</f>
        <v>Waste: standard volumetric rate</v>
      </c>
      <c r="F40" s="308">
        <f>InpS!F85</f>
        <v>0</v>
      </c>
      <c r="G40" s="58">
        <f xml:space="preserve"> DiscountCalc!$G$91</f>
        <v>0</v>
      </c>
      <c r="H40" s="368" t="str">
        <f>InpS!H85</f>
        <v>£/m3</v>
      </c>
      <c r="I40" s="91">
        <v>4</v>
      </c>
      <c r="J40" s="308"/>
      <c r="K40" s="235">
        <f>InpS!K85</f>
        <v>1.0023</v>
      </c>
      <c r="L40" s="235">
        <f>InpS!L85</f>
        <v>1.0779000000000001</v>
      </c>
      <c r="M40" s="45"/>
      <c r="N40" s="362">
        <f xml:space="preserve"> ROUND( K40 * ( 1 - $G40 ), $I40 )</f>
        <v>1.0023</v>
      </c>
      <c r="O40" s="362">
        <f t="shared" ref="O40" si="11" xml:space="preserve"> ROUND( L40 * ( 1 - $G40 ), $I40 )</f>
        <v>1.0779000000000001</v>
      </c>
      <c r="P40" s="45"/>
      <c r="Q40" s="331" t="s">
        <v>574</v>
      </c>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5"/>
      <c r="BR40" s="255"/>
      <c r="BS40" s="255"/>
      <c r="BT40" s="255"/>
      <c r="BU40" s="255"/>
      <c r="BV40" s="255"/>
      <c r="BW40" s="255"/>
      <c r="BX40" s="255"/>
      <c r="BY40" s="255"/>
      <c r="BZ40" s="255"/>
      <c r="CA40" s="255"/>
      <c r="CB40" s="255"/>
      <c r="CC40" s="255"/>
      <c r="CD40" s="255"/>
      <c r="CE40" s="255"/>
      <c r="CF40" s="255"/>
      <c r="CG40" s="255"/>
      <c r="CH40" s="255"/>
      <c r="CI40" s="255"/>
      <c r="CJ40" s="255"/>
      <c r="CK40" s="255"/>
      <c r="CL40" s="255"/>
      <c r="CM40" s="255"/>
      <c r="CN40" s="255"/>
      <c r="CO40" s="255"/>
      <c r="CU40" s="344"/>
    </row>
    <row r="41" spans="1:99" x14ac:dyDescent="0.2">
      <c r="A41" s="79"/>
      <c r="B41" s="98"/>
      <c r="C41" s="44"/>
      <c r="D41" s="79"/>
      <c r="E41" s="308"/>
      <c r="F41" s="308"/>
      <c r="G41" s="369"/>
      <c r="H41" s="368"/>
      <c r="I41" s="236"/>
      <c r="J41" s="308"/>
      <c r="K41" s="308"/>
      <c r="L41" s="308"/>
      <c r="M41" s="45"/>
      <c r="N41" s="367"/>
      <c r="O41" s="367"/>
      <c r="P41" s="4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5"/>
      <c r="BX41" s="255"/>
      <c r="BY41" s="255"/>
      <c r="BZ41" s="255"/>
      <c r="CA41" s="255"/>
      <c r="CB41" s="255"/>
      <c r="CC41" s="255"/>
      <c r="CD41" s="255"/>
      <c r="CE41" s="255"/>
      <c r="CF41" s="255"/>
      <c r="CG41" s="255"/>
      <c r="CH41" s="255"/>
      <c r="CI41" s="255"/>
      <c r="CJ41" s="255"/>
      <c r="CK41" s="255"/>
      <c r="CL41" s="255"/>
      <c r="CM41" s="255"/>
      <c r="CN41" s="255"/>
      <c r="CO41" s="255"/>
      <c r="CU41" s="344"/>
    </row>
    <row r="42" spans="1:99" x14ac:dyDescent="0.2">
      <c r="A42" s="79"/>
      <c r="B42" s="98"/>
      <c r="C42" s="44"/>
      <c r="D42" s="79"/>
      <c r="E42" s="308" t="str">
        <f>InpS!E87</f>
        <v>Waste: Intermediate volumetric rate</v>
      </c>
      <c r="F42" s="308">
        <f>InpS!F87</f>
        <v>0</v>
      </c>
      <c r="G42" s="58">
        <f xml:space="preserve"> DiscountCalc!$G$91</f>
        <v>0</v>
      </c>
      <c r="H42" s="368" t="str">
        <f>InpS!H87</f>
        <v>£/m3</v>
      </c>
      <c r="I42" s="91">
        <v>4</v>
      </c>
      <c r="J42" s="308"/>
      <c r="K42" s="235">
        <f>InpS!K87</f>
        <v>0.99770000000000003</v>
      </c>
      <c r="L42" s="235">
        <f>InpS!L87</f>
        <v>1.0726</v>
      </c>
      <c r="M42" s="45"/>
      <c r="N42" s="362">
        <f t="shared" ref="N42:N45" si="12" xml:space="preserve"> ROUND( K42 * ( 1 - $G42 ), $I42 )</f>
        <v>0.99770000000000003</v>
      </c>
      <c r="O42" s="362">
        <f t="shared" ref="O42:O45" si="13" xml:space="preserve"> ROUND( L42 * ( 1 - $G42 ), $I42 )</f>
        <v>1.0726</v>
      </c>
      <c r="P42" s="45"/>
      <c r="Q42" s="331" t="s">
        <v>575</v>
      </c>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U42" s="344"/>
    </row>
    <row r="43" spans="1:99" x14ac:dyDescent="0.2">
      <c r="A43" s="79"/>
      <c r="B43" s="98"/>
      <c r="C43" s="44"/>
      <c r="D43" s="79"/>
      <c r="E43" s="308" t="str">
        <f>InpS!E88</f>
        <v>Waste: Intermediate fixed charge</v>
      </c>
      <c r="F43" s="308">
        <f>InpS!F88</f>
        <v>0</v>
      </c>
      <c r="G43" s="58">
        <f xml:space="preserve"> DiscountCalc!$G$91</f>
        <v>0</v>
      </c>
      <c r="H43" s="368" t="str">
        <f>InpS!H88</f>
        <v>£</v>
      </c>
      <c r="I43" s="91">
        <v>2</v>
      </c>
      <c r="J43" s="308"/>
      <c r="K43" s="315">
        <f>InpS!K88</f>
        <v>45.54</v>
      </c>
      <c r="L43" s="315">
        <f>InpS!L88</f>
        <v>53.11</v>
      </c>
      <c r="M43" s="45"/>
      <c r="N43" s="362">
        <f t="shared" si="12"/>
        <v>45.54</v>
      </c>
      <c r="O43" s="362">
        <f t="shared" si="13"/>
        <v>53.11</v>
      </c>
      <c r="P43" s="45"/>
      <c r="Q43" s="331" t="s">
        <v>576</v>
      </c>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U43" s="344"/>
    </row>
    <row r="44" spans="1:99" x14ac:dyDescent="0.2">
      <c r="A44" s="79"/>
      <c r="B44" s="98"/>
      <c r="C44" s="44"/>
      <c r="D44" s="79"/>
      <c r="E44" s="308"/>
      <c r="F44" s="308"/>
      <c r="G44" s="369"/>
      <c r="H44" s="368"/>
      <c r="I44" s="236"/>
      <c r="J44" s="308"/>
      <c r="K44" s="308"/>
      <c r="L44" s="308"/>
      <c r="M44" s="45"/>
      <c r="N44" s="367"/>
      <c r="O44" s="367"/>
      <c r="P44" s="4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5"/>
      <c r="BR44" s="255"/>
      <c r="BS44" s="255"/>
      <c r="BT44" s="255"/>
      <c r="BU44" s="255"/>
      <c r="BV44" s="255"/>
      <c r="BW44" s="255"/>
      <c r="BX44" s="255"/>
      <c r="BY44" s="255"/>
      <c r="BZ44" s="255"/>
      <c r="CA44" s="255"/>
      <c r="CB44" s="255"/>
      <c r="CC44" s="255"/>
      <c r="CD44" s="255"/>
      <c r="CE44" s="255"/>
      <c r="CF44" s="255"/>
      <c r="CG44" s="255"/>
      <c r="CH44" s="255"/>
      <c r="CI44" s="255"/>
      <c r="CJ44" s="255"/>
      <c r="CK44" s="255"/>
      <c r="CL44" s="255"/>
      <c r="CM44" s="255"/>
      <c r="CN44" s="255"/>
      <c r="CO44" s="255"/>
      <c r="CU44" s="344"/>
    </row>
    <row r="45" spans="1:99" x14ac:dyDescent="0.2">
      <c r="A45" s="79"/>
      <c r="B45" s="98"/>
      <c r="C45" s="44"/>
      <c r="D45" s="79"/>
      <c r="E45" s="308" t="str">
        <f>InpS!E90</f>
        <v>Waste: Large user volumetric rate</v>
      </c>
      <c r="F45" s="308">
        <f>InpS!F90</f>
        <v>0</v>
      </c>
      <c r="G45" s="58">
        <f xml:space="preserve"> DiscountCalc!$G$91</f>
        <v>0</v>
      </c>
      <c r="H45" s="368" t="str">
        <f>InpS!H90</f>
        <v>£/m3</v>
      </c>
      <c r="I45" s="91">
        <v>4</v>
      </c>
      <c r="J45" s="308"/>
      <c r="K45" s="235">
        <f>InpS!K90</f>
        <v>0.96809999999999996</v>
      </c>
      <c r="L45" s="235">
        <f>InpS!L90</f>
        <v>1.038</v>
      </c>
      <c r="M45" s="45"/>
      <c r="N45" s="362">
        <f t="shared" si="12"/>
        <v>0.96809999999999996</v>
      </c>
      <c r="O45" s="362">
        <f t="shared" si="13"/>
        <v>1.038</v>
      </c>
      <c r="P45" s="4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c r="BR45" s="255"/>
      <c r="BS45" s="255"/>
      <c r="BT45" s="255"/>
      <c r="BU45" s="255"/>
      <c r="BV45" s="255"/>
      <c r="BW45" s="255"/>
      <c r="BX45" s="255"/>
      <c r="BY45" s="255"/>
      <c r="BZ45" s="255"/>
      <c r="CA45" s="255"/>
      <c r="CB45" s="255"/>
      <c r="CC45" s="255"/>
      <c r="CD45" s="255"/>
      <c r="CE45" s="255"/>
      <c r="CF45" s="255"/>
      <c r="CG45" s="255"/>
      <c r="CH45" s="255"/>
      <c r="CI45" s="255"/>
      <c r="CJ45" s="255"/>
      <c r="CK45" s="255"/>
      <c r="CL45" s="255"/>
      <c r="CM45" s="255"/>
      <c r="CN45" s="255"/>
      <c r="CO45" s="255"/>
      <c r="CU45" s="344"/>
    </row>
    <row r="46" spans="1:99" x14ac:dyDescent="0.2">
      <c r="A46" s="79"/>
      <c r="B46" s="98"/>
      <c r="C46" s="44"/>
      <c r="D46" s="79"/>
      <c r="E46" s="308" t="str">
        <f>InpS!E91</f>
        <v>Waste: Large user fixed charge</v>
      </c>
      <c r="F46" s="308">
        <f>InpS!F91</f>
        <v>0</v>
      </c>
      <c r="G46" s="58">
        <f xml:space="preserve"> DiscountCalc!$G$91</f>
        <v>0</v>
      </c>
      <c r="H46" s="368" t="str">
        <f>InpS!H91</f>
        <v>£</v>
      </c>
      <c r="I46" s="91">
        <v>2</v>
      </c>
      <c r="J46" s="308"/>
      <c r="K46" s="315">
        <f>InpS!K91</f>
        <v>1529.25</v>
      </c>
      <c r="L46" s="315">
        <f>InpS!L91</f>
        <v>1783.46</v>
      </c>
      <c r="M46" s="45"/>
      <c r="N46" s="362">
        <f t="shared" ref="N46" si="14" xml:space="preserve"> ROUND( K46 * ( 1 - $G46 ), $I46 )</f>
        <v>1529.25</v>
      </c>
      <c r="O46" s="362">
        <f t="shared" ref="O46" si="15" xml:space="preserve"> ROUND( L46 * ( 1 - $G46 ), $I46 )</f>
        <v>1783.46</v>
      </c>
      <c r="P46" s="4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5"/>
      <c r="BR46" s="255"/>
      <c r="BS46" s="255"/>
      <c r="BT46" s="255"/>
      <c r="BU46" s="255"/>
      <c r="BV46" s="255"/>
      <c r="BW46" s="255"/>
      <c r="BX46" s="255"/>
      <c r="BY46" s="255"/>
      <c r="BZ46" s="255"/>
      <c r="CA46" s="255"/>
      <c r="CB46" s="255"/>
      <c r="CC46" s="255"/>
      <c r="CD46" s="255"/>
      <c r="CE46" s="255"/>
      <c r="CF46" s="255"/>
      <c r="CG46" s="255"/>
      <c r="CH46" s="255"/>
      <c r="CI46" s="255"/>
      <c r="CJ46" s="255"/>
      <c r="CK46" s="255"/>
      <c r="CL46" s="255"/>
      <c r="CM46" s="255"/>
      <c r="CN46" s="255"/>
      <c r="CO46" s="255"/>
      <c r="CU46" s="344"/>
    </row>
    <row r="47" spans="1:99" x14ac:dyDescent="0.2">
      <c r="A47" s="79"/>
      <c r="B47" s="98"/>
      <c r="C47" s="44"/>
      <c r="D47" s="79"/>
      <c r="E47" s="45"/>
      <c r="F47" s="45"/>
      <c r="G47" s="45"/>
      <c r="H47" s="223"/>
      <c r="I47" s="274"/>
      <c r="J47" s="45"/>
      <c r="K47" s="45"/>
      <c r="L47" s="45"/>
      <c r="M47" s="45"/>
      <c r="N47" s="45"/>
      <c r="O47" s="45"/>
      <c r="P47" s="4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255"/>
      <c r="CE47" s="255"/>
      <c r="CF47" s="255"/>
      <c r="CG47" s="255"/>
      <c r="CH47" s="255"/>
      <c r="CI47" s="255"/>
      <c r="CJ47" s="255"/>
      <c r="CK47" s="255"/>
      <c r="CL47" s="255"/>
      <c r="CM47" s="255"/>
      <c r="CN47" s="255"/>
      <c r="CO47" s="255"/>
      <c r="CU47" s="344"/>
    </row>
    <row r="48" spans="1:99" x14ac:dyDescent="0.2">
      <c r="A48" s="79"/>
      <c r="C48" s="44"/>
      <c r="D48" s="79"/>
      <c r="E48" s="45" t="str">
        <f>InpS!E94</f>
        <v>Surface Water: Band 1</v>
      </c>
      <c r="F48" s="45"/>
      <c r="G48" s="58">
        <f xml:space="preserve"> DiscountCalc!$G$92</f>
        <v>0</v>
      </c>
      <c r="H48" s="223" t="str">
        <f>InpS!H94</f>
        <v>£</v>
      </c>
      <c r="I48" s="273">
        <v>2</v>
      </c>
      <c r="J48" s="45"/>
      <c r="K48" s="63">
        <f>InpS!K94</f>
        <v>8.3800000000000008</v>
      </c>
      <c r="L48" s="63">
        <f>InpS!L94</f>
        <v>8.1999999999999993</v>
      </c>
      <c r="M48" s="45"/>
      <c r="N48" s="362">
        <f t="shared" ref="N48:N69" si="16" xml:space="preserve"> ROUND( K48 * ( 1 - $G48 ), $I48 )</f>
        <v>8.3800000000000008</v>
      </c>
      <c r="O48" s="362">
        <f t="shared" ref="O48:O69" si="17" xml:space="preserve"> ROUND( L48 * ( 1 - $G48 ), $I48 )</f>
        <v>8.1999999999999993</v>
      </c>
      <c r="P48" s="45"/>
      <c r="Q48" s="331" t="s">
        <v>577</v>
      </c>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255"/>
      <c r="CE48" s="255"/>
      <c r="CF48" s="255"/>
      <c r="CG48" s="255"/>
      <c r="CH48" s="255"/>
      <c r="CI48" s="255"/>
      <c r="CJ48" s="255"/>
      <c r="CK48" s="255"/>
      <c r="CL48" s="255"/>
      <c r="CM48" s="255"/>
      <c r="CN48" s="255"/>
      <c r="CO48" s="255"/>
      <c r="CU48" s="344"/>
    </row>
    <row r="49" spans="1:16383" x14ac:dyDescent="0.2">
      <c r="E49" s="45" t="str">
        <f>InpS!E95</f>
        <v>Surface Water: Band 2</v>
      </c>
      <c r="F49" s="45"/>
      <c r="G49" s="58">
        <f xml:space="preserve"> DiscountCalc!$G$92</f>
        <v>0</v>
      </c>
      <c r="H49" s="223" t="str">
        <f>InpS!H95</f>
        <v>£</v>
      </c>
      <c r="I49" s="273">
        <v>2</v>
      </c>
      <c r="J49" s="45"/>
      <c r="K49" s="63">
        <f>InpS!K95</f>
        <v>45.82</v>
      </c>
      <c r="L49" s="63">
        <f>InpS!L95</f>
        <v>44.85</v>
      </c>
      <c r="M49" s="18"/>
      <c r="N49" s="362">
        <f t="shared" si="16"/>
        <v>45.82</v>
      </c>
      <c r="O49" s="362">
        <f t="shared" si="17"/>
        <v>44.85</v>
      </c>
      <c r="P49" s="18"/>
      <c r="Q49" s="331" t="s">
        <v>573</v>
      </c>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c r="CF49" s="255"/>
      <c r="CG49" s="255"/>
      <c r="CH49" s="255"/>
      <c r="CI49" s="255"/>
      <c r="CJ49" s="255"/>
      <c r="CK49" s="255"/>
      <c r="CL49" s="255"/>
      <c r="CM49" s="255"/>
      <c r="CN49" s="255"/>
      <c r="CO49" s="255"/>
      <c r="CU49" s="344"/>
    </row>
    <row r="50" spans="1:16383" x14ac:dyDescent="0.2">
      <c r="E50" s="45" t="str">
        <f>InpS!E96</f>
        <v>Surface Water: Band 3</v>
      </c>
      <c r="F50" s="45"/>
      <c r="G50" s="58">
        <f xml:space="preserve"> DiscountCalc!$G$92</f>
        <v>0</v>
      </c>
      <c r="H50" s="223" t="str">
        <f>InpS!H96</f>
        <v>£</v>
      </c>
      <c r="I50" s="273">
        <v>2</v>
      </c>
      <c r="J50" s="45"/>
      <c r="K50" s="63">
        <f>InpS!K96</f>
        <v>91.86</v>
      </c>
      <c r="L50" s="63">
        <f>InpS!L96</f>
        <v>89.91</v>
      </c>
      <c r="M50" s="18"/>
      <c r="N50" s="362">
        <f t="shared" si="16"/>
        <v>91.86</v>
      </c>
      <c r="O50" s="362">
        <f t="shared" si="17"/>
        <v>89.91</v>
      </c>
      <c r="P50" s="18"/>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5"/>
      <c r="BY50" s="255"/>
      <c r="BZ50" s="255"/>
      <c r="CA50" s="255"/>
      <c r="CB50" s="255"/>
      <c r="CC50" s="255"/>
      <c r="CD50" s="255"/>
      <c r="CE50" s="255"/>
      <c r="CF50" s="255"/>
      <c r="CG50" s="255"/>
      <c r="CH50" s="255"/>
      <c r="CI50" s="255"/>
      <c r="CJ50" s="255"/>
      <c r="CK50" s="255"/>
      <c r="CL50" s="255"/>
      <c r="CM50" s="255"/>
      <c r="CN50" s="255"/>
      <c r="CO50" s="255"/>
      <c r="CU50" s="344"/>
    </row>
    <row r="51" spans="1:16383" x14ac:dyDescent="0.2">
      <c r="E51" s="45" t="str">
        <f>InpS!E97</f>
        <v>Surface Water: Band 4</v>
      </c>
      <c r="F51" s="45"/>
      <c r="G51" s="58">
        <f xml:space="preserve"> DiscountCalc!$G$92</f>
        <v>0</v>
      </c>
      <c r="H51" s="223" t="str">
        <f>InpS!H97</f>
        <v>£</v>
      </c>
      <c r="I51" s="273">
        <v>2</v>
      </c>
      <c r="J51" s="45"/>
      <c r="K51" s="63">
        <f>InpS!K97</f>
        <v>153.12</v>
      </c>
      <c r="L51" s="63">
        <f>InpS!L97</f>
        <v>149.87</v>
      </c>
      <c r="M51" s="18"/>
      <c r="N51" s="362">
        <f t="shared" si="16"/>
        <v>153.12</v>
      </c>
      <c r="O51" s="362">
        <f t="shared" si="17"/>
        <v>149.87</v>
      </c>
      <c r="P51" s="18"/>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255"/>
      <c r="BY51" s="255"/>
      <c r="BZ51" s="255"/>
      <c r="CA51" s="255"/>
      <c r="CB51" s="255"/>
      <c r="CC51" s="255"/>
      <c r="CD51" s="255"/>
      <c r="CE51" s="255"/>
      <c r="CF51" s="255"/>
      <c r="CG51" s="255"/>
      <c r="CH51" s="255"/>
      <c r="CI51" s="255"/>
      <c r="CJ51" s="255"/>
      <c r="CK51" s="255"/>
      <c r="CL51" s="255"/>
      <c r="CM51" s="255"/>
      <c r="CN51" s="255"/>
      <c r="CO51" s="255"/>
      <c r="CU51" s="344"/>
    </row>
    <row r="52" spans="1:16383" s="331" customFormat="1" x14ac:dyDescent="0.2">
      <c r="A52" s="20"/>
      <c r="B52" s="34"/>
      <c r="C52" s="84"/>
      <c r="D52" s="20"/>
      <c r="E52" s="45" t="str">
        <f>InpS!E98</f>
        <v>Surface Water: Band 5</v>
      </c>
      <c r="F52" s="45"/>
      <c r="G52" s="58">
        <f xml:space="preserve"> DiscountCalc!$G$92</f>
        <v>0</v>
      </c>
      <c r="H52" s="223" t="str">
        <f>InpS!H98</f>
        <v>£</v>
      </c>
      <c r="I52" s="273">
        <v>2</v>
      </c>
      <c r="J52" s="45"/>
      <c r="K52" s="63">
        <f>InpS!K98</f>
        <v>245.1</v>
      </c>
      <c r="L52" s="63">
        <f>InpS!L98</f>
        <v>239.9</v>
      </c>
      <c r="M52" s="20"/>
      <c r="N52" s="362">
        <f t="shared" si="16"/>
        <v>245.1</v>
      </c>
      <c r="O52" s="362">
        <f t="shared" si="17"/>
        <v>239.9</v>
      </c>
      <c r="P52" s="20"/>
      <c r="CR52" s="345"/>
      <c r="CT52" s="253"/>
      <c r="CU52" s="344"/>
      <c r="CV52" s="345"/>
    </row>
    <row r="53" spans="1:16383" x14ac:dyDescent="0.2">
      <c r="A53" s="79"/>
      <c r="B53" s="98"/>
      <c r="C53" s="44"/>
      <c r="D53" s="79"/>
      <c r="E53" s="45" t="str">
        <f>InpS!E99</f>
        <v>Surface Water: Band 6</v>
      </c>
      <c r="F53" s="45"/>
      <c r="G53" s="58">
        <f xml:space="preserve"> DiscountCalc!$G$92</f>
        <v>0</v>
      </c>
      <c r="H53" s="223" t="str">
        <f>InpS!H99</f>
        <v>£</v>
      </c>
      <c r="I53" s="273">
        <v>2</v>
      </c>
      <c r="J53" s="45"/>
      <c r="K53" s="63">
        <f>InpS!K99</f>
        <v>383.16</v>
      </c>
      <c r="L53" s="63">
        <f>InpS!L99</f>
        <v>375.02</v>
      </c>
      <c r="M53" s="45"/>
      <c r="N53" s="362">
        <f t="shared" si="16"/>
        <v>383.16</v>
      </c>
      <c r="O53" s="362">
        <f t="shared" si="17"/>
        <v>375.02</v>
      </c>
      <c r="P53" s="4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5"/>
      <c r="CO53" s="255"/>
      <c r="CU53" s="344"/>
    </row>
    <row r="54" spans="1:16383" x14ac:dyDescent="0.2">
      <c r="A54" s="79"/>
      <c r="C54" s="44"/>
      <c r="D54" s="79"/>
      <c r="E54" s="45" t="str">
        <f>InpS!E100</f>
        <v>Surface Water: Band 7</v>
      </c>
      <c r="F54" s="45"/>
      <c r="G54" s="58">
        <f xml:space="preserve"> DiscountCalc!$G$92</f>
        <v>0</v>
      </c>
      <c r="H54" s="223" t="str">
        <f>InpS!H100</f>
        <v>£</v>
      </c>
      <c r="I54" s="273">
        <v>2</v>
      </c>
      <c r="J54" s="45"/>
      <c r="K54" s="63">
        <f>InpS!K100</f>
        <v>536.53</v>
      </c>
      <c r="L54" s="63">
        <f>InpS!L100</f>
        <v>525.14</v>
      </c>
      <c r="M54" s="45"/>
      <c r="N54" s="362">
        <f t="shared" si="16"/>
        <v>536.53</v>
      </c>
      <c r="O54" s="362">
        <f t="shared" si="17"/>
        <v>525.14</v>
      </c>
      <c r="P54" s="4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c r="BZ54" s="255"/>
      <c r="CA54" s="255"/>
      <c r="CB54" s="255"/>
      <c r="CC54" s="255"/>
      <c r="CD54" s="255"/>
      <c r="CE54" s="255"/>
      <c r="CF54" s="255"/>
      <c r="CG54" s="255"/>
      <c r="CH54" s="255"/>
      <c r="CI54" s="255"/>
      <c r="CJ54" s="255"/>
      <c r="CK54" s="255"/>
      <c r="CL54" s="255"/>
      <c r="CM54" s="255"/>
      <c r="CN54" s="255"/>
      <c r="CO54" s="255"/>
      <c r="CU54" s="344"/>
    </row>
    <row r="55" spans="1:16383" x14ac:dyDescent="0.2">
      <c r="A55" s="79"/>
      <c r="C55" s="44"/>
      <c r="D55" s="79"/>
      <c r="E55" s="45" t="str">
        <f>InpS!E101</f>
        <v>Surface Water: Band 8</v>
      </c>
      <c r="F55" s="45"/>
      <c r="G55" s="58">
        <f xml:space="preserve"> DiscountCalc!$G$92</f>
        <v>0</v>
      </c>
      <c r="H55" s="223" t="str">
        <f>InpS!H101</f>
        <v>£</v>
      </c>
      <c r="I55" s="273">
        <v>2</v>
      </c>
      <c r="J55" s="45"/>
      <c r="K55" s="63">
        <f>InpS!K101</f>
        <v>766.38</v>
      </c>
      <c r="L55" s="63">
        <f>InpS!L101</f>
        <v>750.11</v>
      </c>
      <c r="M55" s="45"/>
      <c r="N55" s="362">
        <f t="shared" si="16"/>
        <v>766.38</v>
      </c>
      <c r="O55" s="362">
        <f t="shared" si="17"/>
        <v>750.11</v>
      </c>
      <c r="P55" s="4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c r="BZ55" s="255"/>
      <c r="CA55" s="255"/>
      <c r="CB55" s="255"/>
      <c r="CC55" s="255"/>
      <c r="CD55" s="255"/>
      <c r="CE55" s="255"/>
      <c r="CF55" s="255"/>
      <c r="CG55" s="255"/>
      <c r="CH55" s="255"/>
      <c r="CI55" s="255"/>
      <c r="CJ55" s="255"/>
      <c r="CK55" s="255"/>
      <c r="CL55" s="255"/>
      <c r="CM55" s="255"/>
      <c r="CN55" s="255"/>
      <c r="CO55" s="255"/>
      <c r="CU55" s="344"/>
    </row>
    <row r="56" spans="1:16383" x14ac:dyDescent="0.2">
      <c r="A56" s="79"/>
      <c r="B56" s="98"/>
      <c r="C56" s="44"/>
      <c r="D56" s="79"/>
      <c r="E56" s="45" t="str">
        <f>InpS!E102</f>
        <v>Surface Water: Band 9</v>
      </c>
      <c r="F56" s="45"/>
      <c r="G56" s="58">
        <f xml:space="preserve"> DiscountCalc!$G$92</f>
        <v>0</v>
      </c>
      <c r="H56" s="223" t="str">
        <f>InpS!H102</f>
        <v>£</v>
      </c>
      <c r="I56" s="273">
        <v>2</v>
      </c>
      <c r="J56" s="45"/>
      <c r="K56" s="63">
        <f>InpS!K102</f>
        <v>1072.51</v>
      </c>
      <c r="L56" s="63">
        <f>InpS!L102</f>
        <v>1049.73</v>
      </c>
      <c r="M56" s="45"/>
      <c r="N56" s="362">
        <f t="shared" si="16"/>
        <v>1072.51</v>
      </c>
      <c r="O56" s="362">
        <f t="shared" si="17"/>
        <v>1049.73</v>
      </c>
      <c r="P56" s="4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c r="BV56" s="255"/>
      <c r="BW56" s="255"/>
      <c r="BX56" s="255"/>
      <c r="BY56" s="255"/>
      <c r="BZ56" s="255"/>
      <c r="CA56" s="255"/>
      <c r="CB56" s="255"/>
      <c r="CC56" s="255"/>
      <c r="CD56" s="255"/>
      <c r="CE56" s="255"/>
      <c r="CF56" s="255"/>
      <c r="CG56" s="255"/>
      <c r="CH56" s="255"/>
      <c r="CI56" s="255"/>
      <c r="CJ56" s="255"/>
      <c r="CK56" s="255"/>
      <c r="CL56" s="255"/>
      <c r="CM56" s="255"/>
      <c r="CN56" s="255"/>
      <c r="CO56" s="255"/>
      <c r="CU56" s="344"/>
    </row>
    <row r="57" spans="1:16383" x14ac:dyDescent="0.2">
      <c r="A57" s="79"/>
      <c r="C57" s="44"/>
      <c r="D57" s="79"/>
      <c r="E57" s="45" t="str">
        <f>InpS!E103</f>
        <v>Surface Water: Band 10</v>
      </c>
      <c r="F57" s="45"/>
      <c r="G57" s="58">
        <f xml:space="preserve"> DiscountCalc!$G$92</f>
        <v>0</v>
      </c>
      <c r="H57" s="223" t="str">
        <f>InpS!H103</f>
        <v>£</v>
      </c>
      <c r="I57" s="273">
        <v>2</v>
      </c>
      <c r="J57" s="45"/>
      <c r="K57" s="63">
        <f>InpS!K103</f>
        <v>1838.63</v>
      </c>
      <c r="L57" s="63">
        <f>InpS!L103</f>
        <v>1799.58</v>
      </c>
      <c r="M57" s="45"/>
      <c r="N57" s="362">
        <f t="shared" si="16"/>
        <v>1838.63</v>
      </c>
      <c r="O57" s="362">
        <f t="shared" si="17"/>
        <v>1799.58</v>
      </c>
      <c r="P57" s="4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c r="BV57" s="255"/>
      <c r="BW57" s="255"/>
      <c r="BX57" s="255"/>
      <c r="BY57" s="255"/>
      <c r="BZ57" s="255"/>
      <c r="CA57" s="255"/>
      <c r="CB57" s="255"/>
      <c r="CC57" s="255"/>
      <c r="CD57" s="255"/>
      <c r="CE57" s="255"/>
      <c r="CF57" s="255"/>
      <c r="CG57" s="255"/>
      <c r="CH57" s="255"/>
      <c r="CI57" s="255"/>
      <c r="CJ57" s="255"/>
      <c r="CK57" s="255"/>
      <c r="CL57" s="255"/>
      <c r="CM57" s="255"/>
      <c r="CN57" s="255"/>
      <c r="CO57" s="255"/>
      <c r="CU57" s="344"/>
    </row>
    <row r="58" spans="1:16383" x14ac:dyDescent="0.2">
      <c r="E58" s="45" t="str">
        <f>InpS!E104</f>
        <v>Surface Water: Band 11</v>
      </c>
      <c r="F58" s="45"/>
      <c r="G58" s="58">
        <f xml:space="preserve"> DiscountCalc!$G$92</f>
        <v>0</v>
      </c>
      <c r="H58" s="223" t="str">
        <f>InpS!H104</f>
        <v>£</v>
      </c>
      <c r="I58" s="273">
        <v>2</v>
      </c>
      <c r="J58" s="45"/>
      <c r="K58" s="63">
        <f>InpS!K104</f>
        <v>3524.42</v>
      </c>
      <c r="L58" s="63">
        <f>InpS!L104</f>
        <v>3449.57</v>
      </c>
      <c r="M58" s="18"/>
      <c r="N58" s="362">
        <f t="shared" si="16"/>
        <v>3524.42</v>
      </c>
      <c r="O58" s="362">
        <f t="shared" si="17"/>
        <v>3449.57</v>
      </c>
      <c r="P58" s="18"/>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c r="BV58" s="255"/>
      <c r="BW58" s="255"/>
      <c r="BX58" s="255"/>
      <c r="BY58" s="255"/>
      <c r="BZ58" s="255"/>
      <c r="CA58" s="255"/>
      <c r="CB58" s="255"/>
      <c r="CC58" s="255"/>
      <c r="CD58" s="255"/>
      <c r="CE58" s="255"/>
      <c r="CF58" s="255"/>
      <c r="CG58" s="255"/>
      <c r="CH58" s="255"/>
      <c r="CI58" s="255"/>
      <c r="CJ58" s="255"/>
      <c r="CK58" s="255"/>
      <c r="CL58" s="255"/>
      <c r="CM58" s="255"/>
      <c r="CN58" s="255"/>
      <c r="CO58" s="255"/>
      <c r="CP58" s="271"/>
      <c r="CU58" s="344"/>
    </row>
    <row r="59" spans="1:16383" x14ac:dyDescent="0.2">
      <c r="E59" s="45" t="str">
        <f>InpS!E105</f>
        <v>Surface Water: Band 12</v>
      </c>
      <c r="F59" s="45"/>
      <c r="G59" s="58">
        <f xml:space="preserve"> DiscountCalc!$G$92</f>
        <v>0</v>
      </c>
      <c r="H59" s="223" t="str">
        <f>InpS!H105</f>
        <v>£</v>
      </c>
      <c r="I59" s="273">
        <v>2</v>
      </c>
      <c r="J59" s="45"/>
      <c r="K59" s="63">
        <f>InpS!K105</f>
        <v>5363.61</v>
      </c>
      <c r="L59" s="63">
        <f>InpS!L105</f>
        <v>5249.71</v>
      </c>
      <c r="M59" s="18"/>
      <c r="N59" s="362">
        <f t="shared" si="16"/>
        <v>5363.61</v>
      </c>
      <c r="O59" s="362">
        <f t="shared" si="17"/>
        <v>5249.71</v>
      </c>
      <c r="P59" s="18"/>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c r="CB59" s="255"/>
      <c r="CC59" s="255"/>
      <c r="CD59" s="255"/>
      <c r="CE59" s="255"/>
      <c r="CF59" s="255"/>
      <c r="CG59" s="255"/>
      <c r="CH59" s="255"/>
      <c r="CI59" s="255"/>
      <c r="CJ59" s="255"/>
      <c r="CK59" s="255"/>
      <c r="CL59" s="255"/>
      <c r="CM59" s="255"/>
      <c r="CN59" s="255"/>
      <c r="CO59" s="255"/>
      <c r="CP59" s="271"/>
      <c r="CU59" s="344"/>
    </row>
    <row r="60" spans="1:16383" x14ac:dyDescent="0.2">
      <c r="E60" s="45" t="str">
        <f>InpS!E106</f>
        <v>Surface Water: Band 13</v>
      </c>
      <c r="F60" s="45"/>
      <c r="G60" s="58">
        <f xml:space="preserve"> DiscountCalc!$G$92</f>
        <v>0</v>
      </c>
      <c r="H60" s="223" t="str">
        <f>InpS!H106</f>
        <v>£</v>
      </c>
      <c r="I60" s="273">
        <v>2</v>
      </c>
      <c r="J60" s="45"/>
      <c r="K60" s="63">
        <f>InpS!K106</f>
        <v>7662.24</v>
      </c>
      <c r="L60" s="63">
        <f>InpS!L106</f>
        <v>7499.52</v>
      </c>
      <c r="M60" s="18"/>
      <c r="N60" s="362">
        <f t="shared" si="16"/>
        <v>7662.24</v>
      </c>
      <c r="O60" s="362">
        <f t="shared" si="17"/>
        <v>7499.52</v>
      </c>
      <c r="P60" s="18"/>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c r="CF60" s="255"/>
      <c r="CG60" s="255"/>
      <c r="CH60" s="255"/>
      <c r="CI60" s="255"/>
      <c r="CJ60" s="255"/>
      <c r="CK60" s="255"/>
      <c r="CL60" s="255"/>
      <c r="CM60" s="255"/>
      <c r="CN60" s="255"/>
      <c r="CO60" s="255"/>
      <c r="CP60" s="271"/>
      <c r="CU60" s="344"/>
    </row>
    <row r="61" spans="1:16383" x14ac:dyDescent="0.2">
      <c r="A61" s="14"/>
      <c r="B61" s="14"/>
      <c r="C61" s="181"/>
      <c r="D61" s="70"/>
      <c r="E61" s="45" t="str">
        <f>InpS!E107</f>
        <v>Surface Water: Band 14</v>
      </c>
      <c r="F61" s="45"/>
      <c r="G61" s="58">
        <f xml:space="preserve"> DiscountCalc!$G$92</f>
        <v>0</v>
      </c>
      <c r="H61" s="223" t="str">
        <f>InpS!H107</f>
        <v>£</v>
      </c>
      <c r="I61" s="273">
        <v>2</v>
      </c>
      <c r="J61" s="45"/>
      <c r="K61" s="63">
        <f>InpS!K107</f>
        <v>10727.46</v>
      </c>
      <c r="L61" s="63">
        <f>InpS!L107</f>
        <v>10499.65</v>
      </c>
      <c r="M61" s="13"/>
      <c r="N61" s="362">
        <f t="shared" si="16"/>
        <v>10727.46</v>
      </c>
      <c r="O61" s="362">
        <f t="shared" si="17"/>
        <v>10499.65</v>
      </c>
      <c r="P61" s="13"/>
      <c r="CP61" s="271"/>
      <c r="CU61" s="344"/>
    </row>
    <row r="62" spans="1:16383" x14ac:dyDescent="0.2">
      <c r="E62" s="45" t="str">
        <f>InpS!E108</f>
        <v>Surface Water: Band 15</v>
      </c>
      <c r="F62" s="45"/>
      <c r="G62" s="58">
        <f xml:space="preserve"> DiscountCalc!$G$92</f>
        <v>0</v>
      </c>
      <c r="H62" s="223" t="str">
        <f>InpS!H108</f>
        <v>£</v>
      </c>
      <c r="I62" s="273">
        <v>2</v>
      </c>
      <c r="J62" s="45"/>
      <c r="K62" s="63">
        <f>InpS!K108</f>
        <v>13792.58</v>
      </c>
      <c r="L62" s="63">
        <f>InpS!L108</f>
        <v>13499.68</v>
      </c>
      <c r="M62" s="18"/>
      <c r="N62" s="362">
        <f t="shared" si="16"/>
        <v>13792.58</v>
      </c>
      <c r="O62" s="362">
        <f t="shared" si="17"/>
        <v>13499.68</v>
      </c>
      <c r="P62" s="18"/>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c r="BZ62" s="255"/>
      <c r="CA62" s="255"/>
      <c r="CB62" s="255"/>
      <c r="CC62" s="255"/>
      <c r="CD62" s="255"/>
      <c r="CE62" s="255"/>
      <c r="CF62" s="255"/>
      <c r="CG62" s="255"/>
      <c r="CH62" s="255"/>
      <c r="CI62" s="255"/>
      <c r="CJ62" s="255"/>
      <c r="CK62" s="255"/>
      <c r="CL62" s="255"/>
      <c r="CM62" s="255"/>
      <c r="CN62" s="255"/>
      <c r="CO62" s="255"/>
      <c r="CP62" s="271"/>
      <c r="CU62" s="344"/>
    </row>
    <row r="63" spans="1:16383" x14ac:dyDescent="0.2">
      <c r="E63" s="45" t="str">
        <f>InpS!E109</f>
        <v>Surface Water: Band 16</v>
      </c>
      <c r="F63" s="45"/>
      <c r="G63" s="58">
        <f xml:space="preserve"> DiscountCalc!$G$92</f>
        <v>0</v>
      </c>
      <c r="H63" s="223" t="str">
        <f>InpS!H109</f>
        <v>£</v>
      </c>
      <c r="I63" s="273">
        <v>2</v>
      </c>
      <c r="J63" s="45"/>
      <c r="K63" s="63">
        <f>InpS!K109</f>
        <v>16857.8</v>
      </c>
      <c r="L63" s="63">
        <f>InpS!L109</f>
        <v>16499.810000000001</v>
      </c>
      <c r="M63" s="18"/>
      <c r="N63" s="362">
        <f t="shared" si="16"/>
        <v>16857.8</v>
      </c>
      <c r="O63" s="362">
        <f t="shared" si="17"/>
        <v>16499.810000000001</v>
      </c>
      <c r="P63" s="18"/>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5"/>
      <c r="BX63" s="255"/>
      <c r="BY63" s="255"/>
      <c r="BZ63" s="255"/>
      <c r="CA63" s="255"/>
      <c r="CB63" s="255"/>
      <c r="CC63" s="255"/>
      <c r="CD63" s="255"/>
      <c r="CE63" s="255"/>
      <c r="CF63" s="255"/>
      <c r="CG63" s="255"/>
      <c r="CH63" s="255"/>
      <c r="CI63" s="255"/>
      <c r="CJ63" s="255"/>
      <c r="CK63" s="255"/>
      <c r="CL63" s="255"/>
      <c r="CM63" s="255"/>
      <c r="CN63" s="255"/>
      <c r="CO63" s="255"/>
      <c r="CP63" s="271"/>
      <c r="CQ63" s="255"/>
      <c r="CR63" s="255"/>
      <c r="CS63" s="255"/>
      <c r="CU63" s="344"/>
      <c r="CV63" s="255"/>
      <c r="CW63" s="255"/>
      <c r="CX63" s="255"/>
      <c r="CY63" s="255"/>
      <c r="CZ63" s="255"/>
      <c r="DA63" s="255"/>
      <c r="DB63" s="255"/>
      <c r="DC63" s="255"/>
      <c r="DD63" s="255"/>
      <c r="DE63" s="255"/>
      <c r="DF63" s="255"/>
      <c r="DG63" s="255"/>
      <c r="DH63" s="255"/>
      <c r="DI63" s="255"/>
      <c r="DJ63" s="255"/>
      <c r="DK63" s="255"/>
      <c r="DL63" s="255"/>
      <c r="DM63" s="255"/>
      <c r="DN63" s="255"/>
      <c r="DO63" s="255"/>
      <c r="DP63" s="255"/>
      <c r="DQ63" s="255"/>
      <c r="DR63" s="255"/>
      <c r="DS63" s="255"/>
      <c r="DT63" s="255"/>
      <c r="DU63" s="255"/>
      <c r="DV63" s="255"/>
      <c r="DW63" s="255"/>
      <c r="DX63" s="255"/>
      <c r="DY63" s="255"/>
      <c r="DZ63" s="255"/>
      <c r="EA63" s="255"/>
      <c r="EB63" s="255"/>
      <c r="EC63" s="255"/>
      <c r="ED63" s="255"/>
      <c r="EE63" s="255"/>
      <c r="EF63" s="255"/>
      <c r="EG63" s="255"/>
      <c r="EH63" s="255"/>
      <c r="EI63" s="255"/>
      <c r="EJ63" s="255"/>
      <c r="EK63" s="255"/>
      <c r="EL63" s="255"/>
      <c r="EM63" s="255"/>
      <c r="EN63" s="255"/>
      <c r="EO63" s="255"/>
      <c r="EP63" s="255"/>
      <c r="EQ63" s="255"/>
      <c r="ER63" s="255"/>
      <c r="ES63" s="255"/>
      <c r="ET63" s="255"/>
      <c r="EU63" s="255"/>
      <c r="EV63" s="255"/>
      <c r="EW63" s="255"/>
      <c r="EX63" s="255"/>
      <c r="EY63" s="255"/>
      <c r="EZ63" s="255"/>
      <c r="FA63" s="255"/>
      <c r="FB63" s="255"/>
      <c r="FC63" s="255"/>
      <c r="FD63" s="255"/>
      <c r="FE63" s="255"/>
      <c r="FF63" s="255"/>
      <c r="FG63" s="255"/>
      <c r="FH63" s="255"/>
      <c r="FI63" s="255"/>
      <c r="FJ63" s="255"/>
      <c r="FK63" s="255"/>
      <c r="FL63" s="255"/>
      <c r="FM63" s="255"/>
      <c r="FN63" s="255"/>
      <c r="FO63" s="255"/>
      <c r="FP63" s="255"/>
      <c r="FQ63" s="255"/>
      <c r="FR63" s="255"/>
      <c r="FS63" s="255"/>
      <c r="FT63" s="255"/>
      <c r="FU63" s="255"/>
      <c r="FV63" s="255"/>
      <c r="FW63" s="255"/>
      <c r="FX63" s="255"/>
      <c r="FY63" s="255"/>
      <c r="FZ63" s="255"/>
      <c r="GA63" s="255"/>
      <c r="GB63" s="255"/>
      <c r="GC63" s="255"/>
      <c r="GD63" s="255"/>
      <c r="GE63" s="255"/>
      <c r="GF63" s="255"/>
      <c r="GG63" s="255"/>
      <c r="GH63" s="255"/>
      <c r="GI63" s="255"/>
      <c r="GJ63" s="255"/>
      <c r="GK63" s="255"/>
      <c r="GL63" s="255"/>
      <c r="GM63" s="255"/>
      <c r="GN63" s="255"/>
      <c r="GO63" s="255"/>
      <c r="GP63" s="255"/>
      <c r="GQ63" s="255"/>
      <c r="GR63" s="255"/>
      <c r="GS63" s="255"/>
      <c r="GT63" s="255"/>
      <c r="GU63" s="255"/>
      <c r="GV63" s="255"/>
      <c r="GW63" s="255"/>
      <c r="GX63" s="255"/>
      <c r="GY63" s="255"/>
      <c r="GZ63" s="255"/>
      <c r="HA63" s="255"/>
      <c r="HB63" s="255"/>
      <c r="HC63" s="255"/>
      <c r="HD63" s="255"/>
      <c r="HE63" s="255"/>
      <c r="HF63" s="255"/>
      <c r="HG63" s="255"/>
      <c r="HH63" s="255"/>
      <c r="HI63" s="255"/>
      <c r="HJ63" s="255"/>
      <c r="HK63" s="255"/>
      <c r="HL63" s="255"/>
      <c r="HM63" s="255"/>
      <c r="HN63" s="255"/>
      <c r="HO63" s="255"/>
      <c r="HP63" s="255"/>
      <c r="HQ63" s="255"/>
      <c r="HR63" s="255"/>
      <c r="HS63" s="255"/>
      <c r="HT63" s="255"/>
      <c r="HU63" s="255"/>
      <c r="HV63" s="255"/>
      <c r="HW63" s="255"/>
      <c r="HX63" s="255"/>
      <c r="HY63" s="255"/>
      <c r="HZ63" s="255"/>
      <c r="IA63" s="255"/>
      <c r="IB63" s="255"/>
      <c r="IC63" s="255"/>
      <c r="ID63" s="255"/>
      <c r="IE63" s="255"/>
      <c r="IF63" s="255"/>
      <c r="IG63" s="255"/>
      <c r="IH63" s="255"/>
      <c r="II63" s="255"/>
      <c r="IJ63" s="255"/>
      <c r="IK63" s="255"/>
      <c r="IL63" s="255"/>
      <c r="IM63" s="255"/>
      <c r="IN63" s="255"/>
      <c r="IO63" s="255"/>
      <c r="IP63" s="255"/>
      <c r="IQ63" s="255"/>
      <c r="IR63" s="255"/>
      <c r="IS63" s="255"/>
      <c r="IT63" s="255"/>
      <c r="IU63" s="255"/>
      <c r="IV63" s="255"/>
      <c r="IW63" s="255"/>
      <c r="IX63" s="255"/>
      <c r="IY63" s="255"/>
      <c r="IZ63" s="255"/>
      <c r="JA63" s="255"/>
      <c r="JB63" s="255"/>
      <c r="JC63" s="255"/>
      <c r="JD63" s="255"/>
      <c r="JE63" s="255"/>
      <c r="JF63" s="255"/>
      <c r="JG63" s="255"/>
      <c r="JH63" s="255"/>
      <c r="JI63" s="255"/>
      <c r="JJ63" s="255"/>
      <c r="JK63" s="255"/>
      <c r="JL63" s="255"/>
      <c r="JM63" s="255"/>
      <c r="JN63" s="255"/>
      <c r="JO63" s="255"/>
      <c r="JP63" s="255"/>
      <c r="JQ63" s="255"/>
      <c r="JR63" s="255"/>
      <c r="JS63" s="255"/>
      <c r="JT63" s="255"/>
      <c r="JU63" s="255"/>
      <c r="JV63" s="255"/>
      <c r="JW63" s="255"/>
      <c r="JX63" s="255"/>
      <c r="JY63" s="255"/>
      <c r="JZ63" s="255"/>
      <c r="KA63" s="255"/>
      <c r="KB63" s="255"/>
      <c r="KC63" s="255"/>
      <c r="KD63" s="255"/>
      <c r="KE63" s="255"/>
      <c r="KF63" s="255"/>
      <c r="KG63" s="255"/>
      <c r="KH63" s="255"/>
      <c r="KI63" s="255"/>
      <c r="KJ63" s="255"/>
      <c r="KK63" s="255"/>
      <c r="KL63" s="255"/>
      <c r="KM63" s="255"/>
      <c r="KN63" s="255"/>
      <c r="KO63" s="255"/>
      <c r="KP63" s="255"/>
      <c r="KQ63" s="255"/>
      <c r="KR63" s="255"/>
      <c r="KS63" s="255"/>
      <c r="KT63" s="255"/>
      <c r="KU63" s="255"/>
      <c r="KV63" s="255"/>
      <c r="KW63" s="255"/>
      <c r="KX63" s="255"/>
      <c r="KY63" s="255"/>
      <c r="KZ63" s="255"/>
      <c r="LA63" s="255"/>
      <c r="LB63" s="255"/>
      <c r="LC63" s="255"/>
      <c r="LD63" s="255"/>
      <c r="LE63" s="255"/>
      <c r="LF63" s="255"/>
      <c r="LG63" s="255"/>
      <c r="LH63" s="255"/>
      <c r="LI63" s="255"/>
      <c r="LJ63" s="255"/>
      <c r="LK63" s="255"/>
      <c r="LL63" s="255"/>
      <c r="LM63" s="255"/>
      <c r="LN63" s="255"/>
      <c r="LO63" s="255"/>
      <c r="LP63" s="255"/>
      <c r="LQ63" s="255"/>
      <c r="LR63" s="255"/>
      <c r="LS63" s="255"/>
      <c r="LT63" s="255"/>
      <c r="LU63" s="255"/>
      <c r="LV63" s="255"/>
      <c r="LW63" s="255"/>
      <c r="LX63" s="255"/>
      <c r="LY63" s="255"/>
      <c r="LZ63" s="255"/>
      <c r="MA63" s="255"/>
      <c r="MB63" s="255"/>
      <c r="MC63" s="255"/>
      <c r="MD63" s="255"/>
      <c r="ME63" s="255"/>
      <c r="MF63" s="255"/>
      <c r="MG63" s="255"/>
      <c r="MH63" s="255"/>
      <c r="MI63" s="255"/>
      <c r="MJ63" s="255"/>
      <c r="MK63" s="255"/>
      <c r="ML63" s="255"/>
      <c r="MM63" s="255"/>
      <c r="MN63" s="255"/>
      <c r="MO63" s="255"/>
      <c r="MP63" s="255"/>
      <c r="MQ63" s="255"/>
      <c r="MR63" s="255"/>
      <c r="MS63" s="255"/>
      <c r="MT63" s="255"/>
      <c r="MU63" s="255"/>
      <c r="MV63" s="255"/>
      <c r="MW63" s="255"/>
      <c r="MX63" s="255"/>
      <c r="MY63" s="255"/>
      <c r="MZ63" s="255"/>
      <c r="NA63" s="255"/>
      <c r="NB63" s="255"/>
      <c r="NC63" s="255"/>
      <c r="ND63" s="255"/>
      <c r="NE63" s="255"/>
      <c r="NF63" s="255"/>
      <c r="NG63" s="255"/>
      <c r="NH63" s="255"/>
      <c r="NI63" s="255"/>
      <c r="NJ63" s="255"/>
      <c r="NK63" s="255"/>
      <c r="NL63" s="255"/>
      <c r="NM63" s="255"/>
      <c r="NN63" s="255"/>
      <c r="NO63" s="255"/>
      <c r="NP63" s="255"/>
      <c r="NQ63" s="255"/>
      <c r="NR63" s="255"/>
      <c r="NS63" s="255"/>
      <c r="NT63" s="255"/>
      <c r="NU63" s="255"/>
      <c r="NV63" s="255"/>
      <c r="NW63" s="255"/>
      <c r="NX63" s="255"/>
      <c r="NY63" s="255"/>
      <c r="NZ63" s="255"/>
      <c r="OA63" s="255"/>
      <c r="OB63" s="255"/>
      <c r="OC63" s="255"/>
      <c r="OD63" s="255"/>
      <c r="OE63" s="255"/>
      <c r="OF63" s="255"/>
      <c r="OG63" s="255"/>
      <c r="OH63" s="255"/>
      <c r="OI63" s="255"/>
      <c r="OJ63" s="255"/>
      <c r="OK63" s="255"/>
      <c r="OL63" s="255"/>
      <c r="OM63" s="255"/>
      <c r="ON63" s="255"/>
      <c r="OO63" s="255"/>
      <c r="OP63" s="255"/>
      <c r="OQ63" s="255"/>
      <c r="OR63" s="255"/>
      <c r="OS63" s="255"/>
      <c r="OT63" s="255"/>
      <c r="OU63" s="255"/>
      <c r="OV63" s="255"/>
      <c r="OW63" s="255"/>
      <c r="OX63" s="255"/>
      <c r="OY63" s="255"/>
      <c r="OZ63" s="255"/>
      <c r="PA63" s="255"/>
      <c r="PB63" s="255"/>
      <c r="PC63" s="255"/>
      <c r="PD63" s="255"/>
      <c r="PE63" s="255"/>
      <c r="PF63" s="255"/>
      <c r="PG63" s="255"/>
      <c r="PH63" s="255"/>
      <c r="PI63" s="255"/>
      <c r="PJ63" s="255"/>
      <c r="PK63" s="255"/>
      <c r="PL63" s="255"/>
      <c r="PM63" s="255"/>
      <c r="PN63" s="255"/>
      <c r="PO63" s="255"/>
      <c r="PP63" s="255"/>
      <c r="PQ63" s="255"/>
      <c r="PR63" s="255"/>
      <c r="PS63" s="255"/>
      <c r="PT63" s="255"/>
      <c r="PU63" s="255"/>
      <c r="PV63" s="255"/>
      <c r="PW63" s="255"/>
      <c r="PX63" s="255"/>
      <c r="PY63" s="255"/>
      <c r="PZ63" s="255"/>
      <c r="QA63" s="255"/>
      <c r="QB63" s="255"/>
      <c r="QC63" s="255"/>
      <c r="QD63" s="255"/>
      <c r="QE63" s="255"/>
      <c r="QF63" s="255"/>
      <c r="QG63" s="255"/>
      <c r="QH63" s="255"/>
      <c r="QI63" s="255"/>
      <c r="QJ63" s="255"/>
      <c r="QK63" s="255"/>
      <c r="QL63" s="255"/>
      <c r="QM63" s="255"/>
      <c r="QN63" s="255"/>
      <c r="QO63" s="255"/>
      <c r="QP63" s="255"/>
      <c r="QQ63" s="255"/>
      <c r="QR63" s="255"/>
      <c r="QS63" s="255"/>
      <c r="QT63" s="255"/>
      <c r="QU63" s="255"/>
      <c r="QV63" s="255"/>
      <c r="QW63" s="255"/>
      <c r="QX63" s="255"/>
      <c r="QY63" s="255"/>
      <c r="QZ63" s="255"/>
      <c r="RA63" s="255"/>
      <c r="RB63" s="255"/>
      <c r="RC63" s="255"/>
      <c r="RD63" s="255"/>
      <c r="RE63" s="255"/>
      <c r="RF63" s="255"/>
      <c r="RG63" s="255"/>
      <c r="RH63" s="255"/>
      <c r="RI63" s="255"/>
      <c r="RJ63" s="255"/>
      <c r="RK63" s="255"/>
      <c r="RL63" s="255"/>
      <c r="RM63" s="255"/>
      <c r="RN63" s="255"/>
      <c r="RO63" s="255"/>
      <c r="RP63" s="255"/>
      <c r="RQ63" s="255"/>
      <c r="RR63" s="255"/>
      <c r="RS63" s="255"/>
      <c r="RT63" s="255"/>
      <c r="RU63" s="255"/>
      <c r="RV63" s="255"/>
      <c r="RW63" s="255"/>
      <c r="RX63" s="255"/>
      <c r="RY63" s="255"/>
      <c r="RZ63" s="255"/>
      <c r="SA63" s="255"/>
      <c r="SB63" s="255"/>
      <c r="SC63" s="255"/>
      <c r="SD63" s="255"/>
      <c r="SE63" s="255"/>
      <c r="SF63" s="255"/>
      <c r="SG63" s="255"/>
      <c r="SH63" s="255"/>
      <c r="SI63" s="255"/>
      <c r="SJ63" s="255"/>
      <c r="SK63" s="255"/>
      <c r="SL63" s="255"/>
      <c r="SM63" s="255"/>
      <c r="SN63" s="255"/>
      <c r="SO63" s="255"/>
      <c r="SP63" s="255"/>
      <c r="SQ63" s="255"/>
      <c r="SR63" s="255"/>
      <c r="SS63" s="255"/>
      <c r="ST63" s="255"/>
      <c r="SU63" s="255"/>
      <c r="SV63" s="255"/>
      <c r="SW63" s="255"/>
      <c r="SX63" s="255"/>
      <c r="SY63" s="255"/>
      <c r="SZ63" s="255"/>
      <c r="TA63" s="255"/>
      <c r="TB63" s="255"/>
      <c r="TC63" s="255"/>
      <c r="TD63" s="255"/>
      <c r="TE63" s="255"/>
      <c r="TF63" s="255"/>
      <c r="TG63" s="255"/>
      <c r="TH63" s="255"/>
      <c r="TI63" s="255"/>
      <c r="TJ63" s="255"/>
      <c r="TK63" s="255"/>
      <c r="TL63" s="255"/>
      <c r="TM63" s="255"/>
      <c r="TN63" s="255"/>
      <c r="TO63" s="255"/>
      <c r="TP63" s="255"/>
      <c r="TQ63" s="255"/>
      <c r="TR63" s="255"/>
      <c r="TS63" s="255"/>
      <c r="TT63" s="255"/>
      <c r="TU63" s="255"/>
      <c r="TV63" s="255"/>
      <c r="TW63" s="255"/>
      <c r="TX63" s="255"/>
      <c r="TY63" s="255"/>
      <c r="TZ63" s="255"/>
      <c r="UA63" s="255"/>
      <c r="UB63" s="255"/>
      <c r="UC63" s="255"/>
      <c r="UD63" s="255"/>
      <c r="UE63" s="255"/>
      <c r="UF63" s="255"/>
      <c r="UG63" s="255"/>
      <c r="UH63" s="255"/>
      <c r="UI63" s="255"/>
      <c r="UJ63" s="255"/>
      <c r="UK63" s="255"/>
      <c r="UL63" s="255"/>
      <c r="UM63" s="255"/>
      <c r="UN63" s="255"/>
      <c r="UO63" s="255"/>
      <c r="UP63" s="255"/>
      <c r="UQ63" s="255"/>
      <c r="UR63" s="255"/>
      <c r="US63" s="255"/>
      <c r="UT63" s="255"/>
      <c r="UU63" s="255"/>
      <c r="UV63" s="255"/>
      <c r="UW63" s="255"/>
      <c r="UX63" s="255"/>
      <c r="UY63" s="255"/>
      <c r="UZ63" s="255"/>
      <c r="VA63" s="255"/>
      <c r="VB63" s="255"/>
      <c r="VC63" s="255"/>
      <c r="VD63" s="255"/>
      <c r="VE63" s="255"/>
      <c r="VF63" s="255"/>
      <c r="VG63" s="255"/>
      <c r="VH63" s="255"/>
      <c r="VI63" s="255"/>
      <c r="VJ63" s="255"/>
      <c r="VK63" s="255"/>
      <c r="VL63" s="255"/>
      <c r="VM63" s="255"/>
      <c r="VN63" s="255"/>
      <c r="VO63" s="255"/>
      <c r="VP63" s="255"/>
      <c r="VQ63" s="255"/>
      <c r="VR63" s="255"/>
      <c r="VS63" s="255"/>
      <c r="VT63" s="255"/>
      <c r="VU63" s="255"/>
      <c r="VV63" s="255"/>
      <c r="VW63" s="255"/>
      <c r="VX63" s="255"/>
      <c r="VY63" s="255"/>
      <c r="VZ63" s="255"/>
      <c r="WA63" s="255"/>
      <c r="WB63" s="255"/>
      <c r="WC63" s="255"/>
      <c r="WD63" s="255"/>
      <c r="WE63" s="255"/>
      <c r="WF63" s="255"/>
      <c r="WG63" s="255"/>
      <c r="WH63" s="255"/>
      <c r="WI63" s="255"/>
      <c r="WJ63" s="255"/>
      <c r="WK63" s="255"/>
      <c r="WL63" s="255"/>
      <c r="WM63" s="255"/>
      <c r="WN63" s="255"/>
      <c r="WO63" s="255"/>
      <c r="WP63" s="255"/>
      <c r="WQ63" s="255"/>
      <c r="WR63" s="255"/>
      <c r="WS63" s="255"/>
      <c r="WT63" s="255"/>
      <c r="WU63" s="255"/>
      <c r="WV63" s="255"/>
      <c r="WW63" s="255"/>
      <c r="WX63" s="255"/>
      <c r="WY63" s="255"/>
      <c r="WZ63" s="255"/>
      <c r="XA63" s="255"/>
      <c r="XB63" s="255"/>
      <c r="XC63" s="255"/>
      <c r="XD63" s="255"/>
      <c r="XE63" s="255"/>
      <c r="XF63" s="255"/>
      <c r="XG63" s="255"/>
      <c r="XH63" s="255"/>
      <c r="XI63" s="255"/>
      <c r="XJ63" s="255"/>
      <c r="XK63" s="255"/>
      <c r="XL63" s="255"/>
      <c r="XM63" s="255"/>
      <c r="XN63" s="255"/>
      <c r="XO63" s="255"/>
      <c r="XP63" s="255"/>
      <c r="XQ63" s="255"/>
      <c r="XR63" s="255"/>
      <c r="XS63" s="255"/>
      <c r="XT63" s="255"/>
      <c r="XU63" s="255"/>
      <c r="XV63" s="255"/>
      <c r="XW63" s="255"/>
      <c r="XX63" s="255"/>
      <c r="XY63" s="255"/>
      <c r="XZ63" s="255"/>
      <c r="YA63" s="255"/>
      <c r="YB63" s="255"/>
      <c r="YC63" s="255"/>
      <c r="YD63" s="255"/>
      <c r="YE63" s="255"/>
      <c r="YF63" s="255"/>
      <c r="YG63" s="255"/>
      <c r="YH63" s="255"/>
      <c r="YI63" s="255"/>
      <c r="YJ63" s="255"/>
      <c r="YK63" s="255"/>
      <c r="YL63" s="255"/>
      <c r="YM63" s="255"/>
      <c r="YN63" s="255"/>
      <c r="YO63" s="255"/>
      <c r="YP63" s="255"/>
      <c r="YQ63" s="255"/>
      <c r="YR63" s="255"/>
      <c r="YS63" s="255"/>
      <c r="YT63" s="255"/>
      <c r="YU63" s="255"/>
      <c r="YV63" s="255"/>
      <c r="YW63" s="255"/>
      <c r="YX63" s="255"/>
      <c r="YY63" s="255"/>
      <c r="YZ63" s="255"/>
      <c r="ZA63" s="255"/>
      <c r="ZB63" s="255"/>
      <c r="ZC63" s="255"/>
      <c r="ZD63" s="255"/>
      <c r="ZE63" s="255"/>
      <c r="ZF63" s="255"/>
      <c r="ZG63" s="255"/>
      <c r="ZH63" s="255"/>
      <c r="ZI63" s="255"/>
      <c r="ZJ63" s="255"/>
      <c r="ZK63" s="255"/>
      <c r="ZL63" s="255"/>
      <c r="ZM63" s="255"/>
      <c r="ZN63" s="255"/>
      <c r="ZO63" s="255"/>
      <c r="ZP63" s="255"/>
      <c r="ZQ63" s="255"/>
      <c r="ZR63" s="255"/>
      <c r="ZS63" s="255"/>
      <c r="ZT63" s="255"/>
      <c r="ZU63" s="255"/>
      <c r="ZV63" s="255"/>
      <c r="ZW63" s="255"/>
      <c r="ZX63" s="255"/>
      <c r="ZY63" s="255"/>
      <c r="ZZ63" s="255"/>
      <c r="AAA63" s="255"/>
      <c r="AAB63" s="255"/>
      <c r="AAC63" s="255"/>
      <c r="AAD63" s="255"/>
      <c r="AAE63" s="255"/>
      <c r="AAF63" s="255"/>
      <c r="AAG63" s="255"/>
      <c r="AAH63" s="255"/>
      <c r="AAI63" s="255"/>
      <c r="AAJ63" s="255"/>
      <c r="AAK63" s="255"/>
      <c r="AAL63" s="255"/>
      <c r="AAM63" s="255"/>
      <c r="AAN63" s="255"/>
      <c r="AAO63" s="255"/>
      <c r="AAP63" s="255"/>
      <c r="AAQ63" s="255"/>
      <c r="AAR63" s="255"/>
      <c r="AAS63" s="255"/>
      <c r="AAT63" s="255"/>
      <c r="AAU63" s="255"/>
      <c r="AAV63" s="255"/>
      <c r="AAW63" s="255"/>
      <c r="AAX63" s="255"/>
      <c r="AAY63" s="255"/>
      <c r="AAZ63" s="255"/>
      <c r="ABA63" s="255"/>
      <c r="ABB63" s="255"/>
      <c r="ABC63" s="255"/>
      <c r="ABD63" s="255"/>
      <c r="ABE63" s="255"/>
      <c r="ABF63" s="255"/>
      <c r="ABG63" s="255"/>
      <c r="ABH63" s="255"/>
      <c r="ABI63" s="255"/>
      <c r="ABJ63" s="255"/>
      <c r="ABK63" s="255"/>
      <c r="ABL63" s="255"/>
      <c r="ABM63" s="255"/>
      <c r="ABN63" s="255"/>
      <c r="ABO63" s="255"/>
      <c r="ABP63" s="255"/>
      <c r="ABQ63" s="255"/>
      <c r="ABR63" s="255"/>
      <c r="ABS63" s="255"/>
      <c r="ABT63" s="255"/>
      <c r="ABU63" s="255"/>
      <c r="ABV63" s="255"/>
      <c r="ABW63" s="255"/>
      <c r="ABX63" s="255"/>
      <c r="ABY63" s="255"/>
      <c r="ABZ63" s="255"/>
      <c r="ACA63" s="255"/>
      <c r="ACB63" s="255"/>
      <c r="ACC63" s="255"/>
      <c r="ACD63" s="255"/>
      <c r="ACE63" s="255"/>
      <c r="ACF63" s="255"/>
      <c r="ACG63" s="255"/>
      <c r="ACH63" s="255"/>
      <c r="ACI63" s="255"/>
      <c r="ACJ63" s="255"/>
      <c r="ACK63" s="255"/>
      <c r="ACL63" s="255"/>
      <c r="ACM63" s="255"/>
      <c r="ACN63" s="255"/>
      <c r="ACO63" s="255"/>
      <c r="ACP63" s="255"/>
      <c r="ACQ63" s="255"/>
      <c r="ACR63" s="255"/>
      <c r="ACS63" s="255"/>
      <c r="ACT63" s="255"/>
      <c r="ACU63" s="255"/>
      <c r="ACV63" s="255"/>
      <c r="ACW63" s="255"/>
      <c r="ACX63" s="255"/>
      <c r="ACY63" s="255"/>
      <c r="ACZ63" s="255"/>
      <c r="ADA63" s="255"/>
      <c r="ADB63" s="255"/>
      <c r="ADC63" s="255"/>
      <c r="ADD63" s="255"/>
      <c r="ADE63" s="255"/>
      <c r="ADF63" s="255"/>
      <c r="ADG63" s="255"/>
      <c r="ADH63" s="255"/>
      <c r="ADI63" s="255"/>
      <c r="ADJ63" s="255"/>
      <c r="ADK63" s="255"/>
      <c r="ADL63" s="255"/>
      <c r="ADM63" s="255"/>
      <c r="ADN63" s="255"/>
      <c r="ADO63" s="255"/>
      <c r="ADP63" s="255"/>
      <c r="ADQ63" s="255"/>
      <c r="ADR63" s="255"/>
      <c r="ADS63" s="255"/>
      <c r="ADT63" s="255"/>
      <c r="ADU63" s="255"/>
      <c r="ADV63" s="255"/>
      <c r="ADW63" s="255"/>
      <c r="ADX63" s="255"/>
      <c r="ADY63" s="255"/>
      <c r="ADZ63" s="255"/>
      <c r="AEA63" s="255"/>
      <c r="AEB63" s="255"/>
      <c r="AEC63" s="255"/>
      <c r="AED63" s="255"/>
      <c r="AEE63" s="255"/>
      <c r="AEF63" s="255"/>
      <c r="AEG63" s="255"/>
      <c r="AEH63" s="255"/>
      <c r="AEI63" s="255"/>
      <c r="AEJ63" s="255"/>
      <c r="AEK63" s="255"/>
      <c r="AEL63" s="255"/>
      <c r="AEM63" s="255"/>
      <c r="AEN63" s="255"/>
      <c r="AEO63" s="255"/>
      <c r="AEP63" s="255"/>
      <c r="AEQ63" s="255"/>
      <c r="AER63" s="255"/>
      <c r="AES63" s="255"/>
      <c r="AET63" s="255"/>
      <c r="AEU63" s="255"/>
      <c r="AEV63" s="255"/>
      <c r="AEW63" s="255"/>
      <c r="AEX63" s="255"/>
      <c r="AEY63" s="255"/>
      <c r="AEZ63" s="255"/>
      <c r="AFA63" s="255"/>
      <c r="AFB63" s="255"/>
      <c r="AFC63" s="255"/>
      <c r="AFD63" s="255"/>
      <c r="AFE63" s="255"/>
      <c r="AFF63" s="255"/>
      <c r="AFG63" s="255"/>
      <c r="AFH63" s="255"/>
      <c r="AFI63" s="255"/>
      <c r="AFJ63" s="255"/>
      <c r="AFK63" s="255"/>
      <c r="AFL63" s="255"/>
      <c r="AFM63" s="255"/>
      <c r="AFN63" s="255"/>
      <c r="AFO63" s="255"/>
      <c r="AFP63" s="255"/>
      <c r="AFQ63" s="255"/>
      <c r="AFR63" s="255"/>
      <c r="AFS63" s="255"/>
      <c r="AFT63" s="255"/>
      <c r="AFU63" s="255"/>
      <c r="AFV63" s="255"/>
      <c r="AFW63" s="255"/>
      <c r="AFX63" s="255"/>
      <c r="AFY63" s="255"/>
      <c r="AFZ63" s="255"/>
      <c r="AGA63" s="255"/>
      <c r="AGB63" s="255"/>
      <c r="AGC63" s="255"/>
      <c r="AGD63" s="255"/>
      <c r="AGE63" s="255"/>
      <c r="AGF63" s="255"/>
      <c r="AGG63" s="255"/>
      <c r="AGH63" s="255"/>
      <c r="AGI63" s="255"/>
      <c r="AGJ63" s="255"/>
      <c r="AGK63" s="255"/>
      <c r="AGL63" s="255"/>
      <c r="AGM63" s="255"/>
      <c r="AGN63" s="255"/>
      <c r="AGO63" s="255"/>
      <c r="AGP63" s="255"/>
      <c r="AGQ63" s="255"/>
      <c r="AGR63" s="255"/>
      <c r="AGS63" s="255"/>
      <c r="AGT63" s="255"/>
      <c r="AGU63" s="255"/>
      <c r="AGV63" s="255"/>
      <c r="AGW63" s="255"/>
      <c r="AGX63" s="255"/>
      <c r="AGY63" s="255"/>
      <c r="AGZ63" s="255"/>
      <c r="AHA63" s="255"/>
      <c r="AHB63" s="255"/>
      <c r="AHC63" s="255"/>
      <c r="AHD63" s="255"/>
      <c r="AHE63" s="255"/>
      <c r="AHF63" s="255"/>
      <c r="AHG63" s="255"/>
      <c r="AHH63" s="255"/>
      <c r="AHI63" s="255"/>
      <c r="AHJ63" s="255"/>
      <c r="AHK63" s="255"/>
      <c r="AHL63" s="255"/>
      <c r="AHM63" s="255"/>
      <c r="AHN63" s="255"/>
      <c r="AHO63" s="255"/>
      <c r="AHP63" s="255"/>
      <c r="AHQ63" s="255"/>
      <c r="AHR63" s="255"/>
      <c r="AHS63" s="255"/>
      <c r="AHT63" s="255"/>
      <c r="AHU63" s="255"/>
      <c r="AHV63" s="255"/>
      <c r="AHW63" s="255"/>
      <c r="AHX63" s="255"/>
      <c r="AHY63" s="255"/>
      <c r="AHZ63" s="255"/>
      <c r="AIA63" s="255"/>
      <c r="AIB63" s="255"/>
      <c r="AIC63" s="255"/>
      <c r="AID63" s="255"/>
      <c r="AIE63" s="255"/>
      <c r="AIF63" s="255"/>
      <c r="AIG63" s="255"/>
      <c r="AIH63" s="255"/>
      <c r="AII63" s="255"/>
      <c r="AIJ63" s="255"/>
      <c r="AIK63" s="255"/>
      <c r="AIL63" s="255"/>
      <c r="AIM63" s="255"/>
      <c r="AIN63" s="255"/>
      <c r="AIO63" s="255"/>
      <c r="AIP63" s="255"/>
      <c r="AIQ63" s="255"/>
      <c r="AIR63" s="255"/>
      <c r="AIS63" s="255"/>
      <c r="AIT63" s="255"/>
      <c r="AIU63" s="255"/>
      <c r="AIV63" s="255"/>
      <c r="AIW63" s="255"/>
      <c r="AIX63" s="255"/>
      <c r="AIY63" s="255"/>
      <c r="AIZ63" s="255"/>
      <c r="AJA63" s="255"/>
      <c r="AJB63" s="255"/>
      <c r="AJC63" s="255"/>
      <c r="AJD63" s="255"/>
      <c r="AJE63" s="255"/>
      <c r="AJF63" s="255"/>
      <c r="AJG63" s="255"/>
      <c r="AJH63" s="255"/>
      <c r="AJI63" s="255"/>
      <c r="AJJ63" s="255"/>
      <c r="AJK63" s="255"/>
      <c r="AJL63" s="255"/>
      <c r="AJM63" s="255"/>
      <c r="AJN63" s="255"/>
      <c r="AJO63" s="255"/>
      <c r="AJP63" s="255"/>
      <c r="AJQ63" s="255"/>
      <c r="AJR63" s="255"/>
      <c r="AJS63" s="255"/>
      <c r="AJT63" s="255"/>
      <c r="AJU63" s="255"/>
      <c r="AJV63" s="255"/>
      <c r="AJW63" s="255"/>
      <c r="AJX63" s="255"/>
      <c r="AJY63" s="255"/>
      <c r="AJZ63" s="255"/>
      <c r="AKA63" s="255"/>
      <c r="AKB63" s="255"/>
      <c r="AKC63" s="255"/>
      <c r="AKD63" s="255"/>
      <c r="AKE63" s="255"/>
      <c r="AKF63" s="255"/>
      <c r="AKG63" s="255"/>
      <c r="AKH63" s="255"/>
      <c r="AKI63" s="255"/>
      <c r="AKJ63" s="255"/>
      <c r="AKK63" s="255"/>
      <c r="AKL63" s="255"/>
      <c r="AKM63" s="255"/>
      <c r="AKN63" s="255"/>
      <c r="AKO63" s="255"/>
      <c r="AKP63" s="255"/>
      <c r="AKQ63" s="255"/>
      <c r="AKR63" s="255"/>
      <c r="AKS63" s="255"/>
      <c r="AKT63" s="255"/>
      <c r="AKU63" s="255"/>
      <c r="AKV63" s="255"/>
      <c r="AKW63" s="255"/>
      <c r="AKX63" s="255"/>
      <c r="AKY63" s="255"/>
      <c r="AKZ63" s="255"/>
      <c r="ALA63" s="255"/>
      <c r="ALB63" s="255"/>
      <c r="ALC63" s="255"/>
      <c r="ALD63" s="255"/>
      <c r="ALE63" s="255"/>
      <c r="ALF63" s="255"/>
      <c r="ALG63" s="255"/>
      <c r="ALH63" s="255"/>
      <c r="ALI63" s="255"/>
      <c r="ALJ63" s="255"/>
      <c r="ALK63" s="255"/>
      <c r="ALL63" s="255"/>
      <c r="ALM63" s="255"/>
      <c r="ALN63" s="255"/>
      <c r="ALO63" s="255"/>
      <c r="ALP63" s="255"/>
      <c r="ALQ63" s="255"/>
      <c r="ALR63" s="255"/>
      <c r="ALS63" s="255"/>
      <c r="ALT63" s="255"/>
      <c r="ALU63" s="255"/>
      <c r="ALV63" s="255"/>
      <c r="ALW63" s="255"/>
      <c r="ALX63" s="255"/>
      <c r="ALY63" s="255"/>
      <c r="ALZ63" s="255"/>
      <c r="AMA63" s="255"/>
      <c r="AMB63" s="255"/>
      <c r="AMC63" s="255"/>
      <c r="AMD63" s="255"/>
      <c r="AME63" s="255"/>
      <c r="AMF63" s="255"/>
      <c r="AMG63" s="255"/>
      <c r="AMH63" s="255"/>
      <c r="AMI63" s="255"/>
      <c r="AMJ63" s="255"/>
      <c r="AMK63" s="255"/>
      <c r="AML63" s="255"/>
      <c r="AMM63" s="255"/>
      <c r="AMN63" s="255"/>
      <c r="AMO63" s="255"/>
      <c r="AMP63" s="255"/>
      <c r="AMQ63" s="255"/>
      <c r="AMR63" s="255"/>
      <c r="AMS63" s="255"/>
      <c r="AMT63" s="255"/>
      <c r="AMU63" s="255"/>
      <c r="AMV63" s="255"/>
      <c r="AMW63" s="255"/>
      <c r="AMX63" s="255"/>
      <c r="AMY63" s="255"/>
      <c r="AMZ63" s="255"/>
      <c r="ANA63" s="255"/>
      <c r="ANB63" s="255"/>
      <c r="ANC63" s="255"/>
      <c r="AND63" s="255"/>
      <c r="ANE63" s="255"/>
      <c r="ANF63" s="255"/>
      <c r="ANG63" s="255"/>
      <c r="ANH63" s="255"/>
      <c r="ANI63" s="255"/>
      <c r="ANJ63" s="255"/>
      <c r="ANK63" s="255"/>
      <c r="ANL63" s="255"/>
      <c r="ANM63" s="255"/>
      <c r="ANN63" s="255"/>
      <c r="ANO63" s="255"/>
      <c r="ANP63" s="255"/>
      <c r="ANQ63" s="255"/>
      <c r="ANR63" s="255"/>
      <c r="ANS63" s="255"/>
      <c r="ANT63" s="255"/>
      <c r="ANU63" s="255"/>
      <c r="ANV63" s="255"/>
      <c r="ANW63" s="255"/>
      <c r="ANX63" s="255"/>
      <c r="ANY63" s="255"/>
      <c r="ANZ63" s="255"/>
      <c r="AOA63" s="255"/>
      <c r="AOB63" s="255"/>
      <c r="AOC63" s="255"/>
      <c r="AOD63" s="255"/>
      <c r="AOE63" s="255"/>
      <c r="AOF63" s="255"/>
      <c r="AOG63" s="255"/>
      <c r="AOH63" s="255"/>
      <c r="AOI63" s="255"/>
      <c r="AOJ63" s="255"/>
      <c r="AOK63" s="255"/>
      <c r="AOL63" s="255"/>
      <c r="AOM63" s="255"/>
      <c r="AON63" s="255"/>
      <c r="AOO63" s="255"/>
      <c r="AOP63" s="255"/>
      <c r="AOQ63" s="255"/>
      <c r="AOR63" s="255"/>
      <c r="AOS63" s="255"/>
      <c r="AOT63" s="255"/>
      <c r="AOU63" s="255"/>
      <c r="AOV63" s="255"/>
      <c r="AOW63" s="255"/>
      <c r="AOX63" s="255"/>
      <c r="AOY63" s="255"/>
      <c r="AOZ63" s="255"/>
      <c r="APA63" s="255"/>
      <c r="APB63" s="255"/>
      <c r="APC63" s="255"/>
      <c r="APD63" s="255"/>
      <c r="APE63" s="255"/>
      <c r="APF63" s="255"/>
      <c r="APG63" s="255"/>
      <c r="APH63" s="255"/>
      <c r="API63" s="255"/>
      <c r="APJ63" s="255"/>
      <c r="APK63" s="255"/>
      <c r="APL63" s="255"/>
      <c r="APM63" s="255"/>
      <c r="APN63" s="255"/>
      <c r="APO63" s="255"/>
      <c r="APP63" s="255"/>
      <c r="APQ63" s="255"/>
      <c r="APR63" s="255"/>
      <c r="APS63" s="255"/>
      <c r="APT63" s="255"/>
      <c r="APU63" s="255"/>
      <c r="APV63" s="255"/>
      <c r="APW63" s="255"/>
      <c r="APX63" s="255"/>
      <c r="APY63" s="255"/>
      <c r="APZ63" s="255"/>
      <c r="AQA63" s="255"/>
      <c r="AQB63" s="255"/>
      <c r="AQC63" s="255"/>
      <c r="AQD63" s="255"/>
      <c r="AQE63" s="255"/>
      <c r="AQF63" s="255"/>
      <c r="AQG63" s="255"/>
      <c r="AQH63" s="255"/>
      <c r="AQI63" s="255"/>
      <c r="AQJ63" s="255"/>
      <c r="AQK63" s="255"/>
      <c r="AQL63" s="255"/>
      <c r="AQM63" s="255"/>
      <c r="AQN63" s="255"/>
      <c r="AQO63" s="255"/>
      <c r="AQP63" s="255"/>
      <c r="AQQ63" s="255"/>
      <c r="AQR63" s="255"/>
      <c r="AQS63" s="255"/>
      <c r="AQT63" s="255"/>
      <c r="AQU63" s="255"/>
      <c r="AQV63" s="255"/>
      <c r="AQW63" s="255"/>
      <c r="AQX63" s="255"/>
      <c r="AQY63" s="255"/>
      <c r="AQZ63" s="255"/>
      <c r="ARA63" s="255"/>
      <c r="ARB63" s="255"/>
      <c r="ARC63" s="255"/>
      <c r="ARD63" s="255"/>
      <c r="ARE63" s="255"/>
      <c r="ARF63" s="255"/>
      <c r="ARG63" s="255"/>
      <c r="ARH63" s="255"/>
      <c r="ARI63" s="255"/>
      <c r="ARJ63" s="255"/>
      <c r="ARK63" s="255"/>
      <c r="ARL63" s="255"/>
      <c r="ARM63" s="255"/>
      <c r="ARN63" s="255"/>
      <c r="ARO63" s="255"/>
      <c r="ARP63" s="255"/>
      <c r="ARQ63" s="255"/>
      <c r="ARR63" s="255"/>
      <c r="ARS63" s="255"/>
      <c r="ART63" s="255"/>
      <c r="ARU63" s="255"/>
      <c r="ARV63" s="255"/>
      <c r="ARW63" s="255"/>
      <c r="ARX63" s="255"/>
      <c r="ARY63" s="255"/>
      <c r="ARZ63" s="255"/>
      <c r="ASA63" s="255"/>
      <c r="ASB63" s="255"/>
      <c r="ASC63" s="255"/>
      <c r="ASD63" s="255"/>
      <c r="ASE63" s="255"/>
      <c r="ASF63" s="255"/>
      <c r="ASG63" s="255"/>
      <c r="ASH63" s="255"/>
      <c r="ASI63" s="255"/>
      <c r="ASJ63" s="255"/>
      <c r="ASK63" s="255"/>
      <c r="ASL63" s="255"/>
      <c r="ASM63" s="255"/>
      <c r="ASN63" s="255"/>
      <c r="ASO63" s="255"/>
      <c r="ASP63" s="255"/>
      <c r="ASQ63" s="255"/>
      <c r="ASR63" s="255"/>
      <c r="ASS63" s="255"/>
      <c r="AST63" s="255"/>
      <c r="ASU63" s="255"/>
      <c r="ASV63" s="255"/>
      <c r="ASW63" s="255"/>
      <c r="ASX63" s="255"/>
      <c r="ASY63" s="255"/>
      <c r="ASZ63" s="255"/>
      <c r="ATA63" s="255"/>
      <c r="ATB63" s="255"/>
      <c r="ATC63" s="255"/>
      <c r="ATD63" s="255"/>
      <c r="ATE63" s="255"/>
      <c r="ATF63" s="255"/>
      <c r="ATG63" s="255"/>
      <c r="ATH63" s="255"/>
      <c r="ATI63" s="255"/>
      <c r="ATJ63" s="255"/>
      <c r="ATK63" s="255"/>
      <c r="ATL63" s="255"/>
      <c r="ATM63" s="255"/>
      <c r="ATN63" s="255"/>
      <c r="ATO63" s="255"/>
      <c r="ATP63" s="255"/>
      <c r="ATQ63" s="255"/>
      <c r="ATR63" s="255"/>
      <c r="ATS63" s="255"/>
      <c r="ATT63" s="255"/>
      <c r="ATU63" s="255"/>
      <c r="ATV63" s="255"/>
      <c r="ATW63" s="255"/>
      <c r="ATX63" s="255"/>
      <c r="ATY63" s="255"/>
      <c r="ATZ63" s="255"/>
      <c r="AUA63" s="255"/>
      <c r="AUB63" s="255"/>
      <c r="AUC63" s="255"/>
      <c r="AUD63" s="255"/>
      <c r="AUE63" s="255"/>
      <c r="AUF63" s="255"/>
      <c r="AUG63" s="255"/>
      <c r="AUH63" s="255"/>
      <c r="AUI63" s="255"/>
      <c r="AUJ63" s="255"/>
      <c r="AUK63" s="255"/>
      <c r="AUL63" s="255"/>
      <c r="AUM63" s="255"/>
      <c r="AUN63" s="255"/>
      <c r="AUO63" s="255"/>
      <c r="AUP63" s="255"/>
      <c r="AUQ63" s="255"/>
      <c r="AUR63" s="255"/>
      <c r="AUS63" s="255"/>
      <c r="AUT63" s="255"/>
      <c r="AUU63" s="255"/>
      <c r="AUV63" s="255"/>
      <c r="AUW63" s="255"/>
      <c r="AUX63" s="255"/>
      <c r="AUY63" s="255"/>
      <c r="AUZ63" s="255"/>
      <c r="AVA63" s="255"/>
      <c r="AVB63" s="255"/>
      <c r="AVC63" s="255"/>
      <c r="AVD63" s="255"/>
      <c r="AVE63" s="255"/>
      <c r="AVF63" s="255"/>
      <c r="AVG63" s="255"/>
      <c r="AVH63" s="255"/>
      <c r="AVI63" s="255"/>
      <c r="AVJ63" s="255"/>
      <c r="AVK63" s="255"/>
      <c r="AVL63" s="255"/>
      <c r="AVM63" s="255"/>
      <c r="AVN63" s="255"/>
      <c r="AVO63" s="255"/>
      <c r="AVP63" s="255"/>
      <c r="AVQ63" s="255"/>
      <c r="AVR63" s="255"/>
      <c r="AVS63" s="255"/>
      <c r="AVT63" s="255"/>
      <c r="AVU63" s="255"/>
      <c r="AVV63" s="255"/>
      <c r="AVW63" s="255"/>
      <c r="AVX63" s="255"/>
      <c r="AVY63" s="255"/>
      <c r="AVZ63" s="255"/>
      <c r="AWA63" s="255"/>
      <c r="AWB63" s="255"/>
      <c r="AWC63" s="255"/>
      <c r="AWD63" s="255"/>
      <c r="AWE63" s="255"/>
      <c r="AWF63" s="255"/>
      <c r="AWG63" s="255"/>
      <c r="AWH63" s="255"/>
      <c r="AWI63" s="255"/>
      <c r="AWJ63" s="255"/>
      <c r="AWK63" s="255"/>
      <c r="AWL63" s="255"/>
      <c r="AWM63" s="255"/>
      <c r="AWN63" s="255"/>
      <c r="AWO63" s="255"/>
      <c r="AWP63" s="255"/>
      <c r="AWQ63" s="255"/>
      <c r="AWR63" s="255"/>
      <c r="AWS63" s="255"/>
      <c r="AWT63" s="255"/>
      <c r="AWU63" s="255"/>
      <c r="AWV63" s="255"/>
      <c r="AWW63" s="255"/>
      <c r="AWX63" s="255"/>
      <c r="AWY63" s="255"/>
      <c r="AWZ63" s="255"/>
      <c r="AXA63" s="255"/>
      <c r="AXB63" s="255"/>
      <c r="AXC63" s="255"/>
      <c r="AXD63" s="255"/>
      <c r="AXE63" s="255"/>
      <c r="AXF63" s="255"/>
      <c r="AXG63" s="255"/>
      <c r="AXH63" s="255"/>
      <c r="AXI63" s="255"/>
      <c r="AXJ63" s="255"/>
      <c r="AXK63" s="255"/>
      <c r="AXL63" s="255"/>
      <c r="AXM63" s="255"/>
      <c r="AXN63" s="255"/>
      <c r="AXO63" s="255"/>
      <c r="AXP63" s="255"/>
      <c r="AXQ63" s="255"/>
      <c r="AXR63" s="255"/>
      <c r="AXS63" s="255"/>
      <c r="AXT63" s="255"/>
      <c r="AXU63" s="255"/>
      <c r="AXV63" s="255"/>
      <c r="AXW63" s="255"/>
      <c r="AXX63" s="255"/>
      <c r="AXY63" s="255"/>
      <c r="AXZ63" s="255"/>
      <c r="AYA63" s="255"/>
      <c r="AYB63" s="255"/>
      <c r="AYC63" s="255"/>
      <c r="AYD63" s="255"/>
      <c r="AYE63" s="255"/>
      <c r="AYF63" s="255"/>
      <c r="AYG63" s="255"/>
      <c r="AYH63" s="255"/>
      <c r="AYI63" s="255"/>
      <c r="AYJ63" s="255"/>
      <c r="AYK63" s="255"/>
      <c r="AYL63" s="255"/>
      <c r="AYM63" s="255"/>
      <c r="AYN63" s="255"/>
      <c r="AYO63" s="255"/>
      <c r="AYP63" s="255"/>
      <c r="AYQ63" s="255"/>
      <c r="AYR63" s="255"/>
      <c r="AYS63" s="255"/>
      <c r="AYT63" s="255"/>
      <c r="AYU63" s="255"/>
      <c r="AYV63" s="255"/>
      <c r="AYW63" s="255"/>
      <c r="AYX63" s="255"/>
      <c r="AYY63" s="255"/>
      <c r="AYZ63" s="255"/>
      <c r="AZA63" s="255"/>
      <c r="AZB63" s="255"/>
      <c r="AZC63" s="255"/>
      <c r="AZD63" s="255"/>
      <c r="AZE63" s="255"/>
      <c r="AZF63" s="255"/>
      <c r="AZG63" s="255"/>
      <c r="AZH63" s="255"/>
      <c r="AZI63" s="255"/>
      <c r="AZJ63" s="255"/>
      <c r="AZK63" s="255"/>
      <c r="AZL63" s="255"/>
      <c r="AZM63" s="255"/>
      <c r="AZN63" s="255"/>
      <c r="AZO63" s="255"/>
      <c r="AZP63" s="255"/>
      <c r="AZQ63" s="255"/>
      <c r="AZR63" s="255"/>
      <c r="AZS63" s="255"/>
      <c r="AZT63" s="255"/>
      <c r="AZU63" s="255"/>
      <c r="AZV63" s="255"/>
      <c r="AZW63" s="255"/>
      <c r="AZX63" s="255"/>
      <c r="AZY63" s="255"/>
      <c r="AZZ63" s="255"/>
      <c r="BAA63" s="255"/>
      <c r="BAB63" s="255"/>
      <c r="BAC63" s="255"/>
      <c r="BAD63" s="255"/>
      <c r="BAE63" s="255"/>
      <c r="BAF63" s="255"/>
      <c r="BAG63" s="255"/>
      <c r="BAH63" s="255"/>
      <c r="BAI63" s="255"/>
      <c r="BAJ63" s="255"/>
      <c r="BAK63" s="255"/>
      <c r="BAL63" s="255"/>
      <c r="BAM63" s="255"/>
      <c r="BAN63" s="255"/>
      <c r="BAO63" s="255"/>
      <c r="BAP63" s="255"/>
      <c r="BAQ63" s="255"/>
      <c r="BAR63" s="255"/>
      <c r="BAS63" s="255"/>
      <c r="BAT63" s="255"/>
      <c r="BAU63" s="255"/>
      <c r="BAV63" s="255"/>
      <c r="BAW63" s="255"/>
      <c r="BAX63" s="255"/>
      <c r="BAY63" s="255"/>
      <c r="BAZ63" s="255"/>
      <c r="BBA63" s="255"/>
      <c r="BBB63" s="255"/>
      <c r="BBC63" s="255"/>
      <c r="BBD63" s="255"/>
      <c r="BBE63" s="255"/>
      <c r="BBF63" s="255"/>
      <c r="BBG63" s="255"/>
      <c r="BBH63" s="255"/>
      <c r="BBI63" s="255"/>
      <c r="BBJ63" s="255"/>
      <c r="BBK63" s="255"/>
      <c r="BBL63" s="255"/>
      <c r="BBM63" s="255"/>
      <c r="BBN63" s="255"/>
      <c r="BBO63" s="255"/>
      <c r="BBP63" s="255"/>
      <c r="BBQ63" s="255"/>
      <c r="BBR63" s="255"/>
      <c r="BBS63" s="255"/>
      <c r="BBT63" s="255"/>
      <c r="BBU63" s="255"/>
      <c r="BBV63" s="255"/>
      <c r="BBW63" s="255"/>
      <c r="BBX63" s="255"/>
      <c r="BBY63" s="255"/>
      <c r="BBZ63" s="255"/>
      <c r="BCA63" s="255"/>
      <c r="BCB63" s="255"/>
      <c r="BCC63" s="255"/>
      <c r="BCD63" s="255"/>
      <c r="BCE63" s="255"/>
      <c r="BCF63" s="255"/>
      <c r="BCG63" s="255"/>
      <c r="BCH63" s="255"/>
      <c r="BCI63" s="255"/>
      <c r="BCJ63" s="255"/>
      <c r="BCK63" s="255"/>
      <c r="BCL63" s="255"/>
      <c r="BCM63" s="255"/>
      <c r="BCN63" s="255"/>
      <c r="BCO63" s="255"/>
      <c r="BCP63" s="255"/>
      <c r="BCQ63" s="255"/>
      <c r="BCR63" s="255"/>
      <c r="BCS63" s="255"/>
      <c r="BCT63" s="255"/>
      <c r="BCU63" s="255"/>
      <c r="BCV63" s="255"/>
      <c r="BCW63" s="255"/>
      <c r="BCX63" s="255"/>
      <c r="BCY63" s="255"/>
      <c r="BCZ63" s="255"/>
      <c r="BDA63" s="255"/>
      <c r="BDB63" s="255"/>
      <c r="BDC63" s="255"/>
      <c r="BDD63" s="255"/>
      <c r="BDE63" s="255"/>
      <c r="BDF63" s="255"/>
      <c r="BDG63" s="255"/>
      <c r="BDH63" s="255"/>
      <c r="BDI63" s="255"/>
      <c r="BDJ63" s="255"/>
      <c r="BDK63" s="255"/>
      <c r="BDL63" s="255"/>
      <c r="BDM63" s="255"/>
      <c r="BDN63" s="255"/>
      <c r="BDO63" s="255"/>
      <c r="BDP63" s="255"/>
      <c r="BDQ63" s="255"/>
      <c r="BDR63" s="255"/>
      <c r="BDS63" s="255"/>
      <c r="BDT63" s="255"/>
      <c r="BDU63" s="255"/>
      <c r="BDV63" s="255"/>
      <c r="BDW63" s="255"/>
      <c r="BDX63" s="255"/>
      <c r="BDY63" s="255"/>
      <c r="BDZ63" s="255"/>
      <c r="BEA63" s="255"/>
      <c r="BEB63" s="255"/>
      <c r="BEC63" s="255"/>
      <c r="BED63" s="255"/>
      <c r="BEE63" s="255"/>
      <c r="BEF63" s="255"/>
      <c r="BEG63" s="255"/>
      <c r="BEH63" s="255"/>
      <c r="BEI63" s="255"/>
      <c r="BEJ63" s="255"/>
      <c r="BEK63" s="255"/>
      <c r="BEL63" s="255"/>
      <c r="BEM63" s="255"/>
      <c r="BEN63" s="255"/>
      <c r="BEO63" s="255"/>
      <c r="BEP63" s="255"/>
      <c r="BEQ63" s="255"/>
      <c r="BER63" s="255"/>
      <c r="BES63" s="255"/>
      <c r="BET63" s="255"/>
      <c r="BEU63" s="255"/>
      <c r="BEV63" s="255"/>
      <c r="BEW63" s="255"/>
      <c r="BEX63" s="255"/>
      <c r="BEY63" s="255"/>
      <c r="BEZ63" s="255"/>
      <c r="BFA63" s="255"/>
      <c r="BFB63" s="255"/>
      <c r="BFC63" s="255"/>
      <c r="BFD63" s="255"/>
      <c r="BFE63" s="255"/>
      <c r="BFF63" s="255"/>
      <c r="BFG63" s="255"/>
      <c r="BFH63" s="255"/>
      <c r="BFI63" s="255"/>
      <c r="BFJ63" s="255"/>
      <c r="BFK63" s="255"/>
      <c r="BFL63" s="255"/>
      <c r="BFM63" s="255"/>
      <c r="BFN63" s="255"/>
      <c r="BFO63" s="255"/>
      <c r="BFP63" s="255"/>
      <c r="BFQ63" s="255"/>
      <c r="BFR63" s="255"/>
      <c r="BFS63" s="255"/>
      <c r="BFT63" s="255"/>
      <c r="BFU63" s="255"/>
      <c r="BFV63" s="255"/>
      <c r="BFW63" s="255"/>
      <c r="BFX63" s="255"/>
      <c r="BFY63" s="255"/>
      <c r="BFZ63" s="255"/>
      <c r="BGA63" s="255"/>
      <c r="BGB63" s="255"/>
      <c r="BGC63" s="255"/>
      <c r="BGD63" s="255"/>
      <c r="BGE63" s="255"/>
      <c r="BGF63" s="255"/>
      <c r="BGG63" s="255"/>
      <c r="BGH63" s="255"/>
      <c r="BGI63" s="255"/>
      <c r="BGJ63" s="255"/>
      <c r="BGK63" s="255"/>
      <c r="BGL63" s="255"/>
      <c r="BGM63" s="255"/>
      <c r="BGN63" s="255"/>
      <c r="BGO63" s="255"/>
      <c r="BGP63" s="255"/>
      <c r="BGQ63" s="255"/>
      <c r="BGR63" s="255"/>
      <c r="BGS63" s="255"/>
      <c r="BGT63" s="255"/>
      <c r="BGU63" s="255"/>
      <c r="BGV63" s="255"/>
      <c r="BGW63" s="255"/>
      <c r="BGX63" s="255"/>
      <c r="BGY63" s="255"/>
      <c r="BGZ63" s="255"/>
      <c r="BHA63" s="255"/>
      <c r="BHB63" s="255"/>
      <c r="BHC63" s="255"/>
      <c r="BHD63" s="255"/>
      <c r="BHE63" s="255"/>
      <c r="BHF63" s="255"/>
      <c r="BHG63" s="255"/>
      <c r="BHH63" s="255"/>
      <c r="BHI63" s="255"/>
      <c r="BHJ63" s="255"/>
      <c r="BHK63" s="255"/>
      <c r="BHL63" s="255"/>
      <c r="BHM63" s="255"/>
      <c r="BHN63" s="255"/>
      <c r="BHO63" s="255"/>
      <c r="BHP63" s="255"/>
      <c r="BHQ63" s="255"/>
      <c r="BHR63" s="255"/>
      <c r="BHS63" s="255"/>
      <c r="BHT63" s="255"/>
      <c r="BHU63" s="255"/>
      <c r="BHV63" s="255"/>
      <c r="BHW63" s="255"/>
      <c r="BHX63" s="255"/>
      <c r="BHY63" s="255"/>
      <c r="BHZ63" s="255"/>
      <c r="BIA63" s="255"/>
      <c r="BIB63" s="255"/>
      <c r="BIC63" s="255"/>
      <c r="BID63" s="255"/>
      <c r="BIE63" s="255"/>
      <c r="BIF63" s="255"/>
      <c r="BIG63" s="255"/>
      <c r="BIH63" s="255"/>
      <c r="BII63" s="255"/>
      <c r="BIJ63" s="255"/>
      <c r="BIK63" s="255"/>
      <c r="BIL63" s="255"/>
      <c r="BIM63" s="255"/>
      <c r="BIN63" s="255"/>
      <c r="BIO63" s="255"/>
      <c r="BIP63" s="255"/>
      <c r="BIQ63" s="255"/>
      <c r="BIR63" s="255"/>
      <c r="BIS63" s="255"/>
      <c r="BIT63" s="255"/>
      <c r="BIU63" s="255"/>
      <c r="BIV63" s="255"/>
      <c r="BIW63" s="255"/>
      <c r="BIX63" s="255"/>
      <c r="BIY63" s="255"/>
      <c r="BIZ63" s="255"/>
      <c r="BJA63" s="255"/>
      <c r="BJB63" s="255"/>
      <c r="BJC63" s="255"/>
      <c r="BJD63" s="255"/>
      <c r="BJE63" s="255"/>
      <c r="BJF63" s="255"/>
      <c r="BJG63" s="255"/>
      <c r="BJH63" s="255"/>
      <c r="BJI63" s="255"/>
      <c r="BJJ63" s="255"/>
      <c r="BJK63" s="255"/>
      <c r="BJL63" s="255"/>
      <c r="BJM63" s="255"/>
      <c r="BJN63" s="255"/>
      <c r="BJO63" s="255"/>
      <c r="BJP63" s="255"/>
      <c r="BJQ63" s="255"/>
      <c r="BJR63" s="255"/>
      <c r="BJS63" s="255"/>
      <c r="BJT63" s="255"/>
      <c r="BJU63" s="255"/>
      <c r="BJV63" s="255"/>
      <c r="BJW63" s="255"/>
      <c r="BJX63" s="255"/>
      <c r="BJY63" s="255"/>
      <c r="BJZ63" s="255"/>
      <c r="BKA63" s="255"/>
      <c r="BKB63" s="255"/>
      <c r="BKC63" s="255"/>
      <c r="BKD63" s="255"/>
      <c r="BKE63" s="255"/>
      <c r="BKF63" s="255"/>
      <c r="BKG63" s="255"/>
      <c r="BKH63" s="255"/>
      <c r="BKI63" s="255"/>
      <c r="BKJ63" s="255"/>
      <c r="BKK63" s="255"/>
      <c r="BKL63" s="255"/>
      <c r="BKM63" s="255"/>
      <c r="BKN63" s="255"/>
      <c r="BKO63" s="255"/>
      <c r="BKP63" s="255"/>
      <c r="BKQ63" s="255"/>
      <c r="BKR63" s="255"/>
      <c r="BKS63" s="255"/>
      <c r="BKT63" s="255"/>
      <c r="BKU63" s="255"/>
      <c r="BKV63" s="255"/>
      <c r="BKW63" s="255"/>
      <c r="BKX63" s="255"/>
      <c r="BKY63" s="255"/>
      <c r="BKZ63" s="255"/>
      <c r="BLA63" s="255"/>
      <c r="BLB63" s="255"/>
      <c r="BLC63" s="255"/>
      <c r="BLD63" s="255"/>
      <c r="BLE63" s="255"/>
      <c r="BLF63" s="255"/>
      <c r="BLG63" s="255"/>
      <c r="BLH63" s="255"/>
      <c r="BLI63" s="255"/>
      <c r="BLJ63" s="255"/>
      <c r="BLK63" s="255"/>
      <c r="BLL63" s="255"/>
      <c r="BLM63" s="255"/>
      <c r="BLN63" s="255"/>
      <c r="BLO63" s="255"/>
      <c r="BLP63" s="255"/>
      <c r="BLQ63" s="255"/>
      <c r="BLR63" s="255"/>
      <c r="BLS63" s="255"/>
      <c r="BLT63" s="255"/>
      <c r="BLU63" s="255"/>
      <c r="BLV63" s="255"/>
      <c r="BLW63" s="255"/>
      <c r="BLX63" s="255"/>
      <c r="BLY63" s="255"/>
      <c r="BLZ63" s="255"/>
      <c r="BMA63" s="255"/>
      <c r="BMB63" s="255"/>
      <c r="BMC63" s="255"/>
      <c r="BMD63" s="255"/>
      <c r="BME63" s="255"/>
      <c r="BMF63" s="255"/>
      <c r="BMG63" s="255"/>
      <c r="BMH63" s="255"/>
      <c r="BMI63" s="255"/>
      <c r="BMJ63" s="255"/>
      <c r="BMK63" s="255"/>
      <c r="BML63" s="255"/>
      <c r="BMM63" s="255"/>
      <c r="BMN63" s="255"/>
      <c r="BMO63" s="255"/>
      <c r="BMP63" s="255"/>
      <c r="BMQ63" s="255"/>
      <c r="BMR63" s="255"/>
      <c r="BMS63" s="255"/>
      <c r="BMT63" s="255"/>
      <c r="BMU63" s="255"/>
      <c r="BMV63" s="255"/>
      <c r="BMW63" s="255"/>
      <c r="BMX63" s="255"/>
      <c r="BMY63" s="255"/>
      <c r="BMZ63" s="255"/>
      <c r="BNA63" s="255"/>
      <c r="BNB63" s="255"/>
      <c r="BNC63" s="255"/>
      <c r="BND63" s="255"/>
      <c r="BNE63" s="255"/>
      <c r="BNF63" s="255"/>
      <c r="BNG63" s="255"/>
      <c r="BNH63" s="255"/>
      <c r="BNI63" s="255"/>
      <c r="BNJ63" s="255"/>
      <c r="BNK63" s="255"/>
      <c r="BNL63" s="255"/>
      <c r="BNM63" s="255"/>
      <c r="BNN63" s="255"/>
      <c r="BNO63" s="255"/>
      <c r="BNP63" s="255"/>
      <c r="BNQ63" s="255"/>
      <c r="BNR63" s="255"/>
      <c r="BNS63" s="255"/>
      <c r="BNT63" s="255"/>
      <c r="BNU63" s="255"/>
      <c r="BNV63" s="255"/>
      <c r="BNW63" s="255"/>
      <c r="BNX63" s="255"/>
      <c r="BNY63" s="255"/>
      <c r="BNZ63" s="255"/>
      <c r="BOA63" s="255"/>
      <c r="BOB63" s="255"/>
      <c r="BOC63" s="255"/>
      <c r="BOD63" s="255"/>
      <c r="BOE63" s="255"/>
      <c r="BOF63" s="255"/>
      <c r="BOG63" s="255"/>
      <c r="BOH63" s="255"/>
      <c r="BOI63" s="255"/>
      <c r="BOJ63" s="255"/>
      <c r="BOK63" s="255"/>
      <c r="BOL63" s="255"/>
      <c r="BOM63" s="255"/>
      <c r="BON63" s="255"/>
      <c r="BOO63" s="255"/>
      <c r="BOP63" s="255"/>
      <c r="BOQ63" s="255"/>
      <c r="BOR63" s="255"/>
      <c r="BOS63" s="255"/>
      <c r="BOT63" s="255"/>
      <c r="BOU63" s="255"/>
      <c r="BOV63" s="255"/>
      <c r="BOW63" s="255"/>
      <c r="BOX63" s="255"/>
      <c r="BOY63" s="255"/>
      <c r="BOZ63" s="255"/>
      <c r="BPA63" s="255"/>
      <c r="BPB63" s="255"/>
      <c r="BPC63" s="255"/>
      <c r="BPD63" s="255"/>
      <c r="BPE63" s="255"/>
      <c r="BPF63" s="255"/>
      <c r="BPG63" s="255"/>
      <c r="BPH63" s="255"/>
      <c r="BPI63" s="255"/>
      <c r="BPJ63" s="255"/>
      <c r="BPK63" s="255"/>
      <c r="BPL63" s="255"/>
      <c r="BPM63" s="255"/>
      <c r="BPN63" s="255"/>
      <c r="BPO63" s="255"/>
      <c r="BPP63" s="255"/>
      <c r="BPQ63" s="255"/>
      <c r="BPR63" s="255"/>
      <c r="BPS63" s="255"/>
      <c r="BPT63" s="255"/>
      <c r="BPU63" s="255"/>
      <c r="BPV63" s="255"/>
      <c r="BPW63" s="255"/>
      <c r="BPX63" s="255"/>
      <c r="BPY63" s="255"/>
      <c r="BPZ63" s="255"/>
      <c r="BQA63" s="255"/>
      <c r="BQB63" s="255"/>
      <c r="BQC63" s="255"/>
      <c r="BQD63" s="255"/>
      <c r="BQE63" s="255"/>
      <c r="BQF63" s="255"/>
      <c r="BQG63" s="255"/>
      <c r="BQH63" s="255"/>
      <c r="BQI63" s="255"/>
      <c r="BQJ63" s="255"/>
      <c r="BQK63" s="255"/>
      <c r="BQL63" s="255"/>
      <c r="BQM63" s="255"/>
      <c r="BQN63" s="255"/>
      <c r="BQO63" s="255"/>
      <c r="BQP63" s="255"/>
      <c r="BQQ63" s="255"/>
      <c r="BQR63" s="255"/>
      <c r="BQS63" s="255"/>
      <c r="BQT63" s="255"/>
      <c r="BQU63" s="255"/>
      <c r="BQV63" s="255"/>
      <c r="BQW63" s="255"/>
      <c r="BQX63" s="255"/>
      <c r="BQY63" s="255"/>
      <c r="BQZ63" s="255"/>
      <c r="BRA63" s="255"/>
      <c r="BRB63" s="255"/>
      <c r="BRC63" s="255"/>
      <c r="BRD63" s="255"/>
      <c r="BRE63" s="255"/>
      <c r="BRF63" s="255"/>
      <c r="BRG63" s="255"/>
      <c r="BRH63" s="255"/>
      <c r="BRI63" s="255"/>
      <c r="BRJ63" s="255"/>
      <c r="BRK63" s="255"/>
      <c r="BRL63" s="255"/>
      <c r="BRM63" s="255"/>
      <c r="BRN63" s="255"/>
      <c r="BRO63" s="255"/>
      <c r="BRP63" s="255"/>
      <c r="BRQ63" s="255"/>
      <c r="BRR63" s="255"/>
      <c r="BRS63" s="255"/>
      <c r="BRT63" s="255"/>
      <c r="BRU63" s="255"/>
      <c r="BRV63" s="255"/>
      <c r="BRW63" s="255"/>
      <c r="BRX63" s="255"/>
      <c r="BRY63" s="255"/>
      <c r="BRZ63" s="255"/>
      <c r="BSA63" s="255"/>
      <c r="BSB63" s="255"/>
      <c r="BSC63" s="255"/>
      <c r="BSD63" s="255"/>
      <c r="BSE63" s="255"/>
      <c r="BSF63" s="255"/>
      <c r="BSG63" s="255"/>
      <c r="BSH63" s="255"/>
      <c r="BSI63" s="255"/>
      <c r="BSJ63" s="255"/>
      <c r="BSK63" s="255"/>
      <c r="BSL63" s="255"/>
      <c r="BSM63" s="255"/>
      <c r="BSN63" s="255"/>
      <c r="BSO63" s="255"/>
      <c r="BSP63" s="255"/>
      <c r="BSQ63" s="255"/>
      <c r="BSR63" s="255"/>
      <c r="BSS63" s="255"/>
      <c r="BST63" s="255"/>
      <c r="BSU63" s="255"/>
      <c r="BSV63" s="255"/>
      <c r="BSW63" s="255"/>
      <c r="BSX63" s="255"/>
      <c r="BSY63" s="255"/>
      <c r="BSZ63" s="255"/>
      <c r="BTA63" s="255"/>
      <c r="BTB63" s="255"/>
      <c r="BTC63" s="255"/>
      <c r="BTD63" s="255"/>
      <c r="BTE63" s="255"/>
      <c r="BTF63" s="255"/>
      <c r="BTG63" s="255"/>
      <c r="BTH63" s="255"/>
      <c r="BTI63" s="255"/>
      <c r="BTJ63" s="255"/>
      <c r="BTK63" s="255"/>
      <c r="BTL63" s="255"/>
      <c r="BTM63" s="255"/>
      <c r="BTN63" s="255"/>
      <c r="BTO63" s="255"/>
      <c r="BTP63" s="255"/>
      <c r="BTQ63" s="255"/>
      <c r="BTR63" s="255"/>
      <c r="BTS63" s="255"/>
      <c r="BTT63" s="255"/>
      <c r="BTU63" s="255"/>
      <c r="BTV63" s="255"/>
      <c r="BTW63" s="255"/>
      <c r="BTX63" s="255"/>
      <c r="BTY63" s="255"/>
      <c r="BTZ63" s="255"/>
      <c r="BUA63" s="255"/>
      <c r="BUB63" s="255"/>
      <c r="BUC63" s="255"/>
      <c r="BUD63" s="255"/>
      <c r="BUE63" s="255"/>
      <c r="BUF63" s="255"/>
      <c r="BUG63" s="255"/>
      <c r="BUH63" s="255"/>
      <c r="BUI63" s="255"/>
      <c r="BUJ63" s="255"/>
      <c r="BUK63" s="255"/>
      <c r="BUL63" s="255"/>
      <c r="BUM63" s="255"/>
      <c r="BUN63" s="255"/>
      <c r="BUO63" s="255"/>
      <c r="BUP63" s="255"/>
      <c r="BUQ63" s="255"/>
      <c r="BUR63" s="255"/>
      <c r="BUS63" s="255"/>
      <c r="BUT63" s="255"/>
      <c r="BUU63" s="255"/>
      <c r="BUV63" s="255"/>
      <c r="BUW63" s="255"/>
      <c r="BUX63" s="255"/>
      <c r="BUY63" s="255"/>
      <c r="BUZ63" s="255"/>
      <c r="BVA63" s="255"/>
      <c r="BVB63" s="255"/>
      <c r="BVC63" s="255"/>
      <c r="BVD63" s="255"/>
      <c r="BVE63" s="255"/>
      <c r="BVF63" s="255"/>
      <c r="BVG63" s="255"/>
      <c r="BVH63" s="255"/>
      <c r="BVI63" s="255"/>
      <c r="BVJ63" s="255"/>
      <c r="BVK63" s="255"/>
      <c r="BVL63" s="255"/>
      <c r="BVM63" s="255"/>
      <c r="BVN63" s="255"/>
      <c r="BVO63" s="255"/>
      <c r="BVP63" s="255"/>
      <c r="BVQ63" s="255"/>
      <c r="BVR63" s="255"/>
      <c r="BVS63" s="255"/>
      <c r="BVT63" s="255"/>
      <c r="BVU63" s="255"/>
      <c r="BVV63" s="255"/>
      <c r="BVW63" s="255"/>
      <c r="BVX63" s="255"/>
      <c r="BVY63" s="255"/>
      <c r="BVZ63" s="255"/>
      <c r="BWA63" s="255"/>
      <c r="BWB63" s="255"/>
      <c r="BWC63" s="255"/>
      <c r="BWD63" s="255"/>
      <c r="BWE63" s="255"/>
      <c r="BWF63" s="255"/>
      <c r="BWG63" s="255"/>
      <c r="BWH63" s="255"/>
      <c r="BWI63" s="255"/>
      <c r="BWJ63" s="255"/>
      <c r="BWK63" s="255"/>
      <c r="BWL63" s="255"/>
      <c r="BWM63" s="255"/>
      <c r="BWN63" s="255"/>
      <c r="BWO63" s="255"/>
      <c r="BWP63" s="255"/>
      <c r="BWQ63" s="255"/>
      <c r="BWR63" s="255"/>
      <c r="BWS63" s="255"/>
      <c r="BWT63" s="255"/>
      <c r="BWU63" s="255"/>
      <c r="BWV63" s="255"/>
      <c r="BWW63" s="255"/>
      <c r="BWX63" s="255"/>
      <c r="BWY63" s="255"/>
      <c r="BWZ63" s="255"/>
      <c r="BXA63" s="255"/>
      <c r="BXB63" s="255"/>
      <c r="BXC63" s="255"/>
      <c r="BXD63" s="255"/>
      <c r="BXE63" s="255"/>
      <c r="BXF63" s="255"/>
      <c r="BXG63" s="255"/>
      <c r="BXH63" s="255"/>
      <c r="BXI63" s="255"/>
      <c r="BXJ63" s="255"/>
      <c r="BXK63" s="255"/>
      <c r="BXL63" s="255"/>
      <c r="BXM63" s="255"/>
      <c r="BXN63" s="255"/>
      <c r="BXO63" s="255"/>
      <c r="BXP63" s="255"/>
      <c r="BXQ63" s="255"/>
      <c r="BXR63" s="255"/>
      <c r="BXS63" s="255"/>
      <c r="BXT63" s="255"/>
      <c r="BXU63" s="255"/>
      <c r="BXV63" s="255"/>
      <c r="BXW63" s="255"/>
      <c r="BXX63" s="255"/>
      <c r="BXY63" s="255"/>
      <c r="BXZ63" s="255"/>
      <c r="BYA63" s="255"/>
      <c r="BYB63" s="255"/>
      <c r="BYC63" s="255"/>
      <c r="BYD63" s="255"/>
      <c r="BYE63" s="255"/>
      <c r="BYF63" s="255"/>
      <c r="BYG63" s="255"/>
      <c r="BYH63" s="255"/>
      <c r="BYI63" s="255"/>
      <c r="BYJ63" s="255"/>
      <c r="BYK63" s="255"/>
      <c r="BYL63" s="255"/>
      <c r="BYM63" s="255"/>
      <c r="BYN63" s="255"/>
      <c r="BYO63" s="255"/>
      <c r="BYP63" s="255"/>
      <c r="BYQ63" s="255"/>
      <c r="BYR63" s="255"/>
      <c r="BYS63" s="255"/>
      <c r="BYT63" s="255"/>
      <c r="BYU63" s="255"/>
      <c r="BYV63" s="255"/>
      <c r="BYW63" s="255"/>
      <c r="BYX63" s="255"/>
      <c r="BYY63" s="255"/>
      <c r="BYZ63" s="255"/>
      <c r="BZA63" s="255"/>
      <c r="BZB63" s="255"/>
      <c r="BZC63" s="255"/>
      <c r="BZD63" s="255"/>
      <c r="BZE63" s="255"/>
      <c r="BZF63" s="255"/>
      <c r="BZG63" s="255"/>
      <c r="BZH63" s="255"/>
      <c r="BZI63" s="255"/>
      <c r="BZJ63" s="255"/>
      <c r="BZK63" s="255"/>
      <c r="BZL63" s="255"/>
      <c r="BZM63" s="255"/>
      <c r="BZN63" s="255"/>
      <c r="BZO63" s="255"/>
      <c r="BZP63" s="255"/>
      <c r="BZQ63" s="255"/>
      <c r="BZR63" s="255"/>
      <c r="BZS63" s="255"/>
      <c r="BZT63" s="255"/>
      <c r="BZU63" s="255"/>
      <c r="BZV63" s="255"/>
      <c r="BZW63" s="255"/>
      <c r="BZX63" s="255"/>
      <c r="BZY63" s="255"/>
      <c r="BZZ63" s="255"/>
      <c r="CAA63" s="255"/>
      <c r="CAB63" s="255"/>
      <c r="CAC63" s="255"/>
      <c r="CAD63" s="255"/>
      <c r="CAE63" s="255"/>
      <c r="CAF63" s="255"/>
      <c r="CAG63" s="255"/>
      <c r="CAH63" s="255"/>
      <c r="CAI63" s="255"/>
      <c r="CAJ63" s="255"/>
      <c r="CAK63" s="255"/>
      <c r="CAL63" s="255"/>
      <c r="CAM63" s="255"/>
      <c r="CAN63" s="255"/>
      <c r="CAO63" s="255"/>
      <c r="CAP63" s="255"/>
      <c r="CAQ63" s="255"/>
      <c r="CAR63" s="255"/>
      <c r="CAS63" s="255"/>
      <c r="CAT63" s="255"/>
      <c r="CAU63" s="255"/>
      <c r="CAV63" s="255"/>
      <c r="CAW63" s="255"/>
      <c r="CAX63" s="255"/>
      <c r="CAY63" s="255"/>
      <c r="CAZ63" s="255"/>
      <c r="CBA63" s="255"/>
      <c r="CBB63" s="255"/>
      <c r="CBC63" s="255"/>
      <c r="CBD63" s="255"/>
      <c r="CBE63" s="255"/>
      <c r="CBF63" s="255"/>
      <c r="CBG63" s="255"/>
      <c r="CBH63" s="255"/>
      <c r="CBI63" s="255"/>
      <c r="CBJ63" s="255"/>
      <c r="CBK63" s="255"/>
      <c r="CBL63" s="255"/>
      <c r="CBM63" s="255"/>
      <c r="CBN63" s="255"/>
      <c r="CBO63" s="255"/>
      <c r="CBP63" s="255"/>
      <c r="CBQ63" s="255"/>
      <c r="CBR63" s="255"/>
      <c r="CBS63" s="255"/>
      <c r="CBT63" s="255"/>
      <c r="CBU63" s="255"/>
      <c r="CBV63" s="255"/>
      <c r="CBW63" s="255"/>
      <c r="CBX63" s="255"/>
      <c r="CBY63" s="255"/>
      <c r="CBZ63" s="255"/>
      <c r="CCA63" s="255"/>
      <c r="CCB63" s="255"/>
      <c r="CCC63" s="255"/>
      <c r="CCD63" s="255"/>
      <c r="CCE63" s="255"/>
      <c r="CCF63" s="255"/>
      <c r="CCG63" s="255"/>
      <c r="CCH63" s="255"/>
      <c r="CCI63" s="255"/>
      <c r="CCJ63" s="255"/>
      <c r="CCK63" s="255"/>
      <c r="CCL63" s="255"/>
      <c r="CCM63" s="255"/>
      <c r="CCN63" s="255"/>
      <c r="CCO63" s="255"/>
      <c r="CCP63" s="255"/>
      <c r="CCQ63" s="255"/>
      <c r="CCR63" s="255"/>
      <c r="CCS63" s="255"/>
      <c r="CCT63" s="255"/>
      <c r="CCU63" s="255"/>
      <c r="CCV63" s="255"/>
      <c r="CCW63" s="255"/>
      <c r="CCX63" s="255"/>
      <c r="CCY63" s="255"/>
      <c r="CCZ63" s="255"/>
      <c r="CDA63" s="255"/>
      <c r="CDB63" s="255"/>
      <c r="CDC63" s="255"/>
      <c r="CDD63" s="255"/>
      <c r="CDE63" s="255"/>
      <c r="CDF63" s="255"/>
      <c r="CDG63" s="255"/>
      <c r="CDH63" s="255"/>
      <c r="CDI63" s="255"/>
      <c r="CDJ63" s="255"/>
      <c r="CDK63" s="255"/>
      <c r="CDL63" s="255"/>
      <c r="CDM63" s="255"/>
      <c r="CDN63" s="255"/>
      <c r="CDO63" s="255"/>
      <c r="CDP63" s="255"/>
      <c r="CDQ63" s="255"/>
      <c r="CDR63" s="255"/>
      <c r="CDS63" s="255"/>
      <c r="CDT63" s="255"/>
      <c r="CDU63" s="255"/>
      <c r="CDV63" s="255"/>
      <c r="CDW63" s="255"/>
      <c r="CDX63" s="255"/>
      <c r="CDY63" s="255"/>
      <c r="CDZ63" s="255"/>
      <c r="CEA63" s="255"/>
      <c r="CEB63" s="255"/>
      <c r="CEC63" s="255"/>
      <c r="CED63" s="255"/>
      <c r="CEE63" s="255"/>
      <c r="CEF63" s="255"/>
      <c r="CEG63" s="255"/>
      <c r="CEH63" s="255"/>
      <c r="CEI63" s="255"/>
      <c r="CEJ63" s="255"/>
      <c r="CEK63" s="255"/>
      <c r="CEL63" s="255"/>
      <c r="CEM63" s="255"/>
      <c r="CEN63" s="255"/>
      <c r="CEO63" s="255"/>
      <c r="CEP63" s="255"/>
      <c r="CEQ63" s="255"/>
      <c r="CER63" s="255"/>
      <c r="CES63" s="255"/>
      <c r="CET63" s="255"/>
      <c r="CEU63" s="255"/>
      <c r="CEV63" s="255"/>
      <c r="CEW63" s="255"/>
      <c r="CEX63" s="255"/>
      <c r="CEY63" s="255"/>
      <c r="CEZ63" s="255"/>
      <c r="CFA63" s="255"/>
      <c r="CFB63" s="255"/>
      <c r="CFC63" s="255"/>
      <c r="CFD63" s="255"/>
      <c r="CFE63" s="255"/>
      <c r="CFF63" s="255"/>
      <c r="CFG63" s="255"/>
      <c r="CFH63" s="255"/>
      <c r="CFI63" s="255"/>
      <c r="CFJ63" s="255"/>
      <c r="CFK63" s="255"/>
      <c r="CFL63" s="255"/>
      <c r="CFM63" s="255"/>
      <c r="CFN63" s="255"/>
      <c r="CFO63" s="255"/>
      <c r="CFP63" s="255"/>
      <c r="CFQ63" s="255"/>
      <c r="CFR63" s="255"/>
      <c r="CFS63" s="255"/>
      <c r="CFT63" s="255"/>
      <c r="CFU63" s="255"/>
      <c r="CFV63" s="255"/>
      <c r="CFW63" s="255"/>
      <c r="CFX63" s="255"/>
      <c r="CFY63" s="255"/>
      <c r="CFZ63" s="255"/>
      <c r="CGA63" s="255"/>
      <c r="CGB63" s="255"/>
      <c r="CGC63" s="255"/>
      <c r="CGD63" s="255"/>
      <c r="CGE63" s="255"/>
      <c r="CGF63" s="255"/>
      <c r="CGG63" s="255"/>
      <c r="CGH63" s="255"/>
      <c r="CGI63" s="255"/>
      <c r="CGJ63" s="255"/>
      <c r="CGK63" s="255"/>
      <c r="CGL63" s="255"/>
      <c r="CGM63" s="255"/>
      <c r="CGN63" s="255"/>
      <c r="CGO63" s="255"/>
      <c r="CGP63" s="255"/>
      <c r="CGQ63" s="255"/>
      <c r="CGR63" s="255"/>
      <c r="CGS63" s="255"/>
      <c r="CGT63" s="255"/>
      <c r="CGU63" s="255"/>
      <c r="CGV63" s="255"/>
      <c r="CGW63" s="255"/>
      <c r="CGX63" s="255"/>
      <c r="CGY63" s="255"/>
      <c r="CGZ63" s="255"/>
      <c r="CHA63" s="255"/>
      <c r="CHB63" s="255"/>
      <c r="CHC63" s="255"/>
      <c r="CHD63" s="255"/>
      <c r="CHE63" s="255"/>
      <c r="CHF63" s="255"/>
      <c r="CHG63" s="255"/>
      <c r="CHH63" s="255"/>
      <c r="CHI63" s="255"/>
      <c r="CHJ63" s="255"/>
      <c r="CHK63" s="255"/>
      <c r="CHL63" s="255"/>
      <c r="CHM63" s="255"/>
      <c r="CHN63" s="255"/>
      <c r="CHO63" s="255"/>
      <c r="CHP63" s="255"/>
      <c r="CHQ63" s="255"/>
      <c r="CHR63" s="255"/>
      <c r="CHS63" s="255"/>
      <c r="CHT63" s="255"/>
      <c r="CHU63" s="255"/>
      <c r="CHV63" s="255"/>
      <c r="CHW63" s="255"/>
      <c r="CHX63" s="255"/>
      <c r="CHY63" s="255"/>
      <c r="CHZ63" s="255"/>
      <c r="CIA63" s="255"/>
      <c r="CIB63" s="255"/>
      <c r="CIC63" s="255"/>
      <c r="CID63" s="255"/>
      <c r="CIE63" s="255"/>
      <c r="CIF63" s="255"/>
      <c r="CIG63" s="255"/>
      <c r="CIH63" s="255"/>
      <c r="CII63" s="255"/>
      <c r="CIJ63" s="255"/>
      <c r="CIK63" s="255"/>
      <c r="CIL63" s="255"/>
      <c r="CIM63" s="255"/>
      <c r="CIN63" s="255"/>
      <c r="CIO63" s="255"/>
      <c r="CIP63" s="255"/>
      <c r="CIQ63" s="255"/>
      <c r="CIR63" s="255"/>
      <c r="CIS63" s="255"/>
      <c r="CIT63" s="255"/>
      <c r="CIU63" s="255"/>
      <c r="CIV63" s="255"/>
      <c r="CIW63" s="255"/>
      <c r="CIX63" s="255"/>
      <c r="CIY63" s="255"/>
      <c r="CIZ63" s="255"/>
      <c r="CJA63" s="255"/>
      <c r="CJB63" s="255"/>
      <c r="CJC63" s="255"/>
      <c r="CJD63" s="255"/>
      <c r="CJE63" s="255"/>
      <c r="CJF63" s="255"/>
      <c r="CJG63" s="255"/>
      <c r="CJH63" s="255"/>
      <c r="CJI63" s="255"/>
      <c r="CJJ63" s="255"/>
      <c r="CJK63" s="255"/>
      <c r="CJL63" s="255"/>
      <c r="CJM63" s="255"/>
      <c r="CJN63" s="255"/>
      <c r="CJO63" s="255"/>
      <c r="CJP63" s="255"/>
      <c r="CJQ63" s="255"/>
      <c r="CJR63" s="255"/>
      <c r="CJS63" s="255"/>
      <c r="CJT63" s="255"/>
      <c r="CJU63" s="255"/>
      <c r="CJV63" s="255"/>
      <c r="CJW63" s="255"/>
      <c r="CJX63" s="255"/>
      <c r="CJY63" s="255"/>
      <c r="CJZ63" s="255"/>
      <c r="CKA63" s="255"/>
      <c r="CKB63" s="255"/>
      <c r="CKC63" s="255"/>
      <c r="CKD63" s="255"/>
      <c r="CKE63" s="255"/>
      <c r="CKF63" s="255"/>
      <c r="CKG63" s="255"/>
      <c r="CKH63" s="255"/>
      <c r="CKI63" s="255"/>
      <c r="CKJ63" s="255"/>
      <c r="CKK63" s="255"/>
      <c r="CKL63" s="255"/>
      <c r="CKM63" s="255"/>
      <c r="CKN63" s="255"/>
      <c r="CKO63" s="255"/>
      <c r="CKP63" s="255"/>
      <c r="CKQ63" s="255"/>
      <c r="CKR63" s="255"/>
      <c r="CKS63" s="255"/>
      <c r="CKT63" s="255"/>
      <c r="CKU63" s="255"/>
      <c r="CKV63" s="255"/>
      <c r="CKW63" s="255"/>
      <c r="CKX63" s="255"/>
      <c r="CKY63" s="255"/>
      <c r="CKZ63" s="255"/>
      <c r="CLA63" s="255"/>
      <c r="CLB63" s="255"/>
      <c r="CLC63" s="255"/>
      <c r="CLD63" s="255"/>
      <c r="CLE63" s="255"/>
      <c r="CLF63" s="255"/>
      <c r="CLG63" s="255"/>
      <c r="CLH63" s="255"/>
      <c r="CLI63" s="255"/>
      <c r="CLJ63" s="255"/>
      <c r="CLK63" s="255"/>
      <c r="CLL63" s="255"/>
      <c r="CLM63" s="255"/>
      <c r="CLN63" s="255"/>
      <c r="CLO63" s="255"/>
      <c r="CLP63" s="255"/>
      <c r="CLQ63" s="255"/>
      <c r="CLR63" s="255"/>
      <c r="CLS63" s="255"/>
      <c r="CLT63" s="255"/>
      <c r="CLU63" s="255"/>
      <c r="CLV63" s="255"/>
      <c r="CLW63" s="255"/>
      <c r="CLX63" s="255"/>
      <c r="CLY63" s="255"/>
      <c r="CLZ63" s="255"/>
      <c r="CMA63" s="255"/>
      <c r="CMB63" s="255"/>
      <c r="CMC63" s="255"/>
      <c r="CMD63" s="255"/>
      <c r="CME63" s="255"/>
      <c r="CMF63" s="255"/>
      <c r="CMG63" s="255"/>
      <c r="CMH63" s="255"/>
      <c r="CMI63" s="255"/>
      <c r="CMJ63" s="255"/>
      <c r="CMK63" s="255"/>
      <c r="CML63" s="255"/>
      <c r="CMM63" s="255"/>
      <c r="CMN63" s="255"/>
      <c r="CMO63" s="255"/>
      <c r="CMP63" s="255"/>
      <c r="CMQ63" s="255"/>
      <c r="CMR63" s="255"/>
      <c r="CMS63" s="255"/>
      <c r="CMT63" s="255"/>
      <c r="CMU63" s="255"/>
      <c r="CMV63" s="255"/>
      <c r="CMW63" s="255"/>
      <c r="CMX63" s="255"/>
      <c r="CMY63" s="255"/>
      <c r="CMZ63" s="255"/>
      <c r="CNA63" s="255"/>
      <c r="CNB63" s="255"/>
      <c r="CNC63" s="255"/>
      <c r="CND63" s="255"/>
      <c r="CNE63" s="255"/>
      <c r="CNF63" s="255"/>
      <c r="CNG63" s="255"/>
      <c r="CNH63" s="255"/>
      <c r="CNI63" s="255"/>
      <c r="CNJ63" s="255"/>
      <c r="CNK63" s="255"/>
      <c r="CNL63" s="255"/>
      <c r="CNM63" s="255"/>
      <c r="CNN63" s="255"/>
      <c r="CNO63" s="255"/>
      <c r="CNP63" s="255"/>
      <c r="CNQ63" s="255"/>
      <c r="CNR63" s="255"/>
      <c r="CNS63" s="255"/>
      <c r="CNT63" s="255"/>
      <c r="CNU63" s="255"/>
      <c r="CNV63" s="255"/>
      <c r="CNW63" s="255"/>
      <c r="CNX63" s="255"/>
      <c r="CNY63" s="255"/>
      <c r="CNZ63" s="255"/>
      <c r="COA63" s="255"/>
      <c r="COB63" s="255"/>
      <c r="COC63" s="255"/>
      <c r="COD63" s="255"/>
      <c r="COE63" s="255"/>
      <c r="COF63" s="255"/>
      <c r="COG63" s="255"/>
      <c r="COH63" s="255"/>
      <c r="COI63" s="255"/>
      <c r="COJ63" s="255"/>
      <c r="COK63" s="255"/>
      <c r="COL63" s="255"/>
      <c r="COM63" s="255"/>
      <c r="CON63" s="255"/>
      <c r="COO63" s="255"/>
      <c r="COP63" s="255"/>
      <c r="COQ63" s="255"/>
      <c r="COR63" s="255"/>
      <c r="COS63" s="255"/>
      <c r="COT63" s="255"/>
      <c r="COU63" s="255"/>
      <c r="COV63" s="255"/>
      <c r="COW63" s="255"/>
      <c r="COX63" s="255"/>
      <c r="COY63" s="255"/>
      <c r="COZ63" s="255"/>
      <c r="CPA63" s="255"/>
      <c r="CPB63" s="255"/>
      <c r="CPC63" s="255"/>
      <c r="CPD63" s="255"/>
      <c r="CPE63" s="255"/>
      <c r="CPF63" s="255"/>
      <c r="CPG63" s="255"/>
      <c r="CPH63" s="255"/>
      <c r="CPI63" s="255"/>
      <c r="CPJ63" s="255"/>
      <c r="CPK63" s="255"/>
      <c r="CPL63" s="255"/>
      <c r="CPM63" s="255"/>
      <c r="CPN63" s="255"/>
      <c r="CPO63" s="255"/>
      <c r="CPP63" s="255"/>
      <c r="CPQ63" s="255"/>
      <c r="CPR63" s="255"/>
      <c r="CPS63" s="255"/>
      <c r="CPT63" s="255"/>
      <c r="CPU63" s="255"/>
      <c r="CPV63" s="255"/>
      <c r="CPW63" s="255"/>
      <c r="CPX63" s="255"/>
      <c r="CPY63" s="255"/>
      <c r="CPZ63" s="255"/>
      <c r="CQA63" s="255"/>
      <c r="CQB63" s="255"/>
      <c r="CQC63" s="255"/>
      <c r="CQD63" s="255"/>
      <c r="CQE63" s="255"/>
      <c r="CQF63" s="255"/>
      <c r="CQG63" s="255"/>
      <c r="CQH63" s="255"/>
      <c r="CQI63" s="255"/>
      <c r="CQJ63" s="255"/>
      <c r="CQK63" s="255"/>
      <c r="CQL63" s="255"/>
      <c r="CQM63" s="255"/>
      <c r="CQN63" s="255"/>
      <c r="CQO63" s="255"/>
      <c r="CQP63" s="255"/>
      <c r="CQQ63" s="255"/>
      <c r="CQR63" s="255"/>
      <c r="CQS63" s="255"/>
      <c r="CQT63" s="255"/>
      <c r="CQU63" s="255"/>
      <c r="CQV63" s="255"/>
      <c r="CQW63" s="255"/>
      <c r="CQX63" s="255"/>
      <c r="CQY63" s="255"/>
      <c r="CQZ63" s="255"/>
      <c r="CRA63" s="255"/>
      <c r="CRB63" s="255"/>
      <c r="CRC63" s="255"/>
      <c r="CRD63" s="255"/>
      <c r="CRE63" s="255"/>
      <c r="CRF63" s="255"/>
      <c r="CRG63" s="255"/>
      <c r="CRH63" s="255"/>
      <c r="CRI63" s="255"/>
      <c r="CRJ63" s="255"/>
      <c r="CRK63" s="255"/>
      <c r="CRL63" s="255"/>
      <c r="CRM63" s="255"/>
      <c r="CRN63" s="255"/>
      <c r="CRO63" s="255"/>
      <c r="CRP63" s="255"/>
      <c r="CRQ63" s="255"/>
      <c r="CRR63" s="255"/>
      <c r="CRS63" s="255"/>
      <c r="CRT63" s="255"/>
      <c r="CRU63" s="255"/>
      <c r="CRV63" s="255"/>
      <c r="CRW63" s="255"/>
      <c r="CRX63" s="255"/>
      <c r="CRY63" s="255"/>
      <c r="CRZ63" s="255"/>
      <c r="CSA63" s="255"/>
      <c r="CSB63" s="255"/>
      <c r="CSC63" s="255"/>
      <c r="CSD63" s="255"/>
      <c r="CSE63" s="255"/>
      <c r="CSF63" s="255"/>
      <c r="CSG63" s="255"/>
      <c r="CSH63" s="255"/>
      <c r="CSI63" s="255"/>
      <c r="CSJ63" s="255"/>
      <c r="CSK63" s="255"/>
      <c r="CSL63" s="255"/>
      <c r="CSM63" s="255"/>
      <c r="CSN63" s="255"/>
      <c r="CSO63" s="255"/>
      <c r="CSP63" s="255"/>
      <c r="CSQ63" s="255"/>
      <c r="CSR63" s="255"/>
      <c r="CSS63" s="255"/>
      <c r="CST63" s="255"/>
      <c r="CSU63" s="255"/>
      <c r="CSV63" s="255"/>
      <c r="CSW63" s="255"/>
      <c r="CSX63" s="255"/>
      <c r="CSY63" s="255"/>
      <c r="CSZ63" s="255"/>
      <c r="CTA63" s="255"/>
      <c r="CTB63" s="255"/>
      <c r="CTC63" s="255"/>
      <c r="CTD63" s="255"/>
      <c r="CTE63" s="255"/>
      <c r="CTF63" s="255"/>
      <c r="CTG63" s="255"/>
      <c r="CTH63" s="255"/>
      <c r="CTI63" s="255"/>
      <c r="CTJ63" s="255"/>
      <c r="CTK63" s="255"/>
      <c r="CTL63" s="255"/>
      <c r="CTM63" s="255"/>
      <c r="CTN63" s="255"/>
      <c r="CTO63" s="255"/>
      <c r="CTP63" s="255"/>
      <c r="CTQ63" s="255"/>
      <c r="CTR63" s="255"/>
      <c r="CTS63" s="255"/>
      <c r="CTT63" s="255"/>
      <c r="CTU63" s="255"/>
      <c r="CTV63" s="255"/>
      <c r="CTW63" s="255"/>
      <c r="CTX63" s="255"/>
      <c r="CTY63" s="255"/>
      <c r="CTZ63" s="255"/>
      <c r="CUA63" s="255"/>
      <c r="CUB63" s="255"/>
      <c r="CUC63" s="255"/>
      <c r="CUD63" s="255"/>
      <c r="CUE63" s="255"/>
      <c r="CUF63" s="255"/>
      <c r="CUG63" s="255"/>
      <c r="CUH63" s="255"/>
      <c r="CUI63" s="255"/>
      <c r="CUJ63" s="255"/>
      <c r="CUK63" s="255"/>
      <c r="CUL63" s="255"/>
      <c r="CUM63" s="255"/>
      <c r="CUN63" s="255"/>
      <c r="CUO63" s="255"/>
      <c r="CUP63" s="255"/>
      <c r="CUQ63" s="255"/>
      <c r="CUR63" s="255"/>
      <c r="CUS63" s="255"/>
      <c r="CUT63" s="255"/>
      <c r="CUU63" s="255"/>
      <c r="CUV63" s="255"/>
      <c r="CUW63" s="255"/>
      <c r="CUX63" s="255"/>
      <c r="CUY63" s="255"/>
      <c r="CUZ63" s="255"/>
      <c r="CVA63" s="255"/>
      <c r="CVB63" s="255"/>
      <c r="CVC63" s="255"/>
      <c r="CVD63" s="255"/>
      <c r="CVE63" s="255"/>
      <c r="CVF63" s="255"/>
      <c r="CVG63" s="255"/>
      <c r="CVH63" s="255"/>
      <c r="CVI63" s="255"/>
      <c r="CVJ63" s="255"/>
      <c r="CVK63" s="255"/>
      <c r="CVL63" s="255"/>
      <c r="CVM63" s="255"/>
      <c r="CVN63" s="255"/>
      <c r="CVO63" s="255"/>
      <c r="CVP63" s="255"/>
      <c r="CVQ63" s="255"/>
      <c r="CVR63" s="255"/>
      <c r="CVS63" s="255"/>
      <c r="CVT63" s="255"/>
      <c r="CVU63" s="255"/>
      <c r="CVV63" s="255"/>
      <c r="CVW63" s="255"/>
      <c r="CVX63" s="255"/>
      <c r="CVY63" s="255"/>
      <c r="CVZ63" s="255"/>
      <c r="CWA63" s="255"/>
      <c r="CWB63" s="255"/>
      <c r="CWC63" s="255"/>
      <c r="CWD63" s="255"/>
      <c r="CWE63" s="255"/>
      <c r="CWF63" s="255"/>
      <c r="CWG63" s="255"/>
      <c r="CWH63" s="255"/>
      <c r="CWI63" s="255"/>
      <c r="CWJ63" s="255"/>
      <c r="CWK63" s="255"/>
      <c r="CWL63" s="255"/>
      <c r="CWM63" s="255"/>
      <c r="CWN63" s="255"/>
      <c r="CWO63" s="255"/>
      <c r="CWP63" s="255"/>
      <c r="CWQ63" s="255"/>
      <c r="CWR63" s="255"/>
      <c r="CWS63" s="255"/>
      <c r="CWT63" s="255"/>
      <c r="CWU63" s="255"/>
      <c r="CWV63" s="255"/>
      <c r="CWW63" s="255"/>
      <c r="CWX63" s="255"/>
      <c r="CWY63" s="255"/>
      <c r="CWZ63" s="255"/>
      <c r="CXA63" s="255"/>
      <c r="CXB63" s="255"/>
      <c r="CXC63" s="255"/>
      <c r="CXD63" s="255"/>
      <c r="CXE63" s="255"/>
      <c r="CXF63" s="255"/>
      <c r="CXG63" s="255"/>
      <c r="CXH63" s="255"/>
      <c r="CXI63" s="255"/>
      <c r="CXJ63" s="255"/>
      <c r="CXK63" s="255"/>
      <c r="CXL63" s="255"/>
      <c r="CXM63" s="255"/>
      <c r="CXN63" s="255"/>
      <c r="CXO63" s="255"/>
      <c r="CXP63" s="255"/>
      <c r="CXQ63" s="255"/>
      <c r="CXR63" s="255"/>
      <c r="CXS63" s="255"/>
      <c r="CXT63" s="255"/>
      <c r="CXU63" s="255"/>
      <c r="CXV63" s="255"/>
      <c r="CXW63" s="255"/>
      <c r="CXX63" s="255"/>
      <c r="CXY63" s="255"/>
      <c r="CXZ63" s="255"/>
      <c r="CYA63" s="255"/>
      <c r="CYB63" s="255"/>
      <c r="CYC63" s="255"/>
      <c r="CYD63" s="255"/>
      <c r="CYE63" s="255"/>
      <c r="CYF63" s="255"/>
      <c r="CYG63" s="255"/>
      <c r="CYH63" s="255"/>
      <c r="CYI63" s="255"/>
      <c r="CYJ63" s="255"/>
      <c r="CYK63" s="255"/>
      <c r="CYL63" s="255"/>
      <c r="CYM63" s="255"/>
      <c r="CYN63" s="255"/>
      <c r="CYO63" s="255"/>
      <c r="CYP63" s="255"/>
      <c r="CYQ63" s="255"/>
      <c r="CYR63" s="255"/>
      <c r="CYS63" s="255"/>
      <c r="CYT63" s="255"/>
      <c r="CYU63" s="255"/>
      <c r="CYV63" s="255"/>
      <c r="CYW63" s="255"/>
      <c r="CYX63" s="255"/>
      <c r="CYY63" s="255"/>
      <c r="CYZ63" s="255"/>
      <c r="CZA63" s="255"/>
      <c r="CZB63" s="255"/>
      <c r="CZC63" s="255"/>
      <c r="CZD63" s="255"/>
      <c r="CZE63" s="255"/>
      <c r="CZF63" s="255"/>
      <c r="CZG63" s="255"/>
      <c r="CZH63" s="255"/>
      <c r="CZI63" s="255"/>
      <c r="CZJ63" s="255"/>
      <c r="CZK63" s="255"/>
      <c r="CZL63" s="255"/>
      <c r="CZM63" s="255"/>
      <c r="CZN63" s="255"/>
      <c r="CZO63" s="255"/>
      <c r="CZP63" s="255"/>
      <c r="CZQ63" s="255"/>
      <c r="CZR63" s="255"/>
      <c r="CZS63" s="255"/>
      <c r="CZT63" s="255"/>
      <c r="CZU63" s="255"/>
      <c r="CZV63" s="255"/>
      <c r="CZW63" s="255"/>
      <c r="CZX63" s="255"/>
      <c r="CZY63" s="255"/>
      <c r="CZZ63" s="255"/>
      <c r="DAA63" s="255"/>
      <c r="DAB63" s="255"/>
      <c r="DAC63" s="255"/>
      <c r="DAD63" s="255"/>
      <c r="DAE63" s="255"/>
      <c r="DAF63" s="255"/>
      <c r="DAG63" s="255"/>
      <c r="DAH63" s="255"/>
      <c r="DAI63" s="255"/>
      <c r="DAJ63" s="255"/>
      <c r="DAK63" s="255"/>
      <c r="DAL63" s="255"/>
      <c r="DAM63" s="255"/>
      <c r="DAN63" s="255"/>
      <c r="DAO63" s="255"/>
      <c r="DAP63" s="255"/>
      <c r="DAQ63" s="255"/>
      <c r="DAR63" s="255"/>
      <c r="DAS63" s="255"/>
      <c r="DAT63" s="255"/>
      <c r="DAU63" s="255"/>
      <c r="DAV63" s="255"/>
      <c r="DAW63" s="255"/>
      <c r="DAX63" s="255"/>
      <c r="DAY63" s="255"/>
      <c r="DAZ63" s="255"/>
      <c r="DBA63" s="255"/>
      <c r="DBB63" s="255"/>
      <c r="DBC63" s="255"/>
      <c r="DBD63" s="255"/>
      <c r="DBE63" s="255"/>
      <c r="DBF63" s="255"/>
      <c r="DBG63" s="255"/>
      <c r="DBH63" s="255"/>
      <c r="DBI63" s="255"/>
      <c r="DBJ63" s="255"/>
      <c r="DBK63" s="255"/>
      <c r="DBL63" s="255"/>
      <c r="DBM63" s="255"/>
      <c r="DBN63" s="255"/>
      <c r="DBO63" s="255"/>
      <c r="DBP63" s="255"/>
      <c r="DBQ63" s="255"/>
      <c r="DBR63" s="255"/>
      <c r="DBS63" s="255"/>
      <c r="DBT63" s="255"/>
      <c r="DBU63" s="255"/>
      <c r="DBV63" s="255"/>
      <c r="DBW63" s="255"/>
      <c r="DBX63" s="255"/>
      <c r="DBY63" s="255"/>
      <c r="DBZ63" s="255"/>
      <c r="DCA63" s="255"/>
      <c r="DCB63" s="255"/>
      <c r="DCC63" s="255"/>
      <c r="DCD63" s="255"/>
      <c r="DCE63" s="255"/>
      <c r="DCF63" s="255"/>
      <c r="DCG63" s="255"/>
      <c r="DCH63" s="255"/>
      <c r="DCI63" s="255"/>
      <c r="DCJ63" s="255"/>
      <c r="DCK63" s="255"/>
      <c r="DCL63" s="255"/>
      <c r="DCM63" s="255"/>
      <c r="DCN63" s="255"/>
      <c r="DCO63" s="255"/>
      <c r="DCP63" s="255"/>
      <c r="DCQ63" s="255"/>
      <c r="DCR63" s="255"/>
      <c r="DCS63" s="255"/>
      <c r="DCT63" s="255"/>
      <c r="DCU63" s="255"/>
      <c r="DCV63" s="255"/>
      <c r="DCW63" s="255"/>
      <c r="DCX63" s="255"/>
      <c r="DCY63" s="255"/>
      <c r="DCZ63" s="255"/>
      <c r="DDA63" s="255"/>
      <c r="DDB63" s="255"/>
      <c r="DDC63" s="255"/>
      <c r="DDD63" s="255"/>
      <c r="DDE63" s="255"/>
      <c r="DDF63" s="255"/>
      <c r="DDG63" s="255"/>
      <c r="DDH63" s="255"/>
      <c r="DDI63" s="255"/>
      <c r="DDJ63" s="255"/>
      <c r="DDK63" s="255"/>
      <c r="DDL63" s="255"/>
      <c r="DDM63" s="255"/>
      <c r="DDN63" s="255"/>
      <c r="DDO63" s="255"/>
      <c r="DDP63" s="255"/>
      <c r="DDQ63" s="255"/>
      <c r="DDR63" s="255"/>
      <c r="DDS63" s="255"/>
      <c r="DDT63" s="255"/>
      <c r="DDU63" s="255"/>
      <c r="DDV63" s="255"/>
      <c r="DDW63" s="255"/>
      <c r="DDX63" s="255"/>
      <c r="DDY63" s="255"/>
      <c r="DDZ63" s="255"/>
      <c r="DEA63" s="255"/>
      <c r="DEB63" s="255"/>
      <c r="DEC63" s="255"/>
      <c r="DED63" s="255"/>
      <c r="DEE63" s="255"/>
      <c r="DEF63" s="255"/>
      <c r="DEG63" s="255"/>
      <c r="DEH63" s="255"/>
      <c r="DEI63" s="255"/>
      <c r="DEJ63" s="255"/>
      <c r="DEK63" s="255"/>
      <c r="DEL63" s="255"/>
      <c r="DEM63" s="255"/>
      <c r="DEN63" s="255"/>
      <c r="DEO63" s="255"/>
      <c r="DEP63" s="255"/>
      <c r="DEQ63" s="255"/>
      <c r="DER63" s="255"/>
      <c r="DES63" s="255"/>
      <c r="DET63" s="255"/>
      <c r="DEU63" s="255"/>
      <c r="DEV63" s="255"/>
      <c r="DEW63" s="255"/>
      <c r="DEX63" s="255"/>
      <c r="DEY63" s="255"/>
      <c r="DEZ63" s="255"/>
      <c r="DFA63" s="255"/>
      <c r="DFB63" s="255"/>
      <c r="DFC63" s="255"/>
      <c r="DFD63" s="255"/>
      <c r="DFE63" s="255"/>
      <c r="DFF63" s="255"/>
      <c r="DFG63" s="255"/>
      <c r="DFH63" s="255"/>
      <c r="DFI63" s="255"/>
      <c r="DFJ63" s="255"/>
      <c r="DFK63" s="255"/>
      <c r="DFL63" s="255"/>
      <c r="DFM63" s="255"/>
      <c r="DFN63" s="255"/>
      <c r="DFO63" s="255"/>
      <c r="DFP63" s="255"/>
      <c r="DFQ63" s="255"/>
      <c r="DFR63" s="255"/>
      <c r="DFS63" s="255"/>
      <c r="DFT63" s="255"/>
      <c r="DFU63" s="255"/>
      <c r="DFV63" s="255"/>
      <c r="DFW63" s="255"/>
      <c r="DFX63" s="255"/>
      <c r="DFY63" s="255"/>
      <c r="DFZ63" s="255"/>
      <c r="DGA63" s="255"/>
      <c r="DGB63" s="255"/>
      <c r="DGC63" s="255"/>
      <c r="DGD63" s="255"/>
      <c r="DGE63" s="255"/>
      <c r="DGF63" s="255"/>
      <c r="DGG63" s="255"/>
      <c r="DGH63" s="255"/>
      <c r="DGI63" s="255"/>
      <c r="DGJ63" s="255"/>
      <c r="DGK63" s="255"/>
      <c r="DGL63" s="255"/>
      <c r="DGM63" s="255"/>
      <c r="DGN63" s="255"/>
      <c r="DGO63" s="255"/>
      <c r="DGP63" s="255"/>
      <c r="DGQ63" s="255"/>
      <c r="DGR63" s="255"/>
      <c r="DGS63" s="255"/>
      <c r="DGT63" s="255"/>
      <c r="DGU63" s="255"/>
      <c r="DGV63" s="255"/>
      <c r="DGW63" s="255"/>
      <c r="DGX63" s="255"/>
      <c r="DGY63" s="255"/>
      <c r="DGZ63" s="255"/>
      <c r="DHA63" s="255"/>
      <c r="DHB63" s="255"/>
      <c r="DHC63" s="255"/>
      <c r="DHD63" s="255"/>
      <c r="DHE63" s="255"/>
      <c r="DHF63" s="255"/>
      <c r="DHG63" s="255"/>
      <c r="DHH63" s="255"/>
      <c r="DHI63" s="255"/>
      <c r="DHJ63" s="255"/>
      <c r="DHK63" s="255"/>
      <c r="DHL63" s="255"/>
      <c r="DHM63" s="255"/>
      <c r="DHN63" s="255"/>
      <c r="DHO63" s="255"/>
      <c r="DHP63" s="255"/>
      <c r="DHQ63" s="255"/>
      <c r="DHR63" s="255"/>
      <c r="DHS63" s="255"/>
      <c r="DHT63" s="255"/>
      <c r="DHU63" s="255"/>
      <c r="DHV63" s="255"/>
      <c r="DHW63" s="255"/>
      <c r="DHX63" s="255"/>
      <c r="DHY63" s="255"/>
      <c r="DHZ63" s="255"/>
      <c r="DIA63" s="255"/>
      <c r="DIB63" s="255"/>
      <c r="DIC63" s="255"/>
      <c r="DID63" s="255"/>
      <c r="DIE63" s="255"/>
      <c r="DIF63" s="255"/>
      <c r="DIG63" s="255"/>
      <c r="DIH63" s="255"/>
      <c r="DII63" s="255"/>
      <c r="DIJ63" s="255"/>
      <c r="DIK63" s="255"/>
      <c r="DIL63" s="255"/>
      <c r="DIM63" s="255"/>
      <c r="DIN63" s="255"/>
      <c r="DIO63" s="255"/>
      <c r="DIP63" s="255"/>
      <c r="DIQ63" s="255"/>
      <c r="DIR63" s="255"/>
      <c r="DIS63" s="255"/>
      <c r="DIT63" s="255"/>
      <c r="DIU63" s="255"/>
      <c r="DIV63" s="255"/>
      <c r="DIW63" s="255"/>
      <c r="DIX63" s="255"/>
      <c r="DIY63" s="255"/>
      <c r="DIZ63" s="255"/>
      <c r="DJA63" s="255"/>
      <c r="DJB63" s="255"/>
      <c r="DJC63" s="255"/>
      <c r="DJD63" s="255"/>
      <c r="DJE63" s="255"/>
      <c r="DJF63" s="255"/>
      <c r="DJG63" s="255"/>
      <c r="DJH63" s="255"/>
      <c r="DJI63" s="255"/>
      <c r="DJJ63" s="255"/>
      <c r="DJK63" s="255"/>
      <c r="DJL63" s="255"/>
      <c r="DJM63" s="255"/>
      <c r="DJN63" s="255"/>
      <c r="DJO63" s="255"/>
      <c r="DJP63" s="255"/>
      <c r="DJQ63" s="255"/>
      <c r="DJR63" s="255"/>
      <c r="DJS63" s="255"/>
      <c r="DJT63" s="255"/>
      <c r="DJU63" s="255"/>
      <c r="DJV63" s="255"/>
      <c r="DJW63" s="255"/>
      <c r="DJX63" s="255"/>
      <c r="DJY63" s="255"/>
      <c r="DJZ63" s="255"/>
      <c r="DKA63" s="255"/>
      <c r="DKB63" s="255"/>
      <c r="DKC63" s="255"/>
      <c r="DKD63" s="255"/>
      <c r="DKE63" s="255"/>
      <c r="DKF63" s="255"/>
      <c r="DKG63" s="255"/>
      <c r="DKH63" s="255"/>
      <c r="DKI63" s="255"/>
      <c r="DKJ63" s="255"/>
      <c r="DKK63" s="255"/>
      <c r="DKL63" s="255"/>
      <c r="DKM63" s="255"/>
      <c r="DKN63" s="255"/>
      <c r="DKO63" s="255"/>
      <c r="DKP63" s="255"/>
      <c r="DKQ63" s="255"/>
      <c r="DKR63" s="255"/>
      <c r="DKS63" s="255"/>
      <c r="DKT63" s="255"/>
      <c r="DKU63" s="255"/>
      <c r="DKV63" s="255"/>
      <c r="DKW63" s="255"/>
      <c r="DKX63" s="255"/>
      <c r="DKY63" s="255"/>
      <c r="DKZ63" s="255"/>
      <c r="DLA63" s="255"/>
      <c r="DLB63" s="255"/>
      <c r="DLC63" s="255"/>
      <c r="DLD63" s="255"/>
      <c r="DLE63" s="255"/>
      <c r="DLF63" s="255"/>
      <c r="DLG63" s="255"/>
      <c r="DLH63" s="255"/>
      <c r="DLI63" s="255"/>
      <c r="DLJ63" s="255"/>
      <c r="DLK63" s="255"/>
      <c r="DLL63" s="255"/>
      <c r="DLM63" s="255"/>
      <c r="DLN63" s="255"/>
      <c r="DLO63" s="255"/>
      <c r="DLP63" s="255"/>
      <c r="DLQ63" s="255"/>
      <c r="DLR63" s="255"/>
      <c r="DLS63" s="255"/>
      <c r="DLT63" s="255"/>
      <c r="DLU63" s="255"/>
      <c r="DLV63" s="255"/>
      <c r="DLW63" s="255"/>
      <c r="DLX63" s="255"/>
      <c r="DLY63" s="255"/>
      <c r="DLZ63" s="255"/>
      <c r="DMA63" s="255"/>
      <c r="DMB63" s="255"/>
      <c r="DMC63" s="255"/>
      <c r="DMD63" s="255"/>
      <c r="DME63" s="255"/>
      <c r="DMF63" s="255"/>
      <c r="DMG63" s="255"/>
      <c r="DMH63" s="255"/>
      <c r="DMI63" s="255"/>
      <c r="DMJ63" s="255"/>
      <c r="DMK63" s="255"/>
      <c r="DML63" s="255"/>
      <c r="DMM63" s="255"/>
      <c r="DMN63" s="255"/>
      <c r="DMO63" s="255"/>
      <c r="DMP63" s="255"/>
      <c r="DMQ63" s="255"/>
      <c r="DMR63" s="255"/>
      <c r="DMS63" s="255"/>
      <c r="DMT63" s="255"/>
      <c r="DMU63" s="255"/>
      <c r="DMV63" s="255"/>
      <c r="DMW63" s="255"/>
      <c r="DMX63" s="255"/>
      <c r="DMY63" s="255"/>
      <c r="DMZ63" s="255"/>
      <c r="DNA63" s="255"/>
      <c r="DNB63" s="255"/>
      <c r="DNC63" s="255"/>
      <c r="DND63" s="255"/>
      <c r="DNE63" s="255"/>
      <c r="DNF63" s="255"/>
      <c r="DNG63" s="255"/>
      <c r="DNH63" s="255"/>
      <c r="DNI63" s="255"/>
      <c r="DNJ63" s="255"/>
      <c r="DNK63" s="255"/>
      <c r="DNL63" s="255"/>
      <c r="DNM63" s="255"/>
      <c r="DNN63" s="255"/>
      <c r="DNO63" s="255"/>
      <c r="DNP63" s="255"/>
      <c r="DNQ63" s="255"/>
      <c r="DNR63" s="255"/>
      <c r="DNS63" s="255"/>
      <c r="DNT63" s="255"/>
      <c r="DNU63" s="255"/>
      <c r="DNV63" s="255"/>
      <c r="DNW63" s="255"/>
      <c r="DNX63" s="255"/>
      <c r="DNY63" s="255"/>
      <c r="DNZ63" s="255"/>
      <c r="DOA63" s="255"/>
      <c r="DOB63" s="255"/>
      <c r="DOC63" s="255"/>
      <c r="DOD63" s="255"/>
      <c r="DOE63" s="255"/>
      <c r="DOF63" s="255"/>
      <c r="DOG63" s="255"/>
      <c r="DOH63" s="255"/>
      <c r="DOI63" s="255"/>
      <c r="DOJ63" s="255"/>
      <c r="DOK63" s="255"/>
      <c r="DOL63" s="255"/>
      <c r="DOM63" s="255"/>
      <c r="DON63" s="255"/>
      <c r="DOO63" s="255"/>
      <c r="DOP63" s="255"/>
      <c r="DOQ63" s="255"/>
      <c r="DOR63" s="255"/>
      <c r="DOS63" s="255"/>
      <c r="DOT63" s="255"/>
      <c r="DOU63" s="255"/>
      <c r="DOV63" s="255"/>
      <c r="DOW63" s="255"/>
      <c r="DOX63" s="255"/>
      <c r="DOY63" s="255"/>
      <c r="DOZ63" s="255"/>
      <c r="DPA63" s="255"/>
      <c r="DPB63" s="255"/>
      <c r="DPC63" s="255"/>
      <c r="DPD63" s="255"/>
      <c r="DPE63" s="255"/>
      <c r="DPF63" s="255"/>
      <c r="DPG63" s="255"/>
      <c r="DPH63" s="255"/>
      <c r="DPI63" s="255"/>
      <c r="DPJ63" s="255"/>
      <c r="DPK63" s="255"/>
      <c r="DPL63" s="255"/>
      <c r="DPM63" s="255"/>
      <c r="DPN63" s="255"/>
      <c r="DPO63" s="255"/>
      <c r="DPP63" s="255"/>
      <c r="DPQ63" s="255"/>
      <c r="DPR63" s="255"/>
      <c r="DPS63" s="255"/>
      <c r="DPT63" s="255"/>
      <c r="DPU63" s="255"/>
      <c r="DPV63" s="255"/>
      <c r="DPW63" s="255"/>
      <c r="DPX63" s="255"/>
      <c r="DPY63" s="255"/>
      <c r="DPZ63" s="255"/>
      <c r="DQA63" s="255"/>
      <c r="DQB63" s="255"/>
      <c r="DQC63" s="255"/>
      <c r="DQD63" s="255"/>
      <c r="DQE63" s="255"/>
      <c r="DQF63" s="255"/>
      <c r="DQG63" s="255"/>
      <c r="DQH63" s="255"/>
      <c r="DQI63" s="255"/>
      <c r="DQJ63" s="255"/>
      <c r="DQK63" s="255"/>
      <c r="DQL63" s="255"/>
      <c r="DQM63" s="255"/>
      <c r="DQN63" s="255"/>
      <c r="DQO63" s="255"/>
      <c r="DQP63" s="255"/>
      <c r="DQQ63" s="255"/>
      <c r="DQR63" s="255"/>
      <c r="DQS63" s="255"/>
      <c r="DQT63" s="255"/>
      <c r="DQU63" s="255"/>
      <c r="DQV63" s="255"/>
      <c r="DQW63" s="255"/>
      <c r="DQX63" s="255"/>
      <c r="DQY63" s="255"/>
      <c r="DQZ63" s="255"/>
      <c r="DRA63" s="255"/>
      <c r="DRB63" s="255"/>
      <c r="DRC63" s="255"/>
      <c r="DRD63" s="255"/>
      <c r="DRE63" s="255"/>
      <c r="DRF63" s="255"/>
      <c r="DRG63" s="255"/>
      <c r="DRH63" s="255"/>
      <c r="DRI63" s="255"/>
      <c r="DRJ63" s="255"/>
      <c r="DRK63" s="255"/>
      <c r="DRL63" s="255"/>
      <c r="DRM63" s="255"/>
      <c r="DRN63" s="255"/>
      <c r="DRO63" s="255"/>
      <c r="DRP63" s="255"/>
      <c r="DRQ63" s="255"/>
      <c r="DRR63" s="255"/>
      <c r="DRS63" s="255"/>
      <c r="DRT63" s="255"/>
      <c r="DRU63" s="255"/>
      <c r="DRV63" s="255"/>
      <c r="DRW63" s="255"/>
      <c r="DRX63" s="255"/>
      <c r="DRY63" s="255"/>
      <c r="DRZ63" s="255"/>
      <c r="DSA63" s="255"/>
      <c r="DSB63" s="255"/>
      <c r="DSC63" s="255"/>
      <c r="DSD63" s="255"/>
      <c r="DSE63" s="255"/>
      <c r="DSF63" s="255"/>
      <c r="DSG63" s="255"/>
      <c r="DSH63" s="255"/>
      <c r="DSI63" s="255"/>
      <c r="DSJ63" s="255"/>
      <c r="DSK63" s="255"/>
      <c r="DSL63" s="255"/>
      <c r="DSM63" s="255"/>
      <c r="DSN63" s="255"/>
      <c r="DSO63" s="255"/>
      <c r="DSP63" s="255"/>
      <c r="DSQ63" s="255"/>
      <c r="DSR63" s="255"/>
      <c r="DSS63" s="255"/>
      <c r="DST63" s="255"/>
      <c r="DSU63" s="255"/>
      <c r="DSV63" s="255"/>
      <c r="DSW63" s="255"/>
      <c r="DSX63" s="255"/>
      <c r="DSY63" s="255"/>
      <c r="DSZ63" s="255"/>
      <c r="DTA63" s="255"/>
      <c r="DTB63" s="255"/>
      <c r="DTC63" s="255"/>
      <c r="DTD63" s="255"/>
      <c r="DTE63" s="255"/>
      <c r="DTF63" s="255"/>
      <c r="DTG63" s="255"/>
      <c r="DTH63" s="255"/>
      <c r="DTI63" s="255"/>
      <c r="DTJ63" s="255"/>
      <c r="DTK63" s="255"/>
      <c r="DTL63" s="255"/>
      <c r="DTM63" s="255"/>
      <c r="DTN63" s="255"/>
      <c r="DTO63" s="255"/>
      <c r="DTP63" s="255"/>
      <c r="DTQ63" s="255"/>
      <c r="DTR63" s="255"/>
      <c r="DTS63" s="255"/>
      <c r="DTT63" s="255"/>
      <c r="DTU63" s="255"/>
      <c r="DTV63" s="255"/>
      <c r="DTW63" s="255"/>
      <c r="DTX63" s="255"/>
      <c r="DTY63" s="255"/>
      <c r="DTZ63" s="255"/>
      <c r="DUA63" s="255"/>
      <c r="DUB63" s="255"/>
      <c r="DUC63" s="255"/>
      <c r="DUD63" s="255"/>
      <c r="DUE63" s="255"/>
      <c r="DUF63" s="255"/>
      <c r="DUG63" s="255"/>
      <c r="DUH63" s="255"/>
      <c r="DUI63" s="255"/>
      <c r="DUJ63" s="255"/>
      <c r="DUK63" s="255"/>
      <c r="DUL63" s="255"/>
      <c r="DUM63" s="255"/>
      <c r="DUN63" s="255"/>
      <c r="DUO63" s="255"/>
      <c r="DUP63" s="255"/>
      <c r="DUQ63" s="255"/>
      <c r="DUR63" s="255"/>
      <c r="DUS63" s="255"/>
      <c r="DUT63" s="255"/>
      <c r="DUU63" s="255"/>
      <c r="DUV63" s="255"/>
      <c r="DUW63" s="255"/>
      <c r="DUX63" s="255"/>
      <c r="DUY63" s="255"/>
      <c r="DUZ63" s="255"/>
      <c r="DVA63" s="255"/>
      <c r="DVB63" s="255"/>
      <c r="DVC63" s="255"/>
      <c r="DVD63" s="255"/>
      <c r="DVE63" s="255"/>
      <c r="DVF63" s="255"/>
      <c r="DVG63" s="255"/>
      <c r="DVH63" s="255"/>
      <c r="DVI63" s="255"/>
      <c r="DVJ63" s="255"/>
      <c r="DVK63" s="255"/>
      <c r="DVL63" s="255"/>
      <c r="DVM63" s="255"/>
      <c r="DVN63" s="255"/>
      <c r="DVO63" s="255"/>
      <c r="DVP63" s="255"/>
      <c r="DVQ63" s="255"/>
      <c r="DVR63" s="255"/>
      <c r="DVS63" s="255"/>
      <c r="DVT63" s="255"/>
      <c r="DVU63" s="255"/>
      <c r="DVV63" s="255"/>
      <c r="DVW63" s="255"/>
      <c r="DVX63" s="255"/>
      <c r="DVY63" s="255"/>
      <c r="DVZ63" s="255"/>
      <c r="DWA63" s="255"/>
      <c r="DWB63" s="255"/>
      <c r="DWC63" s="255"/>
      <c r="DWD63" s="255"/>
      <c r="DWE63" s="255"/>
      <c r="DWF63" s="255"/>
      <c r="DWG63" s="255"/>
      <c r="DWH63" s="255"/>
      <c r="DWI63" s="255"/>
      <c r="DWJ63" s="255"/>
      <c r="DWK63" s="255"/>
      <c r="DWL63" s="255"/>
      <c r="DWM63" s="255"/>
      <c r="DWN63" s="255"/>
      <c r="DWO63" s="255"/>
      <c r="DWP63" s="255"/>
      <c r="DWQ63" s="255"/>
      <c r="DWR63" s="255"/>
      <c r="DWS63" s="255"/>
      <c r="DWT63" s="255"/>
      <c r="DWU63" s="255"/>
      <c r="DWV63" s="255"/>
      <c r="DWW63" s="255"/>
      <c r="DWX63" s="255"/>
      <c r="DWY63" s="255"/>
      <c r="DWZ63" s="255"/>
      <c r="DXA63" s="255"/>
      <c r="DXB63" s="255"/>
      <c r="DXC63" s="255"/>
      <c r="DXD63" s="255"/>
      <c r="DXE63" s="255"/>
      <c r="DXF63" s="255"/>
      <c r="DXG63" s="255"/>
      <c r="DXH63" s="255"/>
      <c r="DXI63" s="255"/>
      <c r="DXJ63" s="255"/>
      <c r="DXK63" s="255"/>
      <c r="DXL63" s="255"/>
      <c r="DXM63" s="255"/>
      <c r="DXN63" s="255"/>
      <c r="DXO63" s="255"/>
      <c r="DXP63" s="255"/>
      <c r="DXQ63" s="255"/>
      <c r="DXR63" s="255"/>
      <c r="DXS63" s="255"/>
      <c r="DXT63" s="255"/>
      <c r="DXU63" s="255"/>
      <c r="DXV63" s="255"/>
      <c r="DXW63" s="255"/>
      <c r="DXX63" s="255"/>
      <c r="DXY63" s="255"/>
      <c r="DXZ63" s="255"/>
      <c r="DYA63" s="255"/>
      <c r="DYB63" s="255"/>
      <c r="DYC63" s="255"/>
      <c r="DYD63" s="255"/>
      <c r="DYE63" s="255"/>
      <c r="DYF63" s="255"/>
      <c r="DYG63" s="255"/>
      <c r="DYH63" s="255"/>
      <c r="DYI63" s="255"/>
      <c r="DYJ63" s="255"/>
      <c r="DYK63" s="255"/>
      <c r="DYL63" s="255"/>
      <c r="DYM63" s="255"/>
      <c r="DYN63" s="255"/>
      <c r="DYO63" s="255"/>
      <c r="DYP63" s="255"/>
      <c r="DYQ63" s="255"/>
      <c r="DYR63" s="255"/>
      <c r="DYS63" s="255"/>
      <c r="DYT63" s="255"/>
      <c r="DYU63" s="255"/>
      <c r="DYV63" s="255"/>
      <c r="DYW63" s="255"/>
      <c r="DYX63" s="255"/>
      <c r="DYY63" s="255"/>
      <c r="DYZ63" s="255"/>
      <c r="DZA63" s="255"/>
      <c r="DZB63" s="255"/>
      <c r="DZC63" s="255"/>
      <c r="DZD63" s="255"/>
      <c r="DZE63" s="255"/>
      <c r="DZF63" s="255"/>
      <c r="DZG63" s="255"/>
      <c r="DZH63" s="255"/>
      <c r="DZI63" s="255"/>
      <c r="DZJ63" s="255"/>
      <c r="DZK63" s="255"/>
      <c r="DZL63" s="255"/>
      <c r="DZM63" s="255"/>
      <c r="DZN63" s="255"/>
      <c r="DZO63" s="255"/>
      <c r="DZP63" s="255"/>
      <c r="DZQ63" s="255"/>
      <c r="DZR63" s="255"/>
      <c r="DZS63" s="255"/>
      <c r="DZT63" s="255"/>
      <c r="DZU63" s="255"/>
      <c r="DZV63" s="255"/>
      <c r="DZW63" s="255"/>
      <c r="DZX63" s="255"/>
      <c r="DZY63" s="255"/>
      <c r="DZZ63" s="255"/>
      <c r="EAA63" s="255"/>
      <c r="EAB63" s="255"/>
      <c r="EAC63" s="255"/>
      <c r="EAD63" s="255"/>
      <c r="EAE63" s="255"/>
      <c r="EAF63" s="255"/>
      <c r="EAG63" s="255"/>
      <c r="EAH63" s="255"/>
      <c r="EAI63" s="255"/>
      <c r="EAJ63" s="255"/>
      <c r="EAK63" s="255"/>
      <c r="EAL63" s="255"/>
      <c r="EAM63" s="255"/>
      <c r="EAN63" s="255"/>
      <c r="EAO63" s="255"/>
      <c r="EAP63" s="255"/>
      <c r="EAQ63" s="255"/>
      <c r="EAR63" s="255"/>
      <c r="EAS63" s="255"/>
      <c r="EAT63" s="255"/>
      <c r="EAU63" s="255"/>
      <c r="EAV63" s="255"/>
      <c r="EAW63" s="255"/>
      <c r="EAX63" s="255"/>
      <c r="EAY63" s="255"/>
      <c r="EAZ63" s="255"/>
      <c r="EBA63" s="255"/>
      <c r="EBB63" s="255"/>
      <c r="EBC63" s="255"/>
      <c r="EBD63" s="255"/>
      <c r="EBE63" s="255"/>
      <c r="EBF63" s="255"/>
      <c r="EBG63" s="255"/>
      <c r="EBH63" s="255"/>
      <c r="EBI63" s="255"/>
      <c r="EBJ63" s="255"/>
      <c r="EBK63" s="255"/>
      <c r="EBL63" s="255"/>
      <c r="EBM63" s="255"/>
      <c r="EBN63" s="255"/>
      <c r="EBO63" s="255"/>
      <c r="EBP63" s="255"/>
      <c r="EBQ63" s="255"/>
      <c r="EBR63" s="255"/>
      <c r="EBS63" s="255"/>
      <c r="EBT63" s="255"/>
      <c r="EBU63" s="255"/>
      <c r="EBV63" s="255"/>
      <c r="EBW63" s="255"/>
      <c r="EBX63" s="255"/>
      <c r="EBY63" s="255"/>
      <c r="EBZ63" s="255"/>
      <c r="ECA63" s="255"/>
      <c r="ECB63" s="255"/>
      <c r="ECC63" s="255"/>
      <c r="ECD63" s="255"/>
      <c r="ECE63" s="255"/>
      <c r="ECF63" s="255"/>
      <c r="ECG63" s="255"/>
      <c r="ECH63" s="255"/>
      <c r="ECI63" s="255"/>
      <c r="ECJ63" s="255"/>
      <c r="ECK63" s="255"/>
      <c r="ECL63" s="255"/>
      <c r="ECM63" s="255"/>
      <c r="ECN63" s="255"/>
      <c r="ECO63" s="255"/>
      <c r="ECP63" s="255"/>
      <c r="ECQ63" s="255"/>
      <c r="ECR63" s="255"/>
      <c r="ECS63" s="255"/>
      <c r="ECT63" s="255"/>
      <c r="ECU63" s="255"/>
      <c r="ECV63" s="255"/>
      <c r="ECW63" s="255"/>
      <c r="ECX63" s="255"/>
      <c r="ECY63" s="255"/>
      <c r="ECZ63" s="255"/>
      <c r="EDA63" s="255"/>
      <c r="EDB63" s="255"/>
      <c r="EDC63" s="255"/>
      <c r="EDD63" s="255"/>
      <c r="EDE63" s="255"/>
      <c r="EDF63" s="255"/>
      <c r="EDG63" s="255"/>
      <c r="EDH63" s="255"/>
      <c r="EDI63" s="255"/>
      <c r="EDJ63" s="255"/>
      <c r="EDK63" s="255"/>
      <c r="EDL63" s="255"/>
      <c r="EDM63" s="255"/>
      <c r="EDN63" s="255"/>
      <c r="EDO63" s="255"/>
      <c r="EDP63" s="255"/>
      <c r="EDQ63" s="255"/>
      <c r="EDR63" s="255"/>
      <c r="EDS63" s="255"/>
      <c r="EDT63" s="255"/>
      <c r="EDU63" s="255"/>
      <c r="EDV63" s="255"/>
      <c r="EDW63" s="255"/>
      <c r="EDX63" s="255"/>
      <c r="EDY63" s="255"/>
      <c r="EDZ63" s="255"/>
      <c r="EEA63" s="255"/>
      <c r="EEB63" s="255"/>
      <c r="EEC63" s="255"/>
      <c r="EED63" s="255"/>
      <c r="EEE63" s="255"/>
      <c r="EEF63" s="255"/>
      <c r="EEG63" s="255"/>
      <c r="EEH63" s="255"/>
      <c r="EEI63" s="255"/>
      <c r="EEJ63" s="255"/>
      <c r="EEK63" s="255"/>
      <c r="EEL63" s="255"/>
      <c r="EEM63" s="255"/>
      <c r="EEN63" s="255"/>
      <c r="EEO63" s="255"/>
      <c r="EEP63" s="255"/>
      <c r="EEQ63" s="255"/>
      <c r="EER63" s="255"/>
      <c r="EES63" s="255"/>
      <c r="EET63" s="255"/>
      <c r="EEU63" s="255"/>
      <c r="EEV63" s="255"/>
      <c r="EEW63" s="255"/>
      <c r="EEX63" s="255"/>
      <c r="EEY63" s="255"/>
      <c r="EEZ63" s="255"/>
      <c r="EFA63" s="255"/>
      <c r="EFB63" s="255"/>
      <c r="EFC63" s="255"/>
      <c r="EFD63" s="255"/>
      <c r="EFE63" s="255"/>
      <c r="EFF63" s="255"/>
      <c r="EFG63" s="255"/>
      <c r="EFH63" s="255"/>
      <c r="EFI63" s="255"/>
      <c r="EFJ63" s="255"/>
      <c r="EFK63" s="255"/>
      <c r="EFL63" s="255"/>
      <c r="EFM63" s="255"/>
      <c r="EFN63" s="255"/>
      <c r="EFO63" s="255"/>
      <c r="EFP63" s="255"/>
      <c r="EFQ63" s="255"/>
      <c r="EFR63" s="255"/>
      <c r="EFS63" s="255"/>
      <c r="EFT63" s="255"/>
      <c r="EFU63" s="255"/>
      <c r="EFV63" s="255"/>
      <c r="EFW63" s="255"/>
      <c r="EFX63" s="255"/>
      <c r="EFY63" s="255"/>
      <c r="EFZ63" s="255"/>
      <c r="EGA63" s="255"/>
      <c r="EGB63" s="255"/>
      <c r="EGC63" s="255"/>
      <c r="EGD63" s="255"/>
      <c r="EGE63" s="255"/>
      <c r="EGF63" s="255"/>
      <c r="EGG63" s="255"/>
      <c r="EGH63" s="255"/>
      <c r="EGI63" s="255"/>
      <c r="EGJ63" s="255"/>
      <c r="EGK63" s="255"/>
      <c r="EGL63" s="255"/>
      <c r="EGM63" s="255"/>
      <c r="EGN63" s="255"/>
      <c r="EGO63" s="255"/>
      <c r="EGP63" s="255"/>
      <c r="EGQ63" s="255"/>
      <c r="EGR63" s="255"/>
      <c r="EGS63" s="255"/>
      <c r="EGT63" s="255"/>
      <c r="EGU63" s="255"/>
      <c r="EGV63" s="255"/>
      <c r="EGW63" s="255"/>
      <c r="EGX63" s="255"/>
      <c r="EGY63" s="255"/>
      <c r="EGZ63" s="255"/>
      <c r="EHA63" s="255"/>
      <c r="EHB63" s="255"/>
      <c r="EHC63" s="255"/>
      <c r="EHD63" s="255"/>
      <c r="EHE63" s="255"/>
      <c r="EHF63" s="255"/>
      <c r="EHG63" s="255"/>
      <c r="EHH63" s="255"/>
      <c r="EHI63" s="255"/>
      <c r="EHJ63" s="255"/>
      <c r="EHK63" s="255"/>
      <c r="EHL63" s="255"/>
      <c r="EHM63" s="255"/>
      <c r="EHN63" s="255"/>
      <c r="EHO63" s="255"/>
      <c r="EHP63" s="255"/>
      <c r="EHQ63" s="255"/>
      <c r="EHR63" s="255"/>
      <c r="EHS63" s="255"/>
      <c r="EHT63" s="255"/>
      <c r="EHU63" s="255"/>
      <c r="EHV63" s="255"/>
      <c r="EHW63" s="255"/>
      <c r="EHX63" s="255"/>
      <c r="EHY63" s="255"/>
      <c r="EHZ63" s="255"/>
      <c r="EIA63" s="255"/>
      <c r="EIB63" s="255"/>
      <c r="EIC63" s="255"/>
      <c r="EID63" s="255"/>
      <c r="EIE63" s="255"/>
      <c r="EIF63" s="255"/>
      <c r="EIG63" s="255"/>
      <c r="EIH63" s="255"/>
      <c r="EII63" s="255"/>
      <c r="EIJ63" s="255"/>
      <c r="EIK63" s="255"/>
      <c r="EIL63" s="255"/>
      <c r="EIM63" s="255"/>
      <c r="EIN63" s="255"/>
      <c r="EIO63" s="255"/>
      <c r="EIP63" s="255"/>
      <c r="EIQ63" s="255"/>
      <c r="EIR63" s="255"/>
      <c r="EIS63" s="255"/>
      <c r="EIT63" s="255"/>
      <c r="EIU63" s="255"/>
      <c r="EIV63" s="255"/>
      <c r="EIW63" s="255"/>
      <c r="EIX63" s="255"/>
      <c r="EIY63" s="255"/>
      <c r="EIZ63" s="255"/>
      <c r="EJA63" s="255"/>
      <c r="EJB63" s="255"/>
      <c r="EJC63" s="255"/>
      <c r="EJD63" s="255"/>
      <c r="EJE63" s="255"/>
      <c r="EJF63" s="255"/>
      <c r="EJG63" s="255"/>
      <c r="EJH63" s="255"/>
      <c r="EJI63" s="255"/>
      <c r="EJJ63" s="255"/>
      <c r="EJK63" s="255"/>
      <c r="EJL63" s="255"/>
      <c r="EJM63" s="255"/>
      <c r="EJN63" s="255"/>
      <c r="EJO63" s="255"/>
      <c r="EJP63" s="255"/>
      <c r="EJQ63" s="255"/>
      <c r="EJR63" s="255"/>
      <c r="EJS63" s="255"/>
      <c r="EJT63" s="255"/>
      <c r="EJU63" s="255"/>
      <c r="EJV63" s="255"/>
      <c r="EJW63" s="255"/>
      <c r="EJX63" s="255"/>
      <c r="EJY63" s="255"/>
      <c r="EJZ63" s="255"/>
      <c r="EKA63" s="255"/>
      <c r="EKB63" s="255"/>
      <c r="EKC63" s="255"/>
      <c r="EKD63" s="255"/>
      <c r="EKE63" s="255"/>
      <c r="EKF63" s="255"/>
      <c r="EKG63" s="255"/>
      <c r="EKH63" s="255"/>
      <c r="EKI63" s="255"/>
      <c r="EKJ63" s="255"/>
      <c r="EKK63" s="255"/>
      <c r="EKL63" s="255"/>
      <c r="EKM63" s="255"/>
      <c r="EKN63" s="255"/>
      <c r="EKO63" s="255"/>
      <c r="EKP63" s="255"/>
      <c r="EKQ63" s="255"/>
      <c r="EKR63" s="255"/>
      <c r="EKS63" s="255"/>
      <c r="EKT63" s="255"/>
      <c r="EKU63" s="255"/>
      <c r="EKV63" s="255"/>
      <c r="EKW63" s="255"/>
      <c r="EKX63" s="255"/>
      <c r="EKY63" s="255"/>
      <c r="EKZ63" s="255"/>
      <c r="ELA63" s="255"/>
      <c r="ELB63" s="255"/>
      <c r="ELC63" s="255"/>
      <c r="ELD63" s="255"/>
      <c r="ELE63" s="255"/>
      <c r="ELF63" s="255"/>
      <c r="ELG63" s="255"/>
      <c r="ELH63" s="255"/>
      <c r="ELI63" s="255"/>
      <c r="ELJ63" s="255"/>
      <c r="ELK63" s="255"/>
      <c r="ELL63" s="255"/>
      <c r="ELM63" s="255"/>
      <c r="ELN63" s="255"/>
      <c r="ELO63" s="255"/>
      <c r="ELP63" s="255"/>
      <c r="ELQ63" s="255"/>
      <c r="ELR63" s="255"/>
      <c r="ELS63" s="255"/>
      <c r="ELT63" s="255"/>
      <c r="ELU63" s="255"/>
      <c r="ELV63" s="255"/>
      <c r="ELW63" s="255"/>
      <c r="ELX63" s="255"/>
      <c r="ELY63" s="255"/>
      <c r="ELZ63" s="255"/>
      <c r="EMA63" s="255"/>
      <c r="EMB63" s="255"/>
      <c r="EMC63" s="255"/>
      <c r="EMD63" s="255"/>
      <c r="EME63" s="255"/>
      <c r="EMF63" s="255"/>
      <c r="EMG63" s="255"/>
      <c r="EMH63" s="255"/>
      <c r="EMI63" s="255"/>
      <c r="EMJ63" s="255"/>
      <c r="EMK63" s="255"/>
      <c r="EML63" s="255"/>
      <c r="EMM63" s="255"/>
      <c r="EMN63" s="255"/>
      <c r="EMO63" s="255"/>
      <c r="EMP63" s="255"/>
      <c r="EMQ63" s="255"/>
      <c r="EMR63" s="255"/>
      <c r="EMS63" s="255"/>
      <c r="EMT63" s="255"/>
      <c r="EMU63" s="255"/>
      <c r="EMV63" s="255"/>
      <c r="EMW63" s="255"/>
      <c r="EMX63" s="255"/>
      <c r="EMY63" s="255"/>
      <c r="EMZ63" s="255"/>
      <c r="ENA63" s="255"/>
      <c r="ENB63" s="255"/>
      <c r="ENC63" s="255"/>
      <c r="END63" s="255"/>
      <c r="ENE63" s="255"/>
      <c r="ENF63" s="255"/>
      <c r="ENG63" s="255"/>
      <c r="ENH63" s="255"/>
      <c r="ENI63" s="255"/>
      <c r="ENJ63" s="255"/>
      <c r="ENK63" s="255"/>
      <c r="ENL63" s="255"/>
      <c r="ENM63" s="255"/>
      <c r="ENN63" s="255"/>
      <c r="ENO63" s="255"/>
      <c r="ENP63" s="255"/>
      <c r="ENQ63" s="255"/>
      <c r="ENR63" s="255"/>
      <c r="ENS63" s="255"/>
      <c r="ENT63" s="255"/>
      <c r="ENU63" s="255"/>
      <c r="ENV63" s="255"/>
      <c r="ENW63" s="255"/>
      <c r="ENX63" s="255"/>
      <c r="ENY63" s="255"/>
      <c r="ENZ63" s="255"/>
      <c r="EOA63" s="255"/>
      <c r="EOB63" s="255"/>
      <c r="EOC63" s="255"/>
      <c r="EOD63" s="255"/>
      <c r="EOE63" s="255"/>
      <c r="EOF63" s="255"/>
      <c r="EOG63" s="255"/>
      <c r="EOH63" s="255"/>
      <c r="EOI63" s="255"/>
      <c r="EOJ63" s="255"/>
      <c r="EOK63" s="255"/>
      <c r="EOL63" s="255"/>
      <c r="EOM63" s="255"/>
      <c r="EON63" s="255"/>
      <c r="EOO63" s="255"/>
      <c r="EOP63" s="255"/>
      <c r="EOQ63" s="255"/>
      <c r="EOR63" s="255"/>
      <c r="EOS63" s="255"/>
      <c r="EOT63" s="255"/>
      <c r="EOU63" s="255"/>
      <c r="EOV63" s="255"/>
      <c r="EOW63" s="255"/>
      <c r="EOX63" s="255"/>
      <c r="EOY63" s="255"/>
      <c r="EOZ63" s="255"/>
      <c r="EPA63" s="255"/>
      <c r="EPB63" s="255"/>
      <c r="EPC63" s="255"/>
      <c r="EPD63" s="255"/>
      <c r="EPE63" s="255"/>
      <c r="EPF63" s="255"/>
      <c r="EPG63" s="255"/>
      <c r="EPH63" s="255"/>
      <c r="EPI63" s="255"/>
      <c r="EPJ63" s="255"/>
      <c r="EPK63" s="255"/>
      <c r="EPL63" s="255"/>
      <c r="EPM63" s="255"/>
      <c r="EPN63" s="255"/>
      <c r="EPO63" s="255"/>
      <c r="EPP63" s="255"/>
      <c r="EPQ63" s="255"/>
      <c r="EPR63" s="255"/>
      <c r="EPS63" s="255"/>
      <c r="EPT63" s="255"/>
      <c r="EPU63" s="255"/>
      <c r="EPV63" s="255"/>
      <c r="EPW63" s="255"/>
      <c r="EPX63" s="255"/>
      <c r="EPY63" s="255"/>
      <c r="EPZ63" s="255"/>
      <c r="EQA63" s="255"/>
      <c r="EQB63" s="255"/>
      <c r="EQC63" s="255"/>
      <c r="EQD63" s="255"/>
      <c r="EQE63" s="255"/>
      <c r="EQF63" s="255"/>
      <c r="EQG63" s="255"/>
      <c r="EQH63" s="255"/>
      <c r="EQI63" s="255"/>
      <c r="EQJ63" s="255"/>
      <c r="EQK63" s="255"/>
      <c r="EQL63" s="255"/>
      <c r="EQM63" s="255"/>
      <c r="EQN63" s="255"/>
      <c r="EQO63" s="255"/>
      <c r="EQP63" s="255"/>
      <c r="EQQ63" s="255"/>
      <c r="EQR63" s="255"/>
      <c r="EQS63" s="255"/>
      <c r="EQT63" s="255"/>
      <c r="EQU63" s="255"/>
      <c r="EQV63" s="255"/>
      <c r="EQW63" s="255"/>
      <c r="EQX63" s="255"/>
      <c r="EQY63" s="255"/>
      <c r="EQZ63" s="255"/>
      <c r="ERA63" s="255"/>
      <c r="ERB63" s="255"/>
      <c r="ERC63" s="255"/>
      <c r="ERD63" s="255"/>
      <c r="ERE63" s="255"/>
      <c r="ERF63" s="255"/>
      <c r="ERG63" s="255"/>
      <c r="ERH63" s="255"/>
      <c r="ERI63" s="255"/>
      <c r="ERJ63" s="255"/>
      <c r="ERK63" s="255"/>
      <c r="ERL63" s="255"/>
      <c r="ERM63" s="255"/>
      <c r="ERN63" s="255"/>
      <c r="ERO63" s="255"/>
      <c r="ERP63" s="255"/>
      <c r="ERQ63" s="255"/>
      <c r="ERR63" s="255"/>
      <c r="ERS63" s="255"/>
      <c r="ERT63" s="255"/>
      <c r="ERU63" s="255"/>
      <c r="ERV63" s="255"/>
      <c r="ERW63" s="255"/>
      <c r="ERX63" s="255"/>
      <c r="ERY63" s="255"/>
      <c r="ERZ63" s="255"/>
      <c r="ESA63" s="255"/>
      <c r="ESB63" s="255"/>
      <c r="ESC63" s="255"/>
      <c r="ESD63" s="255"/>
      <c r="ESE63" s="255"/>
      <c r="ESF63" s="255"/>
      <c r="ESG63" s="255"/>
      <c r="ESH63" s="255"/>
      <c r="ESI63" s="255"/>
      <c r="ESJ63" s="255"/>
      <c r="ESK63" s="255"/>
      <c r="ESL63" s="255"/>
      <c r="ESM63" s="255"/>
      <c r="ESN63" s="255"/>
      <c r="ESO63" s="255"/>
      <c r="ESP63" s="255"/>
      <c r="ESQ63" s="255"/>
      <c r="ESR63" s="255"/>
      <c r="ESS63" s="255"/>
      <c r="EST63" s="255"/>
      <c r="ESU63" s="255"/>
      <c r="ESV63" s="255"/>
      <c r="ESW63" s="255"/>
      <c r="ESX63" s="255"/>
      <c r="ESY63" s="255"/>
      <c r="ESZ63" s="255"/>
      <c r="ETA63" s="255"/>
      <c r="ETB63" s="255"/>
      <c r="ETC63" s="255"/>
      <c r="ETD63" s="255"/>
      <c r="ETE63" s="255"/>
      <c r="ETF63" s="255"/>
      <c r="ETG63" s="255"/>
      <c r="ETH63" s="255"/>
      <c r="ETI63" s="255"/>
      <c r="ETJ63" s="255"/>
      <c r="ETK63" s="255"/>
      <c r="ETL63" s="255"/>
      <c r="ETM63" s="255"/>
      <c r="ETN63" s="255"/>
      <c r="ETO63" s="255"/>
      <c r="ETP63" s="255"/>
      <c r="ETQ63" s="255"/>
      <c r="ETR63" s="255"/>
      <c r="ETS63" s="255"/>
      <c r="ETT63" s="255"/>
      <c r="ETU63" s="255"/>
      <c r="ETV63" s="255"/>
      <c r="ETW63" s="255"/>
      <c r="ETX63" s="255"/>
      <c r="ETY63" s="255"/>
      <c r="ETZ63" s="255"/>
      <c r="EUA63" s="255"/>
      <c r="EUB63" s="255"/>
      <c r="EUC63" s="255"/>
      <c r="EUD63" s="255"/>
      <c r="EUE63" s="255"/>
      <c r="EUF63" s="255"/>
      <c r="EUG63" s="255"/>
      <c r="EUH63" s="255"/>
      <c r="EUI63" s="255"/>
      <c r="EUJ63" s="255"/>
      <c r="EUK63" s="255"/>
      <c r="EUL63" s="255"/>
      <c r="EUM63" s="255"/>
      <c r="EUN63" s="255"/>
      <c r="EUO63" s="255"/>
      <c r="EUP63" s="255"/>
      <c r="EUQ63" s="255"/>
      <c r="EUR63" s="255"/>
      <c r="EUS63" s="255"/>
      <c r="EUT63" s="255"/>
      <c r="EUU63" s="255"/>
      <c r="EUV63" s="255"/>
      <c r="EUW63" s="255"/>
      <c r="EUX63" s="255"/>
      <c r="EUY63" s="255"/>
      <c r="EUZ63" s="255"/>
      <c r="EVA63" s="255"/>
      <c r="EVB63" s="255"/>
      <c r="EVC63" s="255"/>
      <c r="EVD63" s="255"/>
      <c r="EVE63" s="255"/>
      <c r="EVF63" s="255"/>
      <c r="EVG63" s="255"/>
      <c r="EVH63" s="255"/>
      <c r="EVI63" s="255"/>
      <c r="EVJ63" s="255"/>
      <c r="EVK63" s="255"/>
      <c r="EVL63" s="255"/>
      <c r="EVM63" s="255"/>
      <c r="EVN63" s="255"/>
      <c r="EVO63" s="255"/>
      <c r="EVP63" s="255"/>
      <c r="EVQ63" s="255"/>
      <c r="EVR63" s="255"/>
      <c r="EVS63" s="255"/>
      <c r="EVT63" s="255"/>
      <c r="EVU63" s="255"/>
      <c r="EVV63" s="255"/>
      <c r="EVW63" s="255"/>
      <c r="EVX63" s="255"/>
      <c r="EVY63" s="255"/>
      <c r="EVZ63" s="255"/>
      <c r="EWA63" s="255"/>
      <c r="EWB63" s="255"/>
      <c r="EWC63" s="255"/>
      <c r="EWD63" s="255"/>
      <c r="EWE63" s="255"/>
      <c r="EWF63" s="255"/>
      <c r="EWG63" s="255"/>
      <c r="EWH63" s="255"/>
      <c r="EWI63" s="255"/>
      <c r="EWJ63" s="255"/>
      <c r="EWK63" s="255"/>
      <c r="EWL63" s="255"/>
      <c r="EWM63" s="255"/>
      <c r="EWN63" s="255"/>
      <c r="EWO63" s="255"/>
      <c r="EWP63" s="255"/>
      <c r="EWQ63" s="255"/>
      <c r="EWR63" s="255"/>
      <c r="EWS63" s="255"/>
      <c r="EWT63" s="255"/>
      <c r="EWU63" s="255"/>
      <c r="EWV63" s="255"/>
      <c r="EWW63" s="255"/>
      <c r="EWX63" s="255"/>
      <c r="EWY63" s="255"/>
      <c r="EWZ63" s="255"/>
      <c r="EXA63" s="255"/>
      <c r="EXB63" s="255"/>
      <c r="EXC63" s="255"/>
      <c r="EXD63" s="255"/>
      <c r="EXE63" s="255"/>
      <c r="EXF63" s="255"/>
      <c r="EXG63" s="255"/>
      <c r="EXH63" s="255"/>
      <c r="EXI63" s="255"/>
      <c r="EXJ63" s="255"/>
      <c r="EXK63" s="255"/>
      <c r="EXL63" s="255"/>
      <c r="EXM63" s="255"/>
      <c r="EXN63" s="255"/>
      <c r="EXO63" s="255"/>
      <c r="EXP63" s="255"/>
      <c r="EXQ63" s="255"/>
      <c r="EXR63" s="255"/>
      <c r="EXS63" s="255"/>
      <c r="EXT63" s="255"/>
      <c r="EXU63" s="255"/>
      <c r="EXV63" s="255"/>
      <c r="EXW63" s="255"/>
      <c r="EXX63" s="255"/>
      <c r="EXY63" s="255"/>
      <c r="EXZ63" s="255"/>
      <c r="EYA63" s="255"/>
      <c r="EYB63" s="255"/>
      <c r="EYC63" s="255"/>
      <c r="EYD63" s="255"/>
      <c r="EYE63" s="255"/>
      <c r="EYF63" s="255"/>
      <c r="EYG63" s="255"/>
      <c r="EYH63" s="255"/>
      <c r="EYI63" s="255"/>
      <c r="EYJ63" s="255"/>
      <c r="EYK63" s="255"/>
      <c r="EYL63" s="255"/>
      <c r="EYM63" s="255"/>
      <c r="EYN63" s="255"/>
      <c r="EYO63" s="255"/>
      <c r="EYP63" s="255"/>
      <c r="EYQ63" s="255"/>
      <c r="EYR63" s="255"/>
      <c r="EYS63" s="255"/>
      <c r="EYT63" s="255"/>
      <c r="EYU63" s="255"/>
      <c r="EYV63" s="255"/>
      <c r="EYW63" s="255"/>
      <c r="EYX63" s="255"/>
      <c r="EYY63" s="255"/>
      <c r="EYZ63" s="255"/>
      <c r="EZA63" s="255"/>
      <c r="EZB63" s="255"/>
      <c r="EZC63" s="255"/>
      <c r="EZD63" s="255"/>
      <c r="EZE63" s="255"/>
      <c r="EZF63" s="255"/>
      <c r="EZG63" s="255"/>
      <c r="EZH63" s="255"/>
      <c r="EZI63" s="255"/>
      <c r="EZJ63" s="255"/>
      <c r="EZK63" s="255"/>
      <c r="EZL63" s="255"/>
      <c r="EZM63" s="255"/>
      <c r="EZN63" s="255"/>
      <c r="EZO63" s="255"/>
      <c r="EZP63" s="255"/>
      <c r="EZQ63" s="255"/>
      <c r="EZR63" s="255"/>
      <c r="EZS63" s="255"/>
      <c r="EZT63" s="255"/>
      <c r="EZU63" s="255"/>
      <c r="EZV63" s="255"/>
      <c r="EZW63" s="255"/>
      <c r="EZX63" s="255"/>
      <c r="EZY63" s="255"/>
      <c r="EZZ63" s="255"/>
      <c r="FAA63" s="255"/>
      <c r="FAB63" s="255"/>
      <c r="FAC63" s="255"/>
      <c r="FAD63" s="255"/>
      <c r="FAE63" s="255"/>
      <c r="FAF63" s="255"/>
      <c r="FAG63" s="255"/>
      <c r="FAH63" s="255"/>
      <c r="FAI63" s="255"/>
      <c r="FAJ63" s="255"/>
      <c r="FAK63" s="255"/>
      <c r="FAL63" s="255"/>
      <c r="FAM63" s="255"/>
      <c r="FAN63" s="255"/>
      <c r="FAO63" s="255"/>
      <c r="FAP63" s="255"/>
      <c r="FAQ63" s="255"/>
      <c r="FAR63" s="255"/>
      <c r="FAS63" s="255"/>
      <c r="FAT63" s="255"/>
      <c r="FAU63" s="255"/>
      <c r="FAV63" s="255"/>
      <c r="FAW63" s="255"/>
      <c r="FAX63" s="255"/>
      <c r="FAY63" s="255"/>
      <c r="FAZ63" s="255"/>
      <c r="FBA63" s="255"/>
      <c r="FBB63" s="255"/>
      <c r="FBC63" s="255"/>
      <c r="FBD63" s="255"/>
      <c r="FBE63" s="255"/>
      <c r="FBF63" s="255"/>
      <c r="FBG63" s="255"/>
      <c r="FBH63" s="255"/>
      <c r="FBI63" s="255"/>
      <c r="FBJ63" s="255"/>
      <c r="FBK63" s="255"/>
      <c r="FBL63" s="255"/>
      <c r="FBM63" s="255"/>
      <c r="FBN63" s="255"/>
      <c r="FBO63" s="255"/>
      <c r="FBP63" s="255"/>
      <c r="FBQ63" s="255"/>
      <c r="FBR63" s="255"/>
      <c r="FBS63" s="255"/>
      <c r="FBT63" s="255"/>
      <c r="FBU63" s="255"/>
      <c r="FBV63" s="255"/>
      <c r="FBW63" s="255"/>
      <c r="FBX63" s="255"/>
      <c r="FBY63" s="255"/>
      <c r="FBZ63" s="255"/>
      <c r="FCA63" s="255"/>
      <c r="FCB63" s="255"/>
      <c r="FCC63" s="255"/>
      <c r="FCD63" s="255"/>
      <c r="FCE63" s="255"/>
      <c r="FCF63" s="255"/>
      <c r="FCG63" s="255"/>
      <c r="FCH63" s="255"/>
      <c r="FCI63" s="255"/>
      <c r="FCJ63" s="255"/>
      <c r="FCK63" s="255"/>
      <c r="FCL63" s="255"/>
      <c r="FCM63" s="255"/>
      <c r="FCN63" s="255"/>
      <c r="FCO63" s="255"/>
      <c r="FCP63" s="255"/>
      <c r="FCQ63" s="255"/>
      <c r="FCR63" s="255"/>
      <c r="FCS63" s="255"/>
      <c r="FCT63" s="255"/>
      <c r="FCU63" s="255"/>
      <c r="FCV63" s="255"/>
      <c r="FCW63" s="255"/>
      <c r="FCX63" s="255"/>
      <c r="FCY63" s="255"/>
      <c r="FCZ63" s="255"/>
      <c r="FDA63" s="255"/>
      <c r="FDB63" s="255"/>
      <c r="FDC63" s="255"/>
      <c r="FDD63" s="255"/>
      <c r="FDE63" s="255"/>
      <c r="FDF63" s="255"/>
      <c r="FDG63" s="255"/>
      <c r="FDH63" s="255"/>
      <c r="FDI63" s="255"/>
      <c r="FDJ63" s="255"/>
      <c r="FDK63" s="255"/>
      <c r="FDL63" s="255"/>
      <c r="FDM63" s="255"/>
      <c r="FDN63" s="255"/>
      <c r="FDO63" s="255"/>
      <c r="FDP63" s="255"/>
      <c r="FDQ63" s="255"/>
      <c r="FDR63" s="255"/>
      <c r="FDS63" s="255"/>
      <c r="FDT63" s="255"/>
      <c r="FDU63" s="255"/>
      <c r="FDV63" s="255"/>
      <c r="FDW63" s="255"/>
      <c r="FDX63" s="255"/>
      <c r="FDY63" s="255"/>
      <c r="FDZ63" s="255"/>
      <c r="FEA63" s="255"/>
      <c r="FEB63" s="255"/>
      <c r="FEC63" s="255"/>
      <c r="FED63" s="255"/>
      <c r="FEE63" s="255"/>
      <c r="FEF63" s="255"/>
      <c r="FEG63" s="255"/>
      <c r="FEH63" s="255"/>
      <c r="FEI63" s="255"/>
      <c r="FEJ63" s="255"/>
      <c r="FEK63" s="255"/>
      <c r="FEL63" s="255"/>
      <c r="FEM63" s="255"/>
      <c r="FEN63" s="255"/>
      <c r="FEO63" s="255"/>
      <c r="FEP63" s="255"/>
      <c r="FEQ63" s="255"/>
      <c r="FER63" s="255"/>
      <c r="FES63" s="255"/>
      <c r="FET63" s="255"/>
      <c r="FEU63" s="255"/>
      <c r="FEV63" s="255"/>
      <c r="FEW63" s="255"/>
      <c r="FEX63" s="255"/>
      <c r="FEY63" s="255"/>
      <c r="FEZ63" s="255"/>
      <c r="FFA63" s="255"/>
      <c r="FFB63" s="255"/>
      <c r="FFC63" s="255"/>
      <c r="FFD63" s="255"/>
      <c r="FFE63" s="255"/>
      <c r="FFF63" s="255"/>
      <c r="FFG63" s="255"/>
      <c r="FFH63" s="255"/>
      <c r="FFI63" s="255"/>
      <c r="FFJ63" s="255"/>
      <c r="FFK63" s="255"/>
      <c r="FFL63" s="255"/>
      <c r="FFM63" s="255"/>
      <c r="FFN63" s="255"/>
      <c r="FFO63" s="255"/>
      <c r="FFP63" s="255"/>
      <c r="FFQ63" s="255"/>
      <c r="FFR63" s="255"/>
      <c r="FFS63" s="255"/>
      <c r="FFT63" s="255"/>
      <c r="FFU63" s="255"/>
      <c r="FFV63" s="255"/>
      <c r="FFW63" s="255"/>
      <c r="FFX63" s="255"/>
      <c r="FFY63" s="255"/>
      <c r="FFZ63" s="255"/>
      <c r="FGA63" s="255"/>
      <c r="FGB63" s="255"/>
      <c r="FGC63" s="255"/>
      <c r="FGD63" s="255"/>
      <c r="FGE63" s="255"/>
      <c r="FGF63" s="255"/>
      <c r="FGG63" s="255"/>
      <c r="FGH63" s="255"/>
      <c r="FGI63" s="255"/>
      <c r="FGJ63" s="255"/>
      <c r="FGK63" s="255"/>
      <c r="FGL63" s="255"/>
      <c r="FGM63" s="255"/>
      <c r="FGN63" s="255"/>
      <c r="FGO63" s="255"/>
      <c r="FGP63" s="255"/>
      <c r="FGQ63" s="255"/>
      <c r="FGR63" s="255"/>
      <c r="FGS63" s="255"/>
      <c r="FGT63" s="255"/>
      <c r="FGU63" s="255"/>
      <c r="FGV63" s="255"/>
      <c r="FGW63" s="255"/>
      <c r="FGX63" s="255"/>
      <c r="FGY63" s="255"/>
      <c r="FGZ63" s="255"/>
      <c r="FHA63" s="255"/>
      <c r="FHB63" s="255"/>
      <c r="FHC63" s="255"/>
      <c r="FHD63" s="255"/>
      <c r="FHE63" s="255"/>
      <c r="FHF63" s="255"/>
      <c r="FHG63" s="255"/>
      <c r="FHH63" s="255"/>
      <c r="FHI63" s="255"/>
      <c r="FHJ63" s="255"/>
      <c r="FHK63" s="255"/>
      <c r="FHL63" s="255"/>
      <c r="FHM63" s="255"/>
      <c r="FHN63" s="255"/>
      <c r="FHO63" s="255"/>
      <c r="FHP63" s="255"/>
      <c r="FHQ63" s="255"/>
      <c r="FHR63" s="255"/>
      <c r="FHS63" s="255"/>
      <c r="FHT63" s="255"/>
      <c r="FHU63" s="255"/>
      <c r="FHV63" s="255"/>
      <c r="FHW63" s="255"/>
      <c r="FHX63" s="255"/>
      <c r="FHY63" s="255"/>
      <c r="FHZ63" s="255"/>
      <c r="FIA63" s="255"/>
      <c r="FIB63" s="255"/>
      <c r="FIC63" s="255"/>
      <c r="FID63" s="255"/>
      <c r="FIE63" s="255"/>
      <c r="FIF63" s="255"/>
      <c r="FIG63" s="255"/>
      <c r="FIH63" s="255"/>
      <c r="FII63" s="255"/>
      <c r="FIJ63" s="255"/>
      <c r="FIK63" s="255"/>
      <c r="FIL63" s="255"/>
      <c r="FIM63" s="255"/>
      <c r="FIN63" s="255"/>
      <c r="FIO63" s="255"/>
      <c r="FIP63" s="255"/>
      <c r="FIQ63" s="255"/>
      <c r="FIR63" s="255"/>
      <c r="FIS63" s="255"/>
      <c r="FIT63" s="255"/>
      <c r="FIU63" s="255"/>
      <c r="FIV63" s="255"/>
      <c r="FIW63" s="255"/>
      <c r="FIX63" s="255"/>
      <c r="FIY63" s="255"/>
      <c r="FIZ63" s="255"/>
      <c r="FJA63" s="255"/>
      <c r="FJB63" s="255"/>
      <c r="FJC63" s="255"/>
      <c r="FJD63" s="255"/>
      <c r="FJE63" s="255"/>
      <c r="FJF63" s="255"/>
      <c r="FJG63" s="255"/>
      <c r="FJH63" s="255"/>
      <c r="FJI63" s="255"/>
      <c r="FJJ63" s="255"/>
      <c r="FJK63" s="255"/>
      <c r="FJL63" s="255"/>
      <c r="FJM63" s="255"/>
      <c r="FJN63" s="255"/>
      <c r="FJO63" s="255"/>
      <c r="FJP63" s="255"/>
      <c r="FJQ63" s="255"/>
      <c r="FJR63" s="255"/>
      <c r="FJS63" s="255"/>
      <c r="FJT63" s="255"/>
      <c r="FJU63" s="255"/>
      <c r="FJV63" s="255"/>
      <c r="FJW63" s="255"/>
      <c r="FJX63" s="255"/>
      <c r="FJY63" s="255"/>
      <c r="FJZ63" s="255"/>
      <c r="FKA63" s="255"/>
      <c r="FKB63" s="255"/>
      <c r="FKC63" s="255"/>
      <c r="FKD63" s="255"/>
      <c r="FKE63" s="255"/>
      <c r="FKF63" s="255"/>
      <c r="FKG63" s="255"/>
      <c r="FKH63" s="255"/>
      <c r="FKI63" s="255"/>
      <c r="FKJ63" s="255"/>
      <c r="FKK63" s="255"/>
      <c r="FKL63" s="255"/>
      <c r="FKM63" s="255"/>
      <c r="FKN63" s="255"/>
      <c r="FKO63" s="255"/>
      <c r="FKP63" s="255"/>
      <c r="FKQ63" s="255"/>
      <c r="FKR63" s="255"/>
      <c r="FKS63" s="255"/>
      <c r="FKT63" s="255"/>
      <c r="FKU63" s="255"/>
      <c r="FKV63" s="255"/>
      <c r="FKW63" s="255"/>
      <c r="FKX63" s="255"/>
      <c r="FKY63" s="255"/>
      <c r="FKZ63" s="255"/>
      <c r="FLA63" s="255"/>
      <c r="FLB63" s="255"/>
      <c r="FLC63" s="255"/>
      <c r="FLD63" s="255"/>
      <c r="FLE63" s="255"/>
      <c r="FLF63" s="255"/>
      <c r="FLG63" s="255"/>
      <c r="FLH63" s="255"/>
      <c r="FLI63" s="255"/>
      <c r="FLJ63" s="255"/>
      <c r="FLK63" s="255"/>
      <c r="FLL63" s="255"/>
      <c r="FLM63" s="255"/>
      <c r="FLN63" s="255"/>
      <c r="FLO63" s="255"/>
      <c r="FLP63" s="255"/>
      <c r="FLQ63" s="255"/>
      <c r="FLR63" s="255"/>
      <c r="FLS63" s="255"/>
      <c r="FLT63" s="255"/>
      <c r="FLU63" s="255"/>
      <c r="FLV63" s="255"/>
      <c r="FLW63" s="255"/>
      <c r="FLX63" s="255"/>
      <c r="FLY63" s="255"/>
      <c r="FLZ63" s="255"/>
      <c r="FMA63" s="255"/>
      <c r="FMB63" s="255"/>
      <c r="FMC63" s="255"/>
      <c r="FMD63" s="255"/>
      <c r="FME63" s="255"/>
      <c r="FMF63" s="255"/>
      <c r="FMG63" s="255"/>
      <c r="FMH63" s="255"/>
      <c r="FMI63" s="255"/>
      <c r="FMJ63" s="255"/>
      <c r="FMK63" s="255"/>
      <c r="FML63" s="255"/>
      <c r="FMM63" s="255"/>
      <c r="FMN63" s="255"/>
      <c r="FMO63" s="255"/>
      <c r="FMP63" s="255"/>
      <c r="FMQ63" s="255"/>
      <c r="FMR63" s="255"/>
      <c r="FMS63" s="255"/>
      <c r="FMT63" s="255"/>
      <c r="FMU63" s="255"/>
      <c r="FMV63" s="255"/>
      <c r="FMW63" s="255"/>
      <c r="FMX63" s="255"/>
      <c r="FMY63" s="255"/>
      <c r="FMZ63" s="255"/>
      <c r="FNA63" s="255"/>
      <c r="FNB63" s="255"/>
      <c r="FNC63" s="255"/>
      <c r="FND63" s="255"/>
      <c r="FNE63" s="255"/>
      <c r="FNF63" s="255"/>
      <c r="FNG63" s="255"/>
      <c r="FNH63" s="255"/>
      <c r="FNI63" s="255"/>
      <c r="FNJ63" s="255"/>
      <c r="FNK63" s="255"/>
      <c r="FNL63" s="255"/>
      <c r="FNM63" s="255"/>
      <c r="FNN63" s="255"/>
      <c r="FNO63" s="255"/>
      <c r="FNP63" s="255"/>
      <c r="FNQ63" s="255"/>
      <c r="FNR63" s="255"/>
      <c r="FNS63" s="255"/>
      <c r="FNT63" s="255"/>
      <c r="FNU63" s="255"/>
      <c r="FNV63" s="255"/>
      <c r="FNW63" s="255"/>
      <c r="FNX63" s="255"/>
      <c r="FNY63" s="255"/>
      <c r="FNZ63" s="255"/>
      <c r="FOA63" s="255"/>
      <c r="FOB63" s="255"/>
      <c r="FOC63" s="255"/>
      <c r="FOD63" s="255"/>
      <c r="FOE63" s="255"/>
      <c r="FOF63" s="255"/>
      <c r="FOG63" s="255"/>
      <c r="FOH63" s="255"/>
      <c r="FOI63" s="255"/>
      <c r="FOJ63" s="255"/>
      <c r="FOK63" s="255"/>
      <c r="FOL63" s="255"/>
      <c r="FOM63" s="255"/>
      <c r="FON63" s="255"/>
      <c r="FOO63" s="255"/>
      <c r="FOP63" s="255"/>
      <c r="FOQ63" s="255"/>
      <c r="FOR63" s="255"/>
      <c r="FOS63" s="255"/>
      <c r="FOT63" s="255"/>
      <c r="FOU63" s="255"/>
      <c r="FOV63" s="255"/>
      <c r="FOW63" s="255"/>
      <c r="FOX63" s="255"/>
      <c r="FOY63" s="255"/>
      <c r="FOZ63" s="255"/>
      <c r="FPA63" s="255"/>
      <c r="FPB63" s="255"/>
      <c r="FPC63" s="255"/>
      <c r="FPD63" s="255"/>
      <c r="FPE63" s="255"/>
      <c r="FPF63" s="255"/>
      <c r="FPG63" s="255"/>
      <c r="FPH63" s="255"/>
      <c r="FPI63" s="255"/>
      <c r="FPJ63" s="255"/>
      <c r="FPK63" s="255"/>
      <c r="FPL63" s="255"/>
      <c r="FPM63" s="255"/>
      <c r="FPN63" s="255"/>
      <c r="FPO63" s="255"/>
      <c r="FPP63" s="255"/>
      <c r="FPQ63" s="255"/>
      <c r="FPR63" s="255"/>
      <c r="FPS63" s="255"/>
      <c r="FPT63" s="255"/>
      <c r="FPU63" s="255"/>
      <c r="FPV63" s="255"/>
      <c r="FPW63" s="255"/>
      <c r="FPX63" s="255"/>
      <c r="FPY63" s="255"/>
      <c r="FPZ63" s="255"/>
      <c r="FQA63" s="255"/>
      <c r="FQB63" s="255"/>
      <c r="FQC63" s="255"/>
      <c r="FQD63" s="255"/>
      <c r="FQE63" s="255"/>
      <c r="FQF63" s="255"/>
      <c r="FQG63" s="255"/>
      <c r="FQH63" s="255"/>
      <c r="FQI63" s="255"/>
      <c r="FQJ63" s="255"/>
      <c r="FQK63" s="255"/>
      <c r="FQL63" s="255"/>
      <c r="FQM63" s="255"/>
      <c r="FQN63" s="255"/>
      <c r="FQO63" s="255"/>
      <c r="FQP63" s="255"/>
      <c r="FQQ63" s="255"/>
      <c r="FQR63" s="255"/>
      <c r="FQS63" s="255"/>
      <c r="FQT63" s="255"/>
      <c r="FQU63" s="255"/>
      <c r="FQV63" s="255"/>
      <c r="FQW63" s="255"/>
      <c r="FQX63" s="255"/>
      <c r="FQY63" s="255"/>
      <c r="FQZ63" s="255"/>
      <c r="FRA63" s="255"/>
      <c r="FRB63" s="255"/>
      <c r="FRC63" s="255"/>
      <c r="FRD63" s="255"/>
      <c r="FRE63" s="255"/>
      <c r="FRF63" s="255"/>
      <c r="FRG63" s="255"/>
      <c r="FRH63" s="255"/>
      <c r="FRI63" s="255"/>
      <c r="FRJ63" s="255"/>
      <c r="FRK63" s="255"/>
      <c r="FRL63" s="255"/>
      <c r="FRM63" s="255"/>
      <c r="FRN63" s="255"/>
      <c r="FRO63" s="255"/>
      <c r="FRP63" s="255"/>
      <c r="FRQ63" s="255"/>
      <c r="FRR63" s="255"/>
      <c r="FRS63" s="255"/>
      <c r="FRT63" s="255"/>
      <c r="FRU63" s="255"/>
      <c r="FRV63" s="255"/>
      <c r="FRW63" s="255"/>
      <c r="FRX63" s="255"/>
      <c r="FRY63" s="255"/>
      <c r="FRZ63" s="255"/>
      <c r="FSA63" s="255"/>
      <c r="FSB63" s="255"/>
      <c r="FSC63" s="255"/>
      <c r="FSD63" s="255"/>
      <c r="FSE63" s="255"/>
      <c r="FSF63" s="255"/>
      <c r="FSG63" s="255"/>
      <c r="FSH63" s="255"/>
      <c r="FSI63" s="255"/>
      <c r="FSJ63" s="255"/>
      <c r="FSK63" s="255"/>
      <c r="FSL63" s="255"/>
      <c r="FSM63" s="255"/>
      <c r="FSN63" s="255"/>
      <c r="FSO63" s="255"/>
      <c r="FSP63" s="255"/>
      <c r="FSQ63" s="255"/>
      <c r="FSR63" s="255"/>
      <c r="FSS63" s="255"/>
      <c r="FST63" s="255"/>
      <c r="FSU63" s="255"/>
      <c r="FSV63" s="255"/>
      <c r="FSW63" s="255"/>
      <c r="FSX63" s="255"/>
      <c r="FSY63" s="255"/>
      <c r="FSZ63" s="255"/>
      <c r="FTA63" s="255"/>
      <c r="FTB63" s="255"/>
      <c r="FTC63" s="255"/>
      <c r="FTD63" s="255"/>
      <c r="FTE63" s="255"/>
      <c r="FTF63" s="255"/>
      <c r="FTG63" s="255"/>
      <c r="FTH63" s="255"/>
      <c r="FTI63" s="255"/>
      <c r="FTJ63" s="255"/>
      <c r="FTK63" s="255"/>
      <c r="FTL63" s="255"/>
      <c r="FTM63" s="255"/>
      <c r="FTN63" s="255"/>
      <c r="FTO63" s="255"/>
      <c r="FTP63" s="255"/>
      <c r="FTQ63" s="255"/>
      <c r="FTR63" s="255"/>
      <c r="FTS63" s="255"/>
      <c r="FTT63" s="255"/>
      <c r="FTU63" s="255"/>
      <c r="FTV63" s="255"/>
      <c r="FTW63" s="255"/>
      <c r="FTX63" s="255"/>
      <c r="FTY63" s="255"/>
      <c r="FTZ63" s="255"/>
      <c r="FUA63" s="255"/>
      <c r="FUB63" s="255"/>
      <c r="FUC63" s="255"/>
      <c r="FUD63" s="255"/>
      <c r="FUE63" s="255"/>
      <c r="FUF63" s="255"/>
      <c r="FUG63" s="255"/>
      <c r="FUH63" s="255"/>
      <c r="FUI63" s="255"/>
      <c r="FUJ63" s="255"/>
      <c r="FUK63" s="255"/>
      <c r="FUL63" s="255"/>
      <c r="FUM63" s="255"/>
      <c r="FUN63" s="255"/>
      <c r="FUO63" s="255"/>
      <c r="FUP63" s="255"/>
      <c r="FUQ63" s="255"/>
      <c r="FUR63" s="255"/>
      <c r="FUS63" s="255"/>
      <c r="FUT63" s="255"/>
      <c r="FUU63" s="255"/>
      <c r="FUV63" s="255"/>
      <c r="FUW63" s="255"/>
      <c r="FUX63" s="255"/>
      <c r="FUY63" s="255"/>
      <c r="FUZ63" s="255"/>
      <c r="FVA63" s="255"/>
      <c r="FVB63" s="255"/>
      <c r="FVC63" s="255"/>
      <c r="FVD63" s="255"/>
      <c r="FVE63" s="255"/>
      <c r="FVF63" s="255"/>
      <c r="FVG63" s="255"/>
      <c r="FVH63" s="255"/>
      <c r="FVI63" s="255"/>
      <c r="FVJ63" s="255"/>
      <c r="FVK63" s="255"/>
      <c r="FVL63" s="255"/>
      <c r="FVM63" s="255"/>
      <c r="FVN63" s="255"/>
      <c r="FVO63" s="255"/>
      <c r="FVP63" s="255"/>
      <c r="FVQ63" s="255"/>
      <c r="FVR63" s="255"/>
      <c r="FVS63" s="255"/>
      <c r="FVT63" s="255"/>
      <c r="FVU63" s="255"/>
      <c r="FVV63" s="255"/>
      <c r="FVW63" s="255"/>
      <c r="FVX63" s="255"/>
      <c r="FVY63" s="255"/>
      <c r="FVZ63" s="255"/>
      <c r="FWA63" s="255"/>
      <c r="FWB63" s="255"/>
      <c r="FWC63" s="255"/>
      <c r="FWD63" s="255"/>
      <c r="FWE63" s="255"/>
      <c r="FWF63" s="255"/>
      <c r="FWG63" s="255"/>
      <c r="FWH63" s="255"/>
      <c r="FWI63" s="255"/>
      <c r="FWJ63" s="255"/>
      <c r="FWK63" s="255"/>
      <c r="FWL63" s="255"/>
      <c r="FWM63" s="255"/>
      <c r="FWN63" s="255"/>
      <c r="FWO63" s="255"/>
      <c r="FWP63" s="255"/>
      <c r="FWQ63" s="255"/>
      <c r="FWR63" s="255"/>
      <c r="FWS63" s="255"/>
      <c r="FWT63" s="255"/>
      <c r="FWU63" s="255"/>
      <c r="FWV63" s="255"/>
      <c r="FWW63" s="255"/>
      <c r="FWX63" s="255"/>
      <c r="FWY63" s="255"/>
      <c r="FWZ63" s="255"/>
      <c r="FXA63" s="255"/>
      <c r="FXB63" s="255"/>
      <c r="FXC63" s="255"/>
      <c r="FXD63" s="255"/>
      <c r="FXE63" s="255"/>
      <c r="FXF63" s="255"/>
      <c r="FXG63" s="255"/>
      <c r="FXH63" s="255"/>
      <c r="FXI63" s="255"/>
      <c r="FXJ63" s="255"/>
      <c r="FXK63" s="255"/>
      <c r="FXL63" s="255"/>
      <c r="FXM63" s="255"/>
      <c r="FXN63" s="255"/>
      <c r="FXO63" s="255"/>
      <c r="FXP63" s="255"/>
      <c r="FXQ63" s="255"/>
      <c r="FXR63" s="255"/>
      <c r="FXS63" s="255"/>
      <c r="FXT63" s="255"/>
      <c r="FXU63" s="255"/>
      <c r="FXV63" s="255"/>
      <c r="FXW63" s="255"/>
      <c r="FXX63" s="255"/>
      <c r="FXY63" s="255"/>
      <c r="FXZ63" s="255"/>
      <c r="FYA63" s="255"/>
      <c r="FYB63" s="255"/>
      <c r="FYC63" s="255"/>
      <c r="FYD63" s="255"/>
      <c r="FYE63" s="255"/>
      <c r="FYF63" s="255"/>
      <c r="FYG63" s="255"/>
      <c r="FYH63" s="255"/>
      <c r="FYI63" s="255"/>
      <c r="FYJ63" s="255"/>
      <c r="FYK63" s="255"/>
      <c r="FYL63" s="255"/>
      <c r="FYM63" s="255"/>
      <c r="FYN63" s="255"/>
      <c r="FYO63" s="255"/>
      <c r="FYP63" s="255"/>
      <c r="FYQ63" s="255"/>
      <c r="FYR63" s="255"/>
      <c r="FYS63" s="255"/>
      <c r="FYT63" s="255"/>
      <c r="FYU63" s="255"/>
      <c r="FYV63" s="255"/>
      <c r="FYW63" s="255"/>
      <c r="FYX63" s="255"/>
      <c r="FYY63" s="255"/>
      <c r="FYZ63" s="255"/>
      <c r="FZA63" s="255"/>
      <c r="FZB63" s="255"/>
      <c r="FZC63" s="255"/>
      <c r="FZD63" s="255"/>
      <c r="FZE63" s="255"/>
      <c r="FZF63" s="255"/>
      <c r="FZG63" s="255"/>
      <c r="FZH63" s="255"/>
      <c r="FZI63" s="255"/>
      <c r="FZJ63" s="255"/>
      <c r="FZK63" s="255"/>
      <c r="FZL63" s="255"/>
      <c r="FZM63" s="255"/>
      <c r="FZN63" s="255"/>
      <c r="FZO63" s="255"/>
      <c r="FZP63" s="255"/>
      <c r="FZQ63" s="255"/>
      <c r="FZR63" s="255"/>
      <c r="FZS63" s="255"/>
      <c r="FZT63" s="255"/>
      <c r="FZU63" s="255"/>
      <c r="FZV63" s="255"/>
      <c r="FZW63" s="255"/>
      <c r="FZX63" s="255"/>
      <c r="FZY63" s="255"/>
      <c r="FZZ63" s="255"/>
      <c r="GAA63" s="255"/>
      <c r="GAB63" s="255"/>
      <c r="GAC63" s="255"/>
      <c r="GAD63" s="255"/>
      <c r="GAE63" s="255"/>
      <c r="GAF63" s="255"/>
      <c r="GAG63" s="255"/>
      <c r="GAH63" s="255"/>
      <c r="GAI63" s="255"/>
      <c r="GAJ63" s="255"/>
      <c r="GAK63" s="255"/>
      <c r="GAL63" s="255"/>
      <c r="GAM63" s="255"/>
      <c r="GAN63" s="255"/>
      <c r="GAO63" s="255"/>
      <c r="GAP63" s="255"/>
      <c r="GAQ63" s="255"/>
      <c r="GAR63" s="255"/>
      <c r="GAS63" s="255"/>
      <c r="GAT63" s="255"/>
      <c r="GAU63" s="255"/>
      <c r="GAV63" s="255"/>
      <c r="GAW63" s="255"/>
      <c r="GAX63" s="255"/>
      <c r="GAY63" s="255"/>
      <c r="GAZ63" s="255"/>
      <c r="GBA63" s="255"/>
      <c r="GBB63" s="255"/>
      <c r="GBC63" s="255"/>
      <c r="GBD63" s="255"/>
      <c r="GBE63" s="255"/>
      <c r="GBF63" s="255"/>
      <c r="GBG63" s="255"/>
      <c r="GBH63" s="255"/>
      <c r="GBI63" s="255"/>
      <c r="GBJ63" s="255"/>
      <c r="GBK63" s="255"/>
      <c r="GBL63" s="255"/>
      <c r="GBM63" s="255"/>
      <c r="GBN63" s="255"/>
      <c r="GBO63" s="255"/>
      <c r="GBP63" s="255"/>
      <c r="GBQ63" s="255"/>
      <c r="GBR63" s="255"/>
      <c r="GBS63" s="255"/>
      <c r="GBT63" s="255"/>
      <c r="GBU63" s="255"/>
      <c r="GBV63" s="255"/>
      <c r="GBW63" s="255"/>
      <c r="GBX63" s="255"/>
      <c r="GBY63" s="255"/>
      <c r="GBZ63" s="255"/>
      <c r="GCA63" s="255"/>
      <c r="GCB63" s="255"/>
      <c r="GCC63" s="255"/>
      <c r="GCD63" s="255"/>
      <c r="GCE63" s="255"/>
      <c r="GCF63" s="255"/>
      <c r="GCG63" s="255"/>
      <c r="GCH63" s="255"/>
      <c r="GCI63" s="255"/>
      <c r="GCJ63" s="255"/>
      <c r="GCK63" s="255"/>
      <c r="GCL63" s="255"/>
      <c r="GCM63" s="255"/>
      <c r="GCN63" s="255"/>
      <c r="GCO63" s="255"/>
      <c r="GCP63" s="255"/>
      <c r="GCQ63" s="255"/>
      <c r="GCR63" s="255"/>
      <c r="GCS63" s="255"/>
      <c r="GCT63" s="255"/>
      <c r="GCU63" s="255"/>
      <c r="GCV63" s="255"/>
      <c r="GCW63" s="255"/>
      <c r="GCX63" s="255"/>
      <c r="GCY63" s="255"/>
      <c r="GCZ63" s="255"/>
      <c r="GDA63" s="255"/>
      <c r="GDB63" s="255"/>
      <c r="GDC63" s="255"/>
      <c r="GDD63" s="255"/>
      <c r="GDE63" s="255"/>
      <c r="GDF63" s="255"/>
      <c r="GDG63" s="255"/>
      <c r="GDH63" s="255"/>
      <c r="GDI63" s="255"/>
      <c r="GDJ63" s="255"/>
      <c r="GDK63" s="255"/>
      <c r="GDL63" s="255"/>
      <c r="GDM63" s="255"/>
      <c r="GDN63" s="255"/>
      <c r="GDO63" s="255"/>
      <c r="GDP63" s="255"/>
      <c r="GDQ63" s="255"/>
      <c r="GDR63" s="255"/>
      <c r="GDS63" s="255"/>
      <c r="GDT63" s="255"/>
      <c r="GDU63" s="255"/>
      <c r="GDV63" s="255"/>
      <c r="GDW63" s="255"/>
      <c r="GDX63" s="255"/>
      <c r="GDY63" s="255"/>
      <c r="GDZ63" s="255"/>
      <c r="GEA63" s="255"/>
      <c r="GEB63" s="255"/>
      <c r="GEC63" s="255"/>
      <c r="GED63" s="255"/>
      <c r="GEE63" s="255"/>
      <c r="GEF63" s="255"/>
      <c r="GEG63" s="255"/>
      <c r="GEH63" s="255"/>
      <c r="GEI63" s="255"/>
      <c r="GEJ63" s="255"/>
      <c r="GEK63" s="255"/>
      <c r="GEL63" s="255"/>
      <c r="GEM63" s="255"/>
      <c r="GEN63" s="255"/>
      <c r="GEO63" s="255"/>
      <c r="GEP63" s="255"/>
      <c r="GEQ63" s="255"/>
      <c r="GER63" s="255"/>
      <c r="GES63" s="255"/>
      <c r="GET63" s="255"/>
      <c r="GEU63" s="255"/>
      <c r="GEV63" s="255"/>
      <c r="GEW63" s="255"/>
      <c r="GEX63" s="255"/>
      <c r="GEY63" s="255"/>
      <c r="GEZ63" s="255"/>
      <c r="GFA63" s="255"/>
      <c r="GFB63" s="255"/>
      <c r="GFC63" s="255"/>
      <c r="GFD63" s="255"/>
      <c r="GFE63" s="255"/>
      <c r="GFF63" s="255"/>
      <c r="GFG63" s="255"/>
      <c r="GFH63" s="255"/>
      <c r="GFI63" s="255"/>
      <c r="GFJ63" s="255"/>
      <c r="GFK63" s="255"/>
      <c r="GFL63" s="255"/>
      <c r="GFM63" s="255"/>
      <c r="GFN63" s="255"/>
      <c r="GFO63" s="255"/>
      <c r="GFP63" s="255"/>
      <c r="GFQ63" s="255"/>
      <c r="GFR63" s="255"/>
      <c r="GFS63" s="255"/>
      <c r="GFT63" s="255"/>
      <c r="GFU63" s="255"/>
      <c r="GFV63" s="255"/>
      <c r="GFW63" s="255"/>
      <c r="GFX63" s="255"/>
      <c r="GFY63" s="255"/>
      <c r="GFZ63" s="255"/>
      <c r="GGA63" s="255"/>
      <c r="GGB63" s="255"/>
      <c r="GGC63" s="255"/>
      <c r="GGD63" s="255"/>
      <c r="GGE63" s="255"/>
      <c r="GGF63" s="255"/>
      <c r="GGG63" s="255"/>
      <c r="GGH63" s="255"/>
      <c r="GGI63" s="255"/>
      <c r="GGJ63" s="255"/>
      <c r="GGK63" s="255"/>
      <c r="GGL63" s="255"/>
      <c r="GGM63" s="255"/>
      <c r="GGN63" s="255"/>
      <c r="GGO63" s="255"/>
      <c r="GGP63" s="255"/>
      <c r="GGQ63" s="255"/>
      <c r="GGR63" s="255"/>
      <c r="GGS63" s="255"/>
      <c r="GGT63" s="255"/>
      <c r="GGU63" s="255"/>
      <c r="GGV63" s="255"/>
      <c r="GGW63" s="255"/>
      <c r="GGX63" s="255"/>
      <c r="GGY63" s="255"/>
      <c r="GGZ63" s="255"/>
      <c r="GHA63" s="255"/>
      <c r="GHB63" s="255"/>
      <c r="GHC63" s="255"/>
      <c r="GHD63" s="255"/>
      <c r="GHE63" s="255"/>
      <c r="GHF63" s="255"/>
      <c r="GHG63" s="255"/>
      <c r="GHH63" s="255"/>
      <c r="GHI63" s="255"/>
      <c r="GHJ63" s="255"/>
      <c r="GHK63" s="255"/>
      <c r="GHL63" s="255"/>
      <c r="GHM63" s="255"/>
      <c r="GHN63" s="255"/>
      <c r="GHO63" s="255"/>
      <c r="GHP63" s="255"/>
      <c r="GHQ63" s="255"/>
      <c r="GHR63" s="255"/>
      <c r="GHS63" s="255"/>
      <c r="GHT63" s="255"/>
      <c r="GHU63" s="255"/>
      <c r="GHV63" s="255"/>
      <c r="GHW63" s="255"/>
      <c r="GHX63" s="255"/>
      <c r="GHY63" s="255"/>
      <c r="GHZ63" s="255"/>
      <c r="GIA63" s="255"/>
      <c r="GIB63" s="255"/>
      <c r="GIC63" s="255"/>
      <c r="GID63" s="255"/>
      <c r="GIE63" s="255"/>
      <c r="GIF63" s="255"/>
      <c r="GIG63" s="255"/>
      <c r="GIH63" s="255"/>
      <c r="GII63" s="255"/>
      <c r="GIJ63" s="255"/>
      <c r="GIK63" s="255"/>
      <c r="GIL63" s="255"/>
      <c r="GIM63" s="255"/>
      <c r="GIN63" s="255"/>
      <c r="GIO63" s="255"/>
      <c r="GIP63" s="255"/>
      <c r="GIQ63" s="255"/>
      <c r="GIR63" s="255"/>
      <c r="GIS63" s="255"/>
      <c r="GIT63" s="255"/>
      <c r="GIU63" s="255"/>
      <c r="GIV63" s="255"/>
      <c r="GIW63" s="255"/>
      <c r="GIX63" s="255"/>
      <c r="GIY63" s="255"/>
      <c r="GIZ63" s="255"/>
      <c r="GJA63" s="255"/>
      <c r="GJB63" s="255"/>
      <c r="GJC63" s="255"/>
      <c r="GJD63" s="255"/>
      <c r="GJE63" s="255"/>
      <c r="GJF63" s="255"/>
      <c r="GJG63" s="255"/>
      <c r="GJH63" s="255"/>
      <c r="GJI63" s="255"/>
      <c r="GJJ63" s="255"/>
      <c r="GJK63" s="255"/>
      <c r="GJL63" s="255"/>
      <c r="GJM63" s="255"/>
      <c r="GJN63" s="255"/>
      <c r="GJO63" s="255"/>
      <c r="GJP63" s="255"/>
      <c r="GJQ63" s="255"/>
      <c r="GJR63" s="255"/>
      <c r="GJS63" s="255"/>
      <c r="GJT63" s="255"/>
      <c r="GJU63" s="255"/>
      <c r="GJV63" s="255"/>
      <c r="GJW63" s="255"/>
      <c r="GJX63" s="255"/>
      <c r="GJY63" s="255"/>
      <c r="GJZ63" s="255"/>
      <c r="GKA63" s="255"/>
      <c r="GKB63" s="255"/>
      <c r="GKC63" s="255"/>
      <c r="GKD63" s="255"/>
      <c r="GKE63" s="255"/>
      <c r="GKF63" s="255"/>
      <c r="GKG63" s="255"/>
      <c r="GKH63" s="255"/>
      <c r="GKI63" s="255"/>
      <c r="GKJ63" s="255"/>
      <c r="GKK63" s="255"/>
      <c r="GKL63" s="255"/>
      <c r="GKM63" s="255"/>
      <c r="GKN63" s="255"/>
      <c r="GKO63" s="255"/>
      <c r="GKP63" s="255"/>
      <c r="GKQ63" s="255"/>
      <c r="GKR63" s="255"/>
      <c r="GKS63" s="255"/>
      <c r="GKT63" s="255"/>
      <c r="GKU63" s="255"/>
      <c r="GKV63" s="255"/>
      <c r="GKW63" s="255"/>
      <c r="GKX63" s="255"/>
      <c r="GKY63" s="255"/>
      <c r="GKZ63" s="255"/>
      <c r="GLA63" s="255"/>
      <c r="GLB63" s="255"/>
      <c r="GLC63" s="255"/>
      <c r="GLD63" s="255"/>
      <c r="GLE63" s="255"/>
      <c r="GLF63" s="255"/>
      <c r="GLG63" s="255"/>
      <c r="GLH63" s="255"/>
      <c r="GLI63" s="255"/>
      <c r="GLJ63" s="255"/>
      <c r="GLK63" s="255"/>
      <c r="GLL63" s="255"/>
      <c r="GLM63" s="255"/>
      <c r="GLN63" s="255"/>
      <c r="GLO63" s="255"/>
      <c r="GLP63" s="255"/>
      <c r="GLQ63" s="255"/>
      <c r="GLR63" s="255"/>
      <c r="GLS63" s="255"/>
      <c r="GLT63" s="255"/>
      <c r="GLU63" s="255"/>
      <c r="GLV63" s="255"/>
      <c r="GLW63" s="255"/>
      <c r="GLX63" s="255"/>
      <c r="GLY63" s="255"/>
      <c r="GLZ63" s="255"/>
      <c r="GMA63" s="255"/>
      <c r="GMB63" s="255"/>
      <c r="GMC63" s="255"/>
      <c r="GMD63" s="255"/>
      <c r="GME63" s="255"/>
      <c r="GMF63" s="255"/>
      <c r="GMG63" s="255"/>
      <c r="GMH63" s="255"/>
      <c r="GMI63" s="255"/>
      <c r="GMJ63" s="255"/>
      <c r="GMK63" s="255"/>
      <c r="GML63" s="255"/>
      <c r="GMM63" s="255"/>
      <c r="GMN63" s="255"/>
      <c r="GMO63" s="255"/>
      <c r="GMP63" s="255"/>
      <c r="GMQ63" s="255"/>
      <c r="GMR63" s="255"/>
      <c r="GMS63" s="255"/>
      <c r="GMT63" s="255"/>
      <c r="GMU63" s="255"/>
      <c r="GMV63" s="255"/>
      <c r="GMW63" s="255"/>
      <c r="GMX63" s="255"/>
      <c r="GMY63" s="255"/>
      <c r="GMZ63" s="255"/>
      <c r="GNA63" s="255"/>
      <c r="GNB63" s="255"/>
      <c r="GNC63" s="255"/>
      <c r="GND63" s="255"/>
      <c r="GNE63" s="255"/>
      <c r="GNF63" s="255"/>
      <c r="GNG63" s="255"/>
      <c r="GNH63" s="255"/>
      <c r="GNI63" s="255"/>
      <c r="GNJ63" s="255"/>
      <c r="GNK63" s="255"/>
      <c r="GNL63" s="255"/>
      <c r="GNM63" s="255"/>
      <c r="GNN63" s="255"/>
      <c r="GNO63" s="255"/>
      <c r="GNP63" s="255"/>
      <c r="GNQ63" s="255"/>
      <c r="GNR63" s="255"/>
      <c r="GNS63" s="255"/>
      <c r="GNT63" s="255"/>
      <c r="GNU63" s="255"/>
      <c r="GNV63" s="255"/>
      <c r="GNW63" s="255"/>
      <c r="GNX63" s="255"/>
      <c r="GNY63" s="255"/>
      <c r="GNZ63" s="255"/>
      <c r="GOA63" s="255"/>
      <c r="GOB63" s="255"/>
      <c r="GOC63" s="255"/>
      <c r="GOD63" s="255"/>
      <c r="GOE63" s="255"/>
      <c r="GOF63" s="255"/>
      <c r="GOG63" s="255"/>
      <c r="GOH63" s="255"/>
      <c r="GOI63" s="255"/>
      <c r="GOJ63" s="255"/>
      <c r="GOK63" s="255"/>
      <c r="GOL63" s="255"/>
      <c r="GOM63" s="255"/>
      <c r="GON63" s="255"/>
      <c r="GOO63" s="255"/>
      <c r="GOP63" s="255"/>
      <c r="GOQ63" s="255"/>
      <c r="GOR63" s="255"/>
      <c r="GOS63" s="255"/>
      <c r="GOT63" s="255"/>
      <c r="GOU63" s="255"/>
      <c r="GOV63" s="255"/>
      <c r="GOW63" s="255"/>
      <c r="GOX63" s="255"/>
      <c r="GOY63" s="255"/>
      <c r="GOZ63" s="255"/>
      <c r="GPA63" s="255"/>
      <c r="GPB63" s="255"/>
      <c r="GPC63" s="255"/>
      <c r="GPD63" s="255"/>
      <c r="GPE63" s="255"/>
      <c r="GPF63" s="255"/>
      <c r="GPG63" s="255"/>
      <c r="GPH63" s="255"/>
      <c r="GPI63" s="255"/>
      <c r="GPJ63" s="255"/>
      <c r="GPK63" s="255"/>
      <c r="GPL63" s="255"/>
      <c r="GPM63" s="255"/>
      <c r="GPN63" s="255"/>
      <c r="GPO63" s="255"/>
      <c r="GPP63" s="255"/>
      <c r="GPQ63" s="255"/>
      <c r="GPR63" s="255"/>
      <c r="GPS63" s="255"/>
      <c r="GPT63" s="255"/>
      <c r="GPU63" s="255"/>
      <c r="GPV63" s="255"/>
      <c r="GPW63" s="255"/>
      <c r="GPX63" s="255"/>
      <c r="GPY63" s="255"/>
      <c r="GPZ63" s="255"/>
      <c r="GQA63" s="255"/>
      <c r="GQB63" s="255"/>
      <c r="GQC63" s="255"/>
      <c r="GQD63" s="255"/>
      <c r="GQE63" s="255"/>
      <c r="GQF63" s="255"/>
      <c r="GQG63" s="255"/>
      <c r="GQH63" s="255"/>
      <c r="GQI63" s="255"/>
      <c r="GQJ63" s="255"/>
      <c r="GQK63" s="255"/>
      <c r="GQL63" s="255"/>
      <c r="GQM63" s="255"/>
      <c r="GQN63" s="255"/>
      <c r="GQO63" s="255"/>
      <c r="GQP63" s="255"/>
      <c r="GQQ63" s="255"/>
      <c r="GQR63" s="255"/>
      <c r="GQS63" s="255"/>
      <c r="GQT63" s="255"/>
      <c r="GQU63" s="255"/>
      <c r="GQV63" s="255"/>
      <c r="GQW63" s="255"/>
      <c r="GQX63" s="255"/>
      <c r="GQY63" s="255"/>
      <c r="GQZ63" s="255"/>
      <c r="GRA63" s="255"/>
      <c r="GRB63" s="255"/>
      <c r="GRC63" s="255"/>
      <c r="GRD63" s="255"/>
      <c r="GRE63" s="255"/>
      <c r="GRF63" s="255"/>
      <c r="GRG63" s="255"/>
      <c r="GRH63" s="255"/>
      <c r="GRI63" s="255"/>
      <c r="GRJ63" s="255"/>
      <c r="GRK63" s="255"/>
      <c r="GRL63" s="255"/>
      <c r="GRM63" s="255"/>
      <c r="GRN63" s="255"/>
      <c r="GRO63" s="255"/>
      <c r="GRP63" s="255"/>
      <c r="GRQ63" s="255"/>
      <c r="GRR63" s="255"/>
      <c r="GRS63" s="255"/>
      <c r="GRT63" s="255"/>
      <c r="GRU63" s="255"/>
      <c r="GRV63" s="255"/>
      <c r="GRW63" s="255"/>
      <c r="GRX63" s="255"/>
      <c r="GRY63" s="255"/>
      <c r="GRZ63" s="255"/>
      <c r="GSA63" s="255"/>
      <c r="GSB63" s="255"/>
      <c r="GSC63" s="255"/>
      <c r="GSD63" s="255"/>
      <c r="GSE63" s="255"/>
      <c r="GSF63" s="255"/>
      <c r="GSG63" s="255"/>
      <c r="GSH63" s="255"/>
      <c r="GSI63" s="255"/>
      <c r="GSJ63" s="255"/>
      <c r="GSK63" s="255"/>
      <c r="GSL63" s="255"/>
      <c r="GSM63" s="255"/>
      <c r="GSN63" s="255"/>
      <c r="GSO63" s="255"/>
      <c r="GSP63" s="255"/>
      <c r="GSQ63" s="255"/>
      <c r="GSR63" s="255"/>
      <c r="GSS63" s="255"/>
      <c r="GST63" s="255"/>
      <c r="GSU63" s="255"/>
      <c r="GSV63" s="255"/>
      <c r="GSW63" s="255"/>
      <c r="GSX63" s="255"/>
      <c r="GSY63" s="255"/>
      <c r="GSZ63" s="255"/>
      <c r="GTA63" s="255"/>
      <c r="GTB63" s="255"/>
      <c r="GTC63" s="255"/>
      <c r="GTD63" s="255"/>
      <c r="GTE63" s="255"/>
      <c r="GTF63" s="255"/>
      <c r="GTG63" s="255"/>
      <c r="GTH63" s="255"/>
      <c r="GTI63" s="255"/>
      <c r="GTJ63" s="255"/>
      <c r="GTK63" s="255"/>
      <c r="GTL63" s="255"/>
      <c r="GTM63" s="255"/>
      <c r="GTN63" s="255"/>
      <c r="GTO63" s="255"/>
      <c r="GTP63" s="255"/>
      <c r="GTQ63" s="255"/>
      <c r="GTR63" s="255"/>
      <c r="GTS63" s="255"/>
      <c r="GTT63" s="255"/>
      <c r="GTU63" s="255"/>
      <c r="GTV63" s="255"/>
      <c r="GTW63" s="255"/>
      <c r="GTX63" s="255"/>
      <c r="GTY63" s="255"/>
      <c r="GTZ63" s="255"/>
      <c r="GUA63" s="255"/>
      <c r="GUB63" s="255"/>
      <c r="GUC63" s="255"/>
      <c r="GUD63" s="255"/>
      <c r="GUE63" s="255"/>
      <c r="GUF63" s="255"/>
      <c r="GUG63" s="255"/>
      <c r="GUH63" s="255"/>
      <c r="GUI63" s="255"/>
      <c r="GUJ63" s="255"/>
      <c r="GUK63" s="255"/>
      <c r="GUL63" s="255"/>
      <c r="GUM63" s="255"/>
      <c r="GUN63" s="255"/>
      <c r="GUO63" s="255"/>
      <c r="GUP63" s="255"/>
      <c r="GUQ63" s="255"/>
      <c r="GUR63" s="255"/>
      <c r="GUS63" s="255"/>
      <c r="GUT63" s="255"/>
      <c r="GUU63" s="255"/>
      <c r="GUV63" s="255"/>
      <c r="GUW63" s="255"/>
      <c r="GUX63" s="255"/>
      <c r="GUY63" s="255"/>
      <c r="GUZ63" s="255"/>
      <c r="GVA63" s="255"/>
      <c r="GVB63" s="255"/>
      <c r="GVC63" s="255"/>
      <c r="GVD63" s="255"/>
      <c r="GVE63" s="255"/>
      <c r="GVF63" s="255"/>
      <c r="GVG63" s="255"/>
      <c r="GVH63" s="255"/>
      <c r="GVI63" s="255"/>
      <c r="GVJ63" s="255"/>
      <c r="GVK63" s="255"/>
      <c r="GVL63" s="255"/>
      <c r="GVM63" s="255"/>
      <c r="GVN63" s="255"/>
      <c r="GVO63" s="255"/>
      <c r="GVP63" s="255"/>
      <c r="GVQ63" s="255"/>
      <c r="GVR63" s="255"/>
      <c r="GVS63" s="255"/>
      <c r="GVT63" s="255"/>
      <c r="GVU63" s="255"/>
      <c r="GVV63" s="255"/>
      <c r="GVW63" s="255"/>
      <c r="GVX63" s="255"/>
      <c r="GVY63" s="255"/>
      <c r="GVZ63" s="255"/>
      <c r="GWA63" s="255"/>
      <c r="GWB63" s="255"/>
      <c r="GWC63" s="255"/>
      <c r="GWD63" s="255"/>
      <c r="GWE63" s="255"/>
      <c r="GWF63" s="255"/>
      <c r="GWG63" s="255"/>
      <c r="GWH63" s="255"/>
      <c r="GWI63" s="255"/>
      <c r="GWJ63" s="255"/>
      <c r="GWK63" s="255"/>
      <c r="GWL63" s="255"/>
      <c r="GWM63" s="255"/>
      <c r="GWN63" s="255"/>
      <c r="GWO63" s="255"/>
      <c r="GWP63" s="255"/>
      <c r="GWQ63" s="255"/>
      <c r="GWR63" s="255"/>
      <c r="GWS63" s="255"/>
      <c r="GWT63" s="255"/>
      <c r="GWU63" s="255"/>
      <c r="GWV63" s="255"/>
      <c r="GWW63" s="255"/>
      <c r="GWX63" s="255"/>
      <c r="GWY63" s="255"/>
      <c r="GWZ63" s="255"/>
      <c r="GXA63" s="255"/>
      <c r="GXB63" s="255"/>
      <c r="GXC63" s="255"/>
      <c r="GXD63" s="255"/>
      <c r="GXE63" s="255"/>
      <c r="GXF63" s="255"/>
      <c r="GXG63" s="255"/>
      <c r="GXH63" s="255"/>
      <c r="GXI63" s="255"/>
      <c r="GXJ63" s="255"/>
      <c r="GXK63" s="255"/>
      <c r="GXL63" s="255"/>
      <c r="GXM63" s="255"/>
      <c r="GXN63" s="255"/>
      <c r="GXO63" s="255"/>
      <c r="GXP63" s="255"/>
      <c r="GXQ63" s="255"/>
      <c r="GXR63" s="255"/>
      <c r="GXS63" s="255"/>
      <c r="GXT63" s="255"/>
      <c r="GXU63" s="255"/>
      <c r="GXV63" s="255"/>
      <c r="GXW63" s="255"/>
      <c r="GXX63" s="255"/>
      <c r="GXY63" s="255"/>
      <c r="GXZ63" s="255"/>
      <c r="GYA63" s="255"/>
      <c r="GYB63" s="255"/>
      <c r="GYC63" s="255"/>
      <c r="GYD63" s="255"/>
      <c r="GYE63" s="255"/>
      <c r="GYF63" s="255"/>
      <c r="GYG63" s="255"/>
      <c r="GYH63" s="255"/>
      <c r="GYI63" s="255"/>
      <c r="GYJ63" s="255"/>
      <c r="GYK63" s="255"/>
      <c r="GYL63" s="255"/>
      <c r="GYM63" s="255"/>
      <c r="GYN63" s="255"/>
      <c r="GYO63" s="255"/>
      <c r="GYP63" s="255"/>
      <c r="GYQ63" s="255"/>
      <c r="GYR63" s="255"/>
      <c r="GYS63" s="255"/>
      <c r="GYT63" s="255"/>
      <c r="GYU63" s="255"/>
      <c r="GYV63" s="255"/>
      <c r="GYW63" s="255"/>
      <c r="GYX63" s="255"/>
      <c r="GYY63" s="255"/>
      <c r="GYZ63" s="255"/>
      <c r="GZA63" s="255"/>
      <c r="GZB63" s="255"/>
      <c r="GZC63" s="255"/>
      <c r="GZD63" s="255"/>
      <c r="GZE63" s="255"/>
      <c r="GZF63" s="255"/>
      <c r="GZG63" s="255"/>
      <c r="GZH63" s="255"/>
      <c r="GZI63" s="255"/>
      <c r="GZJ63" s="255"/>
      <c r="GZK63" s="255"/>
      <c r="GZL63" s="255"/>
      <c r="GZM63" s="255"/>
      <c r="GZN63" s="255"/>
      <c r="GZO63" s="255"/>
      <c r="GZP63" s="255"/>
      <c r="GZQ63" s="255"/>
      <c r="GZR63" s="255"/>
      <c r="GZS63" s="255"/>
      <c r="GZT63" s="255"/>
      <c r="GZU63" s="255"/>
      <c r="GZV63" s="255"/>
      <c r="GZW63" s="255"/>
      <c r="GZX63" s="255"/>
      <c r="GZY63" s="255"/>
      <c r="GZZ63" s="255"/>
      <c r="HAA63" s="255"/>
      <c r="HAB63" s="255"/>
      <c r="HAC63" s="255"/>
      <c r="HAD63" s="255"/>
      <c r="HAE63" s="255"/>
      <c r="HAF63" s="255"/>
      <c r="HAG63" s="255"/>
      <c r="HAH63" s="255"/>
      <c r="HAI63" s="255"/>
      <c r="HAJ63" s="255"/>
      <c r="HAK63" s="255"/>
      <c r="HAL63" s="255"/>
      <c r="HAM63" s="255"/>
      <c r="HAN63" s="255"/>
      <c r="HAO63" s="255"/>
      <c r="HAP63" s="255"/>
      <c r="HAQ63" s="255"/>
      <c r="HAR63" s="255"/>
      <c r="HAS63" s="255"/>
      <c r="HAT63" s="255"/>
      <c r="HAU63" s="255"/>
      <c r="HAV63" s="255"/>
      <c r="HAW63" s="255"/>
      <c r="HAX63" s="255"/>
      <c r="HAY63" s="255"/>
      <c r="HAZ63" s="255"/>
      <c r="HBA63" s="255"/>
      <c r="HBB63" s="255"/>
      <c r="HBC63" s="255"/>
      <c r="HBD63" s="255"/>
      <c r="HBE63" s="255"/>
      <c r="HBF63" s="255"/>
      <c r="HBG63" s="255"/>
      <c r="HBH63" s="255"/>
      <c r="HBI63" s="255"/>
      <c r="HBJ63" s="255"/>
      <c r="HBK63" s="255"/>
      <c r="HBL63" s="255"/>
      <c r="HBM63" s="255"/>
      <c r="HBN63" s="255"/>
      <c r="HBO63" s="255"/>
      <c r="HBP63" s="255"/>
      <c r="HBQ63" s="255"/>
      <c r="HBR63" s="255"/>
      <c r="HBS63" s="255"/>
      <c r="HBT63" s="255"/>
      <c r="HBU63" s="255"/>
      <c r="HBV63" s="255"/>
      <c r="HBW63" s="255"/>
      <c r="HBX63" s="255"/>
      <c r="HBY63" s="255"/>
      <c r="HBZ63" s="255"/>
      <c r="HCA63" s="255"/>
      <c r="HCB63" s="255"/>
      <c r="HCC63" s="255"/>
      <c r="HCD63" s="255"/>
      <c r="HCE63" s="255"/>
      <c r="HCF63" s="255"/>
      <c r="HCG63" s="255"/>
      <c r="HCH63" s="255"/>
      <c r="HCI63" s="255"/>
      <c r="HCJ63" s="255"/>
      <c r="HCK63" s="255"/>
      <c r="HCL63" s="255"/>
      <c r="HCM63" s="255"/>
      <c r="HCN63" s="255"/>
      <c r="HCO63" s="255"/>
      <c r="HCP63" s="255"/>
      <c r="HCQ63" s="255"/>
      <c r="HCR63" s="255"/>
      <c r="HCS63" s="255"/>
      <c r="HCT63" s="255"/>
      <c r="HCU63" s="255"/>
      <c r="HCV63" s="255"/>
      <c r="HCW63" s="255"/>
      <c r="HCX63" s="255"/>
      <c r="HCY63" s="255"/>
      <c r="HCZ63" s="255"/>
      <c r="HDA63" s="255"/>
      <c r="HDB63" s="255"/>
      <c r="HDC63" s="255"/>
      <c r="HDD63" s="255"/>
      <c r="HDE63" s="255"/>
      <c r="HDF63" s="255"/>
      <c r="HDG63" s="255"/>
      <c r="HDH63" s="255"/>
      <c r="HDI63" s="255"/>
      <c r="HDJ63" s="255"/>
      <c r="HDK63" s="255"/>
      <c r="HDL63" s="255"/>
      <c r="HDM63" s="255"/>
      <c r="HDN63" s="255"/>
      <c r="HDO63" s="255"/>
      <c r="HDP63" s="255"/>
      <c r="HDQ63" s="255"/>
      <c r="HDR63" s="255"/>
      <c r="HDS63" s="255"/>
      <c r="HDT63" s="255"/>
      <c r="HDU63" s="255"/>
      <c r="HDV63" s="255"/>
      <c r="HDW63" s="255"/>
      <c r="HDX63" s="255"/>
      <c r="HDY63" s="255"/>
      <c r="HDZ63" s="255"/>
      <c r="HEA63" s="255"/>
      <c r="HEB63" s="255"/>
      <c r="HEC63" s="255"/>
      <c r="HED63" s="255"/>
      <c r="HEE63" s="255"/>
      <c r="HEF63" s="255"/>
      <c r="HEG63" s="255"/>
      <c r="HEH63" s="255"/>
      <c r="HEI63" s="255"/>
      <c r="HEJ63" s="255"/>
      <c r="HEK63" s="255"/>
      <c r="HEL63" s="255"/>
      <c r="HEM63" s="255"/>
      <c r="HEN63" s="255"/>
      <c r="HEO63" s="255"/>
      <c r="HEP63" s="255"/>
      <c r="HEQ63" s="255"/>
      <c r="HER63" s="255"/>
      <c r="HES63" s="255"/>
      <c r="HET63" s="255"/>
      <c r="HEU63" s="255"/>
      <c r="HEV63" s="255"/>
      <c r="HEW63" s="255"/>
      <c r="HEX63" s="255"/>
      <c r="HEY63" s="255"/>
      <c r="HEZ63" s="255"/>
      <c r="HFA63" s="255"/>
      <c r="HFB63" s="255"/>
      <c r="HFC63" s="255"/>
      <c r="HFD63" s="255"/>
      <c r="HFE63" s="255"/>
      <c r="HFF63" s="255"/>
      <c r="HFG63" s="255"/>
      <c r="HFH63" s="255"/>
      <c r="HFI63" s="255"/>
      <c r="HFJ63" s="255"/>
      <c r="HFK63" s="255"/>
      <c r="HFL63" s="255"/>
      <c r="HFM63" s="255"/>
      <c r="HFN63" s="255"/>
      <c r="HFO63" s="255"/>
      <c r="HFP63" s="255"/>
      <c r="HFQ63" s="255"/>
      <c r="HFR63" s="255"/>
      <c r="HFS63" s="255"/>
      <c r="HFT63" s="255"/>
      <c r="HFU63" s="255"/>
      <c r="HFV63" s="255"/>
      <c r="HFW63" s="255"/>
      <c r="HFX63" s="255"/>
      <c r="HFY63" s="255"/>
      <c r="HFZ63" s="255"/>
      <c r="HGA63" s="255"/>
      <c r="HGB63" s="255"/>
      <c r="HGC63" s="255"/>
      <c r="HGD63" s="255"/>
      <c r="HGE63" s="255"/>
      <c r="HGF63" s="255"/>
      <c r="HGG63" s="255"/>
      <c r="HGH63" s="255"/>
      <c r="HGI63" s="255"/>
      <c r="HGJ63" s="255"/>
      <c r="HGK63" s="255"/>
      <c r="HGL63" s="255"/>
      <c r="HGM63" s="255"/>
      <c r="HGN63" s="255"/>
      <c r="HGO63" s="255"/>
      <c r="HGP63" s="255"/>
      <c r="HGQ63" s="255"/>
      <c r="HGR63" s="255"/>
      <c r="HGS63" s="255"/>
      <c r="HGT63" s="255"/>
      <c r="HGU63" s="255"/>
      <c r="HGV63" s="255"/>
      <c r="HGW63" s="255"/>
      <c r="HGX63" s="255"/>
      <c r="HGY63" s="255"/>
      <c r="HGZ63" s="255"/>
      <c r="HHA63" s="255"/>
      <c r="HHB63" s="255"/>
      <c r="HHC63" s="255"/>
      <c r="HHD63" s="255"/>
      <c r="HHE63" s="255"/>
      <c r="HHF63" s="255"/>
      <c r="HHG63" s="255"/>
      <c r="HHH63" s="255"/>
      <c r="HHI63" s="255"/>
      <c r="HHJ63" s="255"/>
      <c r="HHK63" s="255"/>
      <c r="HHL63" s="255"/>
      <c r="HHM63" s="255"/>
      <c r="HHN63" s="255"/>
      <c r="HHO63" s="255"/>
      <c r="HHP63" s="255"/>
      <c r="HHQ63" s="255"/>
      <c r="HHR63" s="255"/>
      <c r="HHS63" s="255"/>
      <c r="HHT63" s="255"/>
      <c r="HHU63" s="255"/>
      <c r="HHV63" s="255"/>
      <c r="HHW63" s="255"/>
      <c r="HHX63" s="255"/>
      <c r="HHY63" s="255"/>
      <c r="HHZ63" s="255"/>
      <c r="HIA63" s="255"/>
      <c r="HIB63" s="255"/>
      <c r="HIC63" s="255"/>
      <c r="HID63" s="255"/>
      <c r="HIE63" s="255"/>
      <c r="HIF63" s="255"/>
      <c r="HIG63" s="255"/>
      <c r="HIH63" s="255"/>
      <c r="HII63" s="255"/>
      <c r="HIJ63" s="255"/>
      <c r="HIK63" s="255"/>
      <c r="HIL63" s="255"/>
      <c r="HIM63" s="255"/>
      <c r="HIN63" s="255"/>
      <c r="HIO63" s="255"/>
      <c r="HIP63" s="255"/>
      <c r="HIQ63" s="255"/>
      <c r="HIR63" s="255"/>
      <c r="HIS63" s="255"/>
      <c r="HIT63" s="255"/>
      <c r="HIU63" s="255"/>
      <c r="HIV63" s="255"/>
      <c r="HIW63" s="255"/>
      <c r="HIX63" s="255"/>
      <c r="HIY63" s="255"/>
      <c r="HIZ63" s="255"/>
      <c r="HJA63" s="255"/>
      <c r="HJB63" s="255"/>
      <c r="HJC63" s="255"/>
      <c r="HJD63" s="255"/>
      <c r="HJE63" s="255"/>
      <c r="HJF63" s="255"/>
      <c r="HJG63" s="255"/>
      <c r="HJH63" s="255"/>
      <c r="HJI63" s="255"/>
      <c r="HJJ63" s="255"/>
      <c r="HJK63" s="255"/>
      <c r="HJL63" s="255"/>
      <c r="HJM63" s="255"/>
      <c r="HJN63" s="255"/>
      <c r="HJO63" s="255"/>
      <c r="HJP63" s="255"/>
      <c r="HJQ63" s="255"/>
      <c r="HJR63" s="255"/>
      <c r="HJS63" s="255"/>
      <c r="HJT63" s="255"/>
      <c r="HJU63" s="255"/>
      <c r="HJV63" s="255"/>
      <c r="HJW63" s="255"/>
      <c r="HJX63" s="255"/>
      <c r="HJY63" s="255"/>
      <c r="HJZ63" s="255"/>
      <c r="HKA63" s="255"/>
      <c r="HKB63" s="255"/>
      <c r="HKC63" s="255"/>
      <c r="HKD63" s="255"/>
      <c r="HKE63" s="255"/>
      <c r="HKF63" s="255"/>
      <c r="HKG63" s="255"/>
      <c r="HKH63" s="255"/>
      <c r="HKI63" s="255"/>
      <c r="HKJ63" s="255"/>
      <c r="HKK63" s="255"/>
      <c r="HKL63" s="255"/>
      <c r="HKM63" s="255"/>
      <c r="HKN63" s="255"/>
      <c r="HKO63" s="255"/>
      <c r="HKP63" s="255"/>
      <c r="HKQ63" s="255"/>
      <c r="HKR63" s="255"/>
      <c r="HKS63" s="255"/>
      <c r="HKT63" s="255"/>
      <c r="HKU63" s="255"/>
      <c r="HKV63" s="255"/>
      <c r="HKW63" s="255"/>
      <c r="HKX63" s="255"/>
      <c r="HKY63" s="255"/>
      <c r="HKZ63" s="255"/>
      <c r="HLA63" s="255"/>
      <c r="HLB63" s="255"/>
      <c r="HLC63" s="255"/>
      <c r="HLD63" s="255"/>
      <c r="HLE63" s="255"/>
      <c r="HLF63" s="255"/>
      <c r="HLG63" s="255"/>
      <c r="HLH63" s="255"/>
      <c r="HLI63" s="255"/>
      <c r="HLJ63" s="255"/>
      <c r="HLK63" s="255"/>
      <c r="HLL63" s="255"/>
      <c r="HLM63" s="255"/>
      <c r="HLN63" s="255"/>
      <c r="HLO63" s="255"/>
      <c r="HLP63" s="255"/>
      <c r="HLQ63" s="255"/>
      <c r="HLR63" s="255"/>
      <c r="HLS63" s="255"/>
      <c r="HLT63" s="255"/>
      <c r="HLU63" s="255"/>
      <c r="HLV63" s="255"/>
      <c r="HLW63" s="255"/>
      <c r="HLX63" s="255"/>
      <c r="HLY63" s="255"/>
      <c r="HLZ63" s="255"/>
      <c r="HMA63" s="255"/>
      <c r="HMB63" s="255"/>
      <c r="HMC63" s="255"/>
      <c r="HMD63" s="255"/>
      <c r="HME63" s="255"/>
      <c r="HMF63" s="255"/>
      <c r="HMG63" s="255"/>
      <c r="HMH63" s="255"/>
      <c r="HMI63" s="255"/>
      <c r="HMJ63" s="255"/>
      <c r="HMK63" s="255"/>
      <c r="HML63" s="255"/>
      <c r="HMM63" s="255"/>
      <c r="HMN63" s="255"/>
      <c r="HMO63" s="255"/>
      <c r="HMP63" s="255"/>
      <c r="HMQ63" s="255"/>
      <c r="HMR63" s="255"/>
      <c r="HMS63" s="255"/>
      <c r="HMT63" s="255"/>
      <c r="HMU63" s="255"/>
      <c r="HMV63" s="255"/>
      <c r="HMW63" s="255"/>
      <c r="HMX63" s="255"/>
      <c r="HMY63" s="255"/>
      <c r="HMZ63" s="255"/>
      <c r="HNA63" s="255"/>
      <c r="HNB63" s="255"/>
      <c r="HNC63" s="255"/>
      <c r="HND63" s="255"/>
      <c r="HNE63" s="255"/>
      <c r="HNF63" s="255"/>
      <c r="HNG63" s="255"/>
      <c r="HNH63" s="255"/>
      <c r="HNI63" s="255"/>
      <c r="HNJ63" s="255"/>
      <c r="HNK63" s="255"/>
      <c r="HNL63" s="255"/>
      <c r="HNM63" s="255"/>
      <c r="HNN63" s="255"/>
      <c r="HNO63" s="255"/>
      <c r="HNP63" s="255"/>
      <c r="HNQ63" s="255"/>
      <c r="HNR63" s="255"/>
      <c r="HNS63" s="255"/>
      <c r="HNT63" s="255"/>
      <c r="HNU63" s="255"/>
      <c r="HNV63" s="255"/>
      <c r="HNW63" s="255"/>
      <c r="HNX63" s="255"/>
      <c r="HNY63" s="255"/>
      <c r="HNZ63" s="255"/>
      <c r="HOA63" s="255"/>
      <c r="HOB63" s="255"/>
      <c r="HOC63" s="255"/>
      <c r="HOD63" s="255"/>
      <c r="HOE63" s="255"/>
      <c r="HOF63" s="255"/>
      <c r="HOG63" s="255"/>
      <c r="HOH63" s="255"/>
      <c r="HOI63" s="255"/>
      <c r="HOJ63" s="255"/>
      <c r="HOK63" s="255"/>
      <c r="HOL63" s="255"/>
      <c r="HOM63" s="255"/>
      <c r="HON63" s="255"/>
      <c r="HOO63" s="255"/>
      <c r="HOP63" s="255"/>
      <c r="HOQ63" s="255"/>
      <c r="HOR63" s="255"/>
      <c r="HOS63" s="255"/>
      <c r="HOT63" s="255"/>
      <c r="HOU63" s="255"/>
      <c r="HOV63" s="255"/>
      <c r="HOW63" s="255"/>
      <c r="HOX63" s="255"/>
      <c r="HOY63" s="255"/>
      <c r="HOZ63" s="255"/>
      <c r="HPA63" s="255"/>
      <c r="HPB63" s="255"/>
      <c r="HPC63" s="255"/>
      <c r="HPD63" s="255"/>
      <c r="HPE63" s="255"/>
      <c r="HPF63" s="255"/>
      <c r="HPG63" s="255"/>
      <c r="HPH63" s="255"/>
      <c r="HPI63" s="255"/>
      <c r="HPJ63" s="255"/>
      <c r="HPK63" s="255"/>
      <c r="HPL63" s="255"/>
      <c r="HPM63" s="255"/>
      <c r="HPN63" s="255"/>
      <c r="HPO63" s="255"/>
      <c r="HPP63" s="255"/>
      <c r="HPQ63" s="255"/>
      <c r="HPR63" s="255"/>
      <c r="HPS63" s="255"/>
      <c r="HPT63" s="255"/>
      <c r="HPU63" s="255"/>
      <c r="HPV63" s="255"/>
      <c r="HPW63" s="255"/>
      <c r="HPX63" s="255"/>
      <c r="HPY63" s="255"/>
      <c r="HPZ63" s="255"/>
      <c r="HQA63" s="255"/>
      <c r="HQB63" s="255"/>
      <c r="HQC63" s="255"/>
      <c r="HQD63" s="255"/>
      <c r="HQE63" s="255"/>
      <c r="HQF63" s="255"/>
      <c r="HQG63" s="255"/>
      <c r="HQH63" s="255"/>
      <c r="HQI63" s="255"/>
      <c r="HQJ63" s="255"/>
      <c r="HQK63" s="255"/>
      <c r="HQL63" s="255"/>
      <c r="HQM63" s="255"/>
      <c r="HQN63" s="255"/>
      <c r="HQO63" s="255"/>
      <c r="HQP63" s="255"/>
      <c r="HQQ63" s="255"/>
      <c r="HQR63" s="255"/>
      <c r="HQS63" s="255"/>
      <c r="HQT63" s="255"/>
      <c r="HQU63" s="255"/>
      <c r="HQV63" s="255"/>
      <c r="HQW63" s="255"/>
      <c r="HQX63" s="255"/>
      <c r="HQY63" s="255"/>
      <c r="HQZ63" s="255"/>
      <c r="HRA63" s="255"/>
      <c r="HRB63" s="255"/>
      <c r="HRC63" s="255"/>
      <c r="HRD63" s="255"/>
      <c r="HRE63" s="255"/>
      <c r="HRF63" s="255"/>
      <c r="HRG63" s="255"/>
      <c r="HRH63" s="255"/>
      <c r="HRI63" s="255"/>
      <c r="HRJ63" s="255"/>
      <c r="HRK63" s="255"/>
      <c r="HRL63" s="255"/>
      <c r="HRM63" s="255"/>
      <c r="HRN63" s="255"/>
      <c r="HRO63" s="255"/>
      <c r="HRP63" s="255"/>
      <c r="HRQ63" s="255"/>
      <c r="HRR63" s="255"/>
      <c r="HRS63" s="255"/>
      <c r="HRT63" s="255"/>
      <c r="HRU63" s="255"/>
      <c r="HRV63" s="255"/>
      <c r="HRW63" s="255"/>
      <c r="HRX63" s="255"/>
      <c r="HRY63" s="255"/>
      <c r="HRZ63" s="255"/>
      <c r="HSA63" s="255"/>
      <c r="HSB63" s="255"/>
      <c r="HSC63" s="255"/>
      <c r="HSD63" s="255"/>
      <c r="HSE63" s="255"/>
      <c r="HSF63" s="255"/>
      <c r="HSG63" s="255"/>
      <c r="HSH63" s="255"/>
      <c r="HSI63" s="255"/>
      <c r="HSJ63" s="255"/>
      <c r="HSK63" s="255"/>
      <c r="HSL63" s="255"/>
      <c r="HSM63" s="255"/>
      <c r="HSN63" s="255"/>
      <c r="HSO63" s="255"/>
      <c r="HSP63" s="255"/>
      <c r="HSQ63" s="255"/>
      <c r="HSR63" s="255"/>
      <c r="HSS63" s="255"/>
      <c r="HST63" s="255"/>
      <c r="HSU63" s="255"/>
      <c r="HSV63" s="255"/>
      <c r="HSW63" s="255"/>
      <c r="HSX63" s="255"/>
      <c r="HSY63" s="255"/>
      <c r="HSZ63" s="255"/>
      <c r="HTA63" s="255"/>
      <c r="HTB63" s="255"/>
      <c r="HTC63" s="255"/>
      <c r="HTD63" s="255"/>
      <c r="HTE63" s="255"/>
      <c r="HTF63" s="255"/>
      <c r="HTG63" s="255"/>
      <c r="HTH63" s="255"/>
      <c r="HTI63" s="255"/>
      <c r="HTJ63" s="255"/>
      <c r="HTK63" s="255"/>
      <c r="HTL63" s="255"/>
      <c r="HTM63" s="255"/>
      <c r="HTN63" s="255"/>
      <c r="HTO63" s="255"/>
      <c r="HTP63" s="255"/>
      <c r="HTQ63" s="255"/>
      <c r="HTR63" s="255"/>
      <c r="HTS63" s="255"/>
      <c r="HTT63" s="255"/>
      <c r="HTU63" s="255"/>
      <c r="HTV63" s="255"/>
      <c r="HTW63" s="255"/>
      <c r="HTX63" s="255"/>
      <c r="HTY63" s="255"/>
      <c r="HTZ63" s="255"/>
      <c r="HUA63" s="255"/>
      <c r="HUB63" s="255"/>
      <c r="HUC63" s="255"/>
      <c r="HUD63" s="255"/>
      <c r="HUE63" s="255"/>
      <c r="HUF63" s="255"/>
      <c r="HUG63" s="255"/>
      <c r="HUH63" s="255"/>
      <c r="HUI63" s="255"/>
      <c r="HUJ63" s="255"/>
      <c r="HUK63" s="255"/>
      <c r="HUL63" s="255"/>
      <c r="HUM63" s="255"/>
      <c r="HUN63" s="255"/>
      <c r="HUO63" s="255"/>
      <c r="HUP63" s="255"/>
      <c r="HUQ63" s="255"/>
      <c r="HUR63" s="255"/>
      <c r="HUS63" s="255"/>
      <c r="HUT63" s="255"/>
      <c r="HUU63" s="255"/>
      <c r="HUV63" s="255"/>
      <c r="HUW63" s="255"/>
      <c r="HUX63" s="255"/>
      <c r="HUY63" s="255"/>
      <c r="HUZ63" s="255"/>
      <c r="HVA63" s="255"/>
      <c r="HVB63" s="255"/>
      <c r="HVC63" s="255"/>
      <c r="HVD63" s="255"/>
      <c r="HVE63" s="255"/>
      <c r="HVF63" s="255"/>
      <c r="HVG63" s="255"/>
      <c r="HVH63" s="255"/>
      <c r="HVI63" s="255"/>
      <c r="HVJ63" s="255"/>
      <c r="HVK63" s="255"/>
      <c r="HVL63" s="255"/>
      <c r="HVM63" s="255"/>
      <c r="HVN63" s="255"/>
      <c r="HVO63" s="255"/>
      <c r="HVP63" s="255"/>
      <c r="HVQ63" s="255"/>
      <c r="HVR63" s="255"/>
      <c r="HVS63" s="255"/>
      <c r="HVT63" s="255"/>
      <c r="HVU63" s="255"/>
      <c r="HVV63" s="255"/>
      <c r="HVW63" s="255"/>
      <c r="HVX63" s="255"/>
      <c r="HVY63" s="255"/>
      <c r="HVZ63" s="255"/>
      <c r="HWA63" s="255"/>
      <c r="HWB63" s="255"/>
      <c r="HWC63" s="255"/>
      <c r="HWD63" s="255"/>
      <c r="HWE63" s="255"/>
      <c r="HWF63" s="255"/>
      <c r="HWG63" s="255"/>
      <c r="HWH63" s="255"/>
      <c r="HWI63" s="255"/>
      <c r="HWJ63" s="255"/>
      <c r="HWK63" s="255"/>
      <c r="HWL63" s="255"/>
      <c r="HWM63" s="255"/>
      <c r="HWN63" s="255"/>
      <c r="HWO63" s="255"/>
      <c r="HWP63" s="255"/>
      <c r="HWQ63" s="255"/>
      <c r="HWR63" s="255"/>
      <c r="HWS63" s="255"/>
      <c r="HWT63" s="255"/>
      <c r="HWU63" s="255"/>
      <c r="HWV63" s="255"/>
      <c r="HWW63" s="255"/>
      <c r="HWX63" s="255"/>
      <c r="HWY63" s="255"/>
      <c r="HWZ63" s="255"/>
      <c r="HXA63" s="255"/>
      <c r="HXB63" s="255"/>
      <c r="HXC63" s="255"/>
      <c r="HXD63" s="255"/>
      <c r="HXE63" s="255"/>
      <c r="HXF63" s="255"/>
      <c r="HXG63" s="255"/>
      <c r="HXH63" s="255"/>
      <c r="HXI63" s="255"/>
      <c r="HXJ63" s="255"/>
      <c r="HXK63" s="255"/>
      <c r="HXL63" s="255"/>
      <c r="HXM63" s="255"/>
      <c r="HXN63" s="255"/>
      <c r="HXO63" s="255"/>
      <c r="HXP63" s="255"/>
      <c r="HXQ63" s="255"/>
      <c r="HXR63" s="255"/>
      <c r="HXS63" s="255"/>
      <c r="HXT63" s="255"/>
      <c r="HXU63" s="255"/>
      <c r="HXV63" s="255"/>
      <c r="HXW63" s="255"/>
      <c r="HXX63" s="255"/>
      <c r="HXY63" s="255"/>
      <c r="HXZ63" s="255"/>
      <c r="HYA63" s="255"/>
      <c r="HYB63" s="255"/>
      <c r="HYC63" s="255"/>
      <c r="HYD63" s="255"/>
      <c r="HYE63" s="255"/>
      <c r="HYF63" s="255"/>
      <c r="HYG63" s="255"/>
      <c r="HYH63" s="255"/>
      <c r="HYI63" s="255"/>
      <c r="HYJ63" s="255"/>
      <c r="HYK63" s="255"/>
      <c r="HYL63" s="255"/>
      <c r="HYM63" s="255"/>
      <c r="HYN63" s="255"/>
      <c r="HYO63" s="255"/>
      <c r="HYP63" s="255"/>
      <c r="HYQ63" s="255"/>
      <c r="HYR63" s="255"/>
      <c r="HYS63" s="255"/>
      <c r="HYT63" s="255"/>
      <c r="HYU63" s="255"/>
      <c r="HYV63" s="255"/>
      <c r="HYW63" s="255"/>
      <c r="HYX63" s="255"/>
      <c r="HYY63" s="255"/>
      <c r="HYZ63" s="255"/>
      <c r="HZA63" s="255"/>
      <c r="HZB63" s="255"/>
      <c r="HZC63" s="255"/>
      <c r="HZD63" s="255"/>
      <c r="HZE63" s="255"/>
      <c r="HZF63" s="255"/>
      <c r="HZG63" s="255"/>
      <c r="HZH63" s="255"/>
      <c r="HZI63" s="255"/>
      <c r="HZJ63" s="255"/>
      <c r="HZK63" s="255"/>
      <c r="HZL63" s="255"/>
      <c r="HZM63" s="255"/>
      <c r="HZN63" s="255"/>
      <c r="HZO63" s="255"/>
      <c r="HZP63" s="255"/>
      <c r="HZQ63" s="255"/>
      <c r="HZR63" s="255"/>
      <c r="HZS63" s="255"/>
      <c r="HZT63" s="255"/>
      <c r="HZU63" s="255"/>
      <c r="HZV63" s="255"/>
      <c r="HZW63" s="255"/>
      <c r="HZX63" s="255"/>
      <c r="HZY63" s="255"/>
      <c r="HZZ63" s="255"/>
      <c r="IAA63" s="255"/>
      <c r="IAB63" s="255"/>
      <c r="IAC63" s="255"/>
      <c r="IAD63" s="255"/>
      <c r="IAE63" s="255"/>
      <c r="IAF63" s="255"/>
      <c r="IAG63" s="255"/>
      <c r="IAH63" s="255"/>
      <c r="IAI63" s="255"/>
      <c r="IAJ63" s="255"/>
      <c r="IAK63" s="255"/>
      <c r="IAL63" s="255"/>
      <c r="IAM63" s="255"/>
      <c r="IAN63" s="255"/>
      <c r="IAO63" s="255"/>
      <c r="IAP63" s="255"/>
      <c r="IAQ63" s="255"/>
      <c r="IAR63" s="255"/>
      <c r="IAS63" s="255"/>
      <c r="IAT63" s="255"/>
      <c r="IAU63" s="255"/>
      <c r="IAV63" s="255"/>
      <c r="IAW63" s="255"/>
      <c r="IAX63" s="255"/>
      <c r="IAY63" s="255"/>
      <c r="IAZ63" s="255"/>
      <c r="IBA63" s="255"/>
      <c r="IBB63" s="255"/>
      <c r="IBC63" s="255"/>
      <c r="IBD63" s="255"/>
      <c r="IBE63" s="255"/>
      <c r="IBF63" s="255"/>
      <c r="IBG63" s="255"/>
      <c r="IBH63" s="255"/>
      <c r="IBI63" s="255"/>
      <c r="IBJ63" s="255"/>
      <c r="IBK63" s="255"/>
      <c r="IBL63" s="255"/>
      <c r="IBM63" s="255"/>
      <c r="IBN63" s="255"/>
      <c r="IBO63" s="255"/>
      <c r="IBP63" s="255"/>
      <c r="IBQ63" s="255"/>
      <c r="IBR63" s="255"/>
      <c r="IBS63" s="255"/>
      <c r="IBT63" s="255"/>
      <c r="IBU63" s="255"/>
      <c r="IBV63" s="255"/>
      <c r="IBW63" s="255"/>
      <c r="IBX63" s="255"/>
      <c r="IBY63" s="255"/>
      <c r="IBZ63" s="255"/>
      <c r="ICA63" s="255"/>
      <c r="ICB63" s="255"/>
      <c r="ICC63" s="255"/>
      <c r="ICD63" s="255"/>
      <c r="ICE63" s="255"/>
      <c r="ICF63" s="255"/>
      <c r="ICG63" s="255"/>
      <c r="ICH63" s="255"/>
      <c r="ICI63" s="255"/>
      <c r="ICJ63" s="255"/>
      <c r="ICK63" s="255"/>
      <c r="ICL63" s="255"/>
      <c r="ICM63" s="255"/>
      <c r="ICN63" s="255"/>
      <c r="ICO63" s="255"/>
      <c r="ICP63" s="255"/>
      <c r="ICQ63" s="255"/>
      <c r="ICR63" s="255"/>
      <c r="ICS63" s="255"/>
      <c r="ICT63" s="255"/>
      <c r="ICU63" s="255"/>
      <c r="ICV63" s="255"/>
      <c r="ICW63" s="255"/>
      <c r="ICX63" s="255"/>
      <c r="ICY63" s="255"/>
      <c r="ICZ63" s="255"/>
      <c r="IDA63" s="255"/>
      <c r="IDB63" s="255"/>
      <c r="IDC63" s="255"/>
      <c r="IDD63" s="255"/>
      <c r="IDE63" s="255"/>
      <c r="IDF63" s="255"/>
      <c r="IDG63" s="255"/>
      <c r="IDH63" s="255"/>
      <c r="IDI63" s="255"/>
      <c r="IDJ63" s="255"/>
      <c r="IDK63" s="255"/>
      <c r="IDL63" s="255"/>
      <c r="IDM63" s="255"/>
      <c r="IDN63" s="255"/>
      <c r="IDO63" s="255"/>
      <c r="IDP63" s="255"/>
      <c r="IDQ63" s="255"/>
      <c r="IDR63" s="255"/>
      <c r="IDS63" s="255"/>
      <c r="IDT63" s="255"/>
      <c r="IDU63" s="255"/>
      <c r="IDV63" s="255"/>
      <c r="IDW63" s="255"/>
      <c r="IDX63" s="255"/>
      <c r="IDY63" s="255"/>
      <c r="IDZ63" s="255"/>
      <c r="IEA63" s="255"/>
      <c r="IEB63" s="255"/>
      <c r="IEC63" s="255"/>
      <c r="IED63" s="255"/>
      <c r="IEE63" s="255"/>
      <c r="IEF63" s="255"/>
      <c r="IEG63" s="255"/>
      <c r="IEH63" s="255"/>
      <c r="IEI63" s="255"/>
      <c r="IEJ63" s="255"/>
      <c r="IEK63" s="255"/>
      <c r="IEL63" s="255"/>
      <c r="IEM63" s="255"/>
      <c r="IEN63" s="255"/>
      <c r="IEO63" s="255"/>
      <c r="IEP63" s="255"/>
      <c r="IEQ63" s="255"/>
      <c r="IER63" s="255"/>
      <c r="IES63" s="255"/>
      <c r="IET63" s="255"/>
      <c r="IEU63" s="255"/>
      <c r="IEV63" s="255"/>
      <c r="IEW63" s="255"/>
      <c r="IEX63" s="255"/>
      <c r="IEY63" s="255"/>
      <c r="IEZ63" s="255"/>
      <c r="IFA63" s="255"/>
      <c r="IFB63" s="255"/>
      <c r="IFC63" s="255"/>
      <c r="IFD63" s="255"/>
      <c r="IFE63" s="255"/>
      <c r="IFF63" s="255"/>
      <c r="IFG63" s="255"/>
      <c r="IFH63" s="255"/>
      <c r="IFI63" s="255"/>
      <c r="IFJ63" s="255"/>
      <c r="IFK63" s="255"/>
      <c r="IFL63" s="255"/>
      <c r="IFM63" s="255"/>
      <c r="IFN63" s="255"/>
      <c r="IFO63" s="255"/>
      <c r="IFP63" s="255"/>
      <c r="IFQ63" s="255"/>
      <c r="IFR63" s="255"/>
      <c r="IFS63" s="255"/>
      <c r="IFT63" s="255"/>
      <c r="IFU63" s="255"/>
      <c r="IFV63" s="255"/>
      <c r="IFW63" s="255"/>
      <c r="IFX63" s="255"/>
      <c r="IFY63" s="255"/>
      <c r="IFZ63" s="255"/>
      <c r="IGA63" s="255"/>
      <c r="IGB63" s="255"/>
      <c r="IGC63" s="255"/>
      <c r="IGD63" s="255"/>
      <c r="IGE63" s="255"/>
      <c r="IGF63" s="255"/>
      <c r="IGG63" s="255"/>
      <c r="IGH63" s="255"/>
      <c r="IGI63" s="255"/>
      <c r="IGJ63" s="255"/>
      <c r="IGK63" s="255"/>
      <c r="IGL63" s="255"/>
      <c r="IGM63" s="255"/>
      <c r="IGN63" s="255"/>
      <c r="IGO63" s="255"/>
      <c r="IGP63" s="255"/>
      <c r="IGQ63" s="255"/>
      <c r="IGR63" s="255"/>
      <c r="IGS63" s="255"/>
      <c r="IGT63" s="255"/>
      <c r="IGU63" s="255"/>
      <c r="IGV63" s="255"/>
      <c r="IGW63" s="255"/>
      <c r="IGX63" s="255"/>
      <c r="IGY63" s="255"/>
      <c r="IGZ63" s="255"/>
      <c r="IHA63" s="255"/>
      <c r="IHB63" s="255"/>
      <c r="IHC63" s="255"/>
      <c r="IHD63" s="255"/>
      <c r="IHE63" s="255"/>
      <c r="IHF63" s="255"/>
      <c r="IHG63" s="255"/>
      <c r="IHH63" s="255"/>
      <c r="IHI63" s="255"/>
      <c r="IHJ63" s="255"/>
      <c r="IHK63" s="255"/>
      <c r="IHL63" s="255"/>
      <c r="IHM63" s="255"/>
      <c r="IHN63" s="255"/>
      <c r="IHO63" s="255"/>
      <c r="IHP63" s="255"/>
      <c r="IHQ63" s="255"/>
      <c r="IHR63" s="255"/>
      <c r="IHS63" s="255"/>
      <c r="IHT63" s="255"/>
      <c r="IHU63" s="255"/>
      <c r="IHV63" s="255"/>
      <c r="IHW63" s="255"/>
      <c r="IHX63" s="255"/>
      <c r="IHY63" s="255"/>
      <c r="IHZ63" s="255"/>
      <c r="IIA63" s="255"/>
      <c r="IIB63" s="255"/>
      <c r="IIC63" s="255"/>
      <c r="IID63" s="255"/>
      <c r="IIE63" s="255"/>
      <c r="IIF63" s="255"/>
      <c r="IIG63" s="255"/>
      <c r="IIH63" s="255"/>
      <c r="III63" s="255"/>
      <c r="IIJ63" s="255"/>
      <c r="IIK63" s="255"/>
      <c r="IIL63" s="255"/>
      <c r="IIM63" s="255"/>
      <c r="IIN63" s="255"/>
      <c r="IIO63" s="255"/>
      <c r="IIP63" s="255"/>
      <c r="IIQ63" s="255"/>
      <c r="IIR63" s="255"/>
      <c r="IIS63" s="255"/>
      <c r="IIT63" s="255"/>
      <c r="IIU63" s="255"/>
      <c r="IIV63" s="255"/>
      <c r="IIW63" s="255"/>
      <c r="IIX63" s="255"/>
      <c r="IIY63" s="255"/>
      <c r="IIZ63" s="255"/>
      <c r="IJA63" s="255"/>
      <c r="IJB63" s="255"/>
      <c r="IJC63" s="255"/>
      <c r="IJD63" s="255"/>
      <c r="IJE63" s="255"/>
      <c r="IJF63" s="255"/>
      <c r="IJG63" s="255"/>
      <c r="IJH63" s="255"/>
      <c r="IJI63" s="255"/>
      <c r="IJJ63" s="255"/>
      <c r="IJK63" s="255"/>
      <c r="IJL63" s="255"/>
      <c r="IJM63" s="255"/>
      <c r="IJN63" s="255"/>
      <c r="IJO63" s="255"/>
      <c r="IJP63" s="255"/>
      <c r="IJQ63" s="255"/>
      <c r="IJR63" s="255"/>
      <c r="IJS63" s="255"/>
      <c r="IJT63" s="255"/>
      <c r="IJU63" s="255"/>
      <c r="IJV63" s="255"/>
      <c r="IJW63" s="255"/>
      <c r="IJX63" s="255"/>
      <c r="IJY63" s="255"/>
      <c r="IJZ63" s="255"/>
      <c r="IKA63" s="255"/>
      <c r="IKB63" s="255"/>
      <c r="IKC63" s="255"/>
      <c r="IKD63" s="255"/>
      <c r="IKE63" s="255"/>
      <c r="IKF63" s="255"/>
      <c r="IKG63" s="255"/>
      <c r="IKH63" s="255"/>
      <c r="IKI63" s="255"/>
      <c r="IKJ63" s="255"/>
      <c r="IKK63" s="255"/>
      <c r="IKL63" s="255"/>
      <c r="IKM63" s="255"/>
      <c r="IKN63" s="255"/>
      <c r="IKO63" s="255"/>
      <c r="IKP63" s="255"/>
      <c r="IKQ63" s="255"/>
      <c r="IKR63" s="255"/>
      <c r="IKS63" s="255"/>
      <c r="IKT63" s="255"/>
      <c r="IKU63" s="255"/>
      <c r="IKV63" s="255"/>
      <c r="IKW63" s="255"/>
      <c r="IKX63" s="255"/>
      <c r="IKY63" s="255"/>
      <c r="IKZ63" s="255"/>
      <c r="ILA63" s="255"/>
      <c r="ILB63" s="255"/>
      <c r="ILC63" s="255"/>
      <c r="ILD63" s="255"/>
      <c r="ILE63" s="255"/>
      <c r="ILF63" s="255"/>
      <c r="ILG63" s="255"/>
      <c r="ILH63" s="255"/>
      <c r="ILI63" s="255"/>
      <c r="ILJ63" s="255"/>
      <c r="ILK63" s="255"/>
      <c r="ILL63" s="255"/>
      <c r="ILM63" s="255"/>
      <c r="ILN63" s="255"/>
      <c r="ILO63" s="255"/>
      <c r="ILP63" s="255"/>
      <c r="ILQ63" s="255"/>
      <c r="ILR63" s="255"/>
      <c r="ILS63" s="255"/>
      <c r="ILT63" s="255"/>
      <c r="ILU63" s="255"/>
      <c r="ILV63" s="255"/>
      <c r="ILW63" s="255"/>
      <c r="ILX63" s="255"/>
      <c r="ILY63" s="255"/>
      <c r="ILZ63" s="255"/>
      <c r="IMA63" s="255"/>
      <c r="IMB63" s="255"/>
      <c r="IMC63" s="255"/>
      <c r="IMD63" s="255"/>
      <c r="IME63" s="255"/>
      <c r="IMF63" s="255"/>
      <c r="IMG63" s="255"/>
      <c r="IMH63" s="255"/>
      <c r="IMI63" s="255"/>
      <c r="IMJ63" s="255"/>
      <c r="IMK63" s="255"/>
      <c r="IML63" s="255"/>
      <c r="IMM63" s="255"/>
      <c r="IMN63" s="255"/>
      <c r="IMO63" s="255"/>
      <c r="IMP63" s="255"/>
      <c r="IMQ63" s="255"/>
      <c r="IMR63" s="255"/>
      <c r="IMS63" s="255"/>
      <c r="IMT63" s="255"/>
      <c r="IMU63" s="255"/>
      <c r="IMV63" s="255"/>
      <c r="IMW63" s="255"/>
      <c r="IMX63" s="255"/>
      <c r="IMY63" s="255"/>
      <c r="IMZ63" s="255"/>
      <c r="INA63" s="255"/>
      <c r="INB63" s="255"/>
      <c r="INC63" s="255"/>
      <c r="IND63" s="255"/>
      <c r="INE63" s="255"/>
      <c r="INF63" s="255"/>
      <c r="ING63" s="255"/>
      <c r="INH63" s="255"/>
      <c r="INI63" s="255"/>
      <c r="INJ63" s="255"/>
      <c r="INK63" s="255"/>
      <c r="INL63" s="255"/>
      <c r="INM63" s="255"/>
      <c r="INN63" s="255"/>
      <c r="INO63" s="255"/>
      <c r="INP63" s="255"/>
      <c r="INQ63" s="255"/>
      <c r="INR63" s="255"/>
      <c r="INS63" s="255"/>
      <c r="INT63" s="255"/>
      <c r="INU63" s="255"/>
      <c r="INV63" s="255"/>
      <c r="INW63" s="255"/>
      <c r="INX63" s="255"/>
      <c r="INY63" s="255"/>
      <c r="INZ63" s="255"/>
      <c r="IOA63" s="255"/>
      <c r="IOB63" s="255"/>
      <c r="IOC63" s="255"/>
      <c r="IOD63" s="255"/>
      <c r="IOE63" s="255"/>
      <c r="IOF63" s="255"/>
      <c r="IOG63" s="255"/>
      <c r="IOH63" s="255"/>
      <c r="IOI63" s="255"/>
      <c r="IOJ63" s="255"/>
      <c r="IOK63" s="255"/>
      <c r="IOL63" s="255"/>
      <c r="IOM63" s="255"/>
      <c r="ION63" s="255"/>
      <c r="IOO63" s="255"/>
      <c r="IOP63" s="255"/>
      <c r="IOQ63" s="255"/>
      <c r="IOR63" s="255"/>
      <c r="IOS63" s="255"/>
      <c r="IOT63" s="255"/>
      <c r="IOU63" s="255"/>
      <c r="IOV63" s="255"/>
      <c r="IOW63" s="255"/>
      <c r="IOX63" s="255"/>
      <c r="IOY63" s="255"/>
      <c r="IOZ63" s="255"/>
      <c r="IPA63" s="255"/>
      <c r="IPB63" s="255"/>
      <c r="IPC63" s="255"/>
      <c r="IPD63" s="255"/>
      <c r="IPE63" s="255"/>
      <c r="IPF63" s="255"/>
      <c r="IPG63" s="255"/>
      <c r="IPH63" s="255"/>
      <c r="IPI63" s="255"/>
      <c r="IPJ63" s="255"/>
      <c r="IPK63" s="255"/>
      <c r="IPL63" s="255"/>
      <c r="IPM63" s="255"/>
      <c r="IPN63" s="255"/>
      <c r="IPO63" s="255"/>
      <c r="IPP63" s="255"/>
      <c r="IPQ63" s="255"/>
      <c r="IPR63" s="255"/>
      <c r="IPS63" s="255"/>
      <c r="IPT63" s="255"/>
      <c r="IPU63" s="255"/>
      <c r="IPV63" s="255"/>
      <c r="IPW63" s="255"/>
      <c r="IPX63" s="255"/>
      <c r="IPY63" s="255"/>
      <c r="IPZ63" s="255"/>
      <c r="IQA63" s="255"/>
      <c r="IQB63" s="255"/>
      <c r="IQC63" s="255"/>
      <c r="IQD63" s="255"/>
      <c r="IQE63" s="255"/>
      <c r="IQF63" s="255"/>
      <c r="IQG63" s="255"/>
      <c r="IQH63" s="255"/>
      <c r="IQI63" s="255"/>
      <c r="IQJ63" s="255"/>
      <c r="IQK63" s="255"/>
      <c r="IQL63" s="255"/>
      <c r="IQM63" s="255"/>
      <c r="IQN63" s="255"/>
      <c r="IQO63" s="255"/>
      <c r="IQP63" s="255"/>
      <c r="IQQ63" s="255"/>
      <c r="IQR63" s="255"/>
      <c r="IQS63" s="255"/>
      <c r="IQT63" s="255"/>
      <c r="IQU63" s="255"/>
      <c r="IQV63" s="255"/>
      <c r="IQW63" s="255"/>
      <c r="IQX63" s="255"/>
      <c r="IQY63" s="255"/>
      <c r="IQZ63" s="255"/>
      <c r="IRA63" s="255"/>
      <c r="IRB63" s="255"/>
      <c r="IRC63" s="255"/>
      <c r="IRD63" s="255"/>
      <c r="IRE63" s="255"/>
      <c r="IRF63" s="255"/>
      <c r="IRG63" s="255"/>
      <c r="IRH63" s="255"/>
      <c r="IRI63" s="255"/>
      <c r="IRJ63" s="255"/>
      <c r="IRK63" s="255"/>
      <c r="IRL63" s="255"/>
      <c r="IRM63" s="255"/>
      <c r="IRN63" s="255"/>
      <c r="IRO63" s="255"/>
      <c r="IRP63" s="255"/>
      <c r="IRQ63" s="255"/>
      <c r="IRR63" s="255"/>
      <c r="IRS63" s="255"/>
      <c r="IRT63" s="255"/>
      <c r="IRU63" s="255"/>
      <c r="IRV63" s="255"/>
      <c r="IRW63" s="255"/>
      <c r="IRX63" s="255"/>
      <c r="IRY63" s="255"/>
      <c r="IRZ63" s="255"/>
      <c r="ISA63" s="255"/>
      <c r="ISB63" s="255"/>
      <c r="ISC63" s="255"/>
      <c r="ISD63" s="255"/>
      <c r="ISE63" s="255"/>
      <c r="ISF63" s="255"/>
      <c r="ISG63" s="255"/>
      <c r="ISH63" s="255"/>
      <c r="ISI63" s="255"/>
      <c r="ISJ63" s="255"/>
      <c r="ISK63" s="255"/>
      <c r="ISL63" s="255"/>
      <c r="ISM63" s="255"/>
      <c r="ISN63" s="255"/>
      <c r="ISO63" s="255"/>
      <c r="ISP63" s="255"/>
      <c r="ISQ63" s="255"/>
      <c r="ISR63" s="255"/>
      <c r="ISS63" s="255"/>
      <c r="IST63" s="255"/>
      <c r="ISU63" s="255"/>
      <c r="ISV63" s="255"/>
      <c r="ISW63" s="255"/>
      <c r="ISX63" s="255"/>
      <c r="ISY63" s="255"/>
      <c r="ISZ63" s="255"/>
      <c r="ITA63" s="255"/>
      <c r="ITB63" s="255"/>
      <c r="ITC63" s="255"/>
      <c r="ITD63" s="255"/>
      <c r="ITE63" s="255"/>
      <c r="ITF63" s="255"/>
      <c r="ITG63" s="255"/>
      <c r="ITH63" s="255"/>
      <c r="ITI63" s="255"/>
      <c r="ITJ63" s="255"/>
      <c r="ITK63" s="255"/>
      <c r="ITL63" s="255"/>
      <c r="ITM63" s="255"/>
      <c r="ITN63" s="255"/>
      <c r="ITO63" s="255"/>
      <c r="ITP63" s="255"/>
      <c r="ITQ63" s="255"/>
      <c r="ITR63" s="255"/>
      <c r="ITS63" s="255"/>
      <c r="ITT63" s="255"/>
      <c r="ITU63" s="255"/>
      <c r="ITV63" s="255"/>
      <c r="ITW63" s="255"/>
      <c r="ITX63" s="255"/>
      <c r="ITY63" s="255"/>
      <c r="ITZ63" s="255"/>
      <c r="IUA63" s="255"/>
      <c r="IUB63" s="255"/>
      <c r="IUC63" s="255"/>
      <c r="IUD63" s="255"/>
      <c r="IUE63" s="255"/>
      <c r="IUF63" s="255"/>
      <c r="IUG63" s="255"/>
      <c r="IUH63" s="255"/>
      <c r="IUI63" s="255"/>
      <c r="IUJ63" s="255"/>
      <c r="IUK63" s="255"/>
      <c r="IUL63" s="255"/>
      <c r="IUM63" s="255"/>
      <c r="IUN63" s="255"/>
      <c r="IUO63" s="255"/>
      <c r="IUP63" s="255"/>
      <c r="IUQ63" s="255"/>
      <c r="IUR63" s="255"/>
      <c r="IUS63" s="255"/>
      <c r="IUT63" s="255"/>
      <c r="IUU63" s="255"/>
      <c r="IUV63" s="255"/>
      <c r="IUW63" s="255"/>
      <c r="IUX63" s="255"/>
      <c r="IUY63" s="255"/>
      <c r="IUZ63" s="255"/>
      <c r="IVA63" s="255"/>
      <c r="IVB63" s="255"/>
      <c r="IVC63" s="255"/>
      <c r="IVD63" s="255"/>
      <c r="IVE63" s="255"/>
      <c r="IVF63" s="255"/>
      <c r="IVG63" s="255"/>
      <c r="IVH63" s="255"/>
      <c r="IVI63" s="255"/>
      <c r="IVJ63" s="255"/>
      <c r="IVK63" s="255"/>
      <c r="IVL63" s="255"/>
      <c r="IVM63" s="255"/>
      <c r="IVN63" s="255"/>
      <c r="IVO63" s="255"/>
      <c r="IVP63" s="255"/>
      <c r="IVQ63" s="255"/>
      <c r="IVR63" s="255"/>
      <c r="IVS63" s="255"/>
      <c r="IVT63" s="255"/>
      <c r="IVU63" s="255"/>
      <c r="IVV63" s="255"/>
      <c r="IVW63" s="255"/>
      <c r="IVX63" s="255"/>
      <c r="IVY63" s="255"/>
      <c r="IVZ63" s="255"/>
      <c r="IWA63" s="255"/>
      <c r="IWB63" s="255"/>
      <c r="IWC63" s="255"/>
      <c r="IWD63" s="255"/>
      <c r="IWE63" s="255"/>
      <c r="IWF63" s="255"/>
      <c r="IWG63" s="255"/>
      <c r="IWH63" s="255"/>
      <c r="IWI63" s="255"/>
      <c r="IWJ63" s="255"/>
      <c r="IWK63" s="255"/>
      <c r="IWL63" s="255"/>
      <c r="IWM63" s="255"/>
      <c r="IWN63" s="255"/>
      <c r="IWO63" s="255"/>
      <c r="IWP63" s="255"/>
      <c r="IWQ63" s="255"/>
      <c r="IWR63" s="255"/>
      <c r="IWS63" s="255"/>
      <c r="IWT63" s="255"/>
      <c r="IWU63" s="255"/>
      <c r="IWV63" s="255"/>
      <c r="IWW63" s="255"/>
      <c r="IWX63" s="255"/>
      <c r="IWY63" s="255"/>
      <c r="IWZ63" s="255"/>
      <c r="IXA63" s="255"/>
      <c r="IXB63" s="255"/>
      <c r="IXC63" s="255"/>
      <c r="IXD63" s="255"/>
      <c r="IXE63" s="255"/>
      <c r="IXF63" s="255"/>
      <c r="IXG63" s="255"/>
      <c r="IXH63" s="255"/>
      <c r="IXI63" s="255"/>
      <c r="IXJ63" s="255"/>
      <c r="IXK63" s="255"/>
      <c r="IXL63" s="255"/>
      <c r="IXM63" s="255"/>
      <c r="IXN63" s="255"/>
      <c r="IXO63" s="255"/>
      <c r="IXP63" s="255"/>
      <c r="IXQ63" s="255"/>
      <c r="IXR63" s="255"/>
      <c r="IXS63" s="255"/>
      <c r="IXT63" s="255"/>
      <c r="IXU63" s="255"/>
      <c r="IXV63" s="255"/>
      <c r="IXW63" s="255"/>
      <c r="IXX63" s="255"/>
      <c r="IXY63" s="255"/>
      <c r="IXZ63" s="255"/>
      <c r="IYA63" s="255"/>
      <c r="IYB63" s="255"/>
      <c r="IYC63" s="255"/>
      <c r="IYD63" s="255"/>
      <c r="IYE63" s="255"/>
      <c r="IYF63" s="255"/>
      <c r="IYG63" s="255"/>
      <c r="IYH63" s="255"/>
      <c r="IYI63" s="255"/>
      <c r="IYJ63" s="255"/>
      <c r="IYK63" s="255"/>
      <c r="IYL63" s="255"/>
      <c r="IYM63" s="255"/>
      <c r="IYN63" s="255"/>
      <c r="IYO63" s="255"/>
      <c r="IYP63" s="255"/>
      <c r="IYQ63" s="255"/>
      <c r="IYR63" s="255"/>
      <c r="IYS63" s="255"/>
      <c r="IYT63" s="255"/>
      <c r="IYU63" s="255"/>
      <c r="IYV63" s="255"/>
      <c r="IYW63" s="255"/>
      <c r="IYX63" s="255"/>
      <c r="IYY63" s="255"/>
      <c r="IYZ63" s="255"/>
      <c r="IZA63" s="255"/>
      <c r="IZB63" s="255"/>
      <c r="IZC63" s="255"/>
      <c r="IZD63" s="255"/>
      <c r="IZE63" s="255"/>
      <c r="IZF63" s="255"/>
      <c r="IZG63" s="255"/>
      <c r="IZH63" s="255"/>
      <c r="IZI63" s="255"/>
      <c r="IZJ63" s="255"/>
      <c r="IZK63" s="255"/>
      <c r="IZL63" s="255"/>
      <c r="IZM63" s="255"/>
      <c r="IZN63" s="255"/>
      <c r="IZO63" s="255"/>
      <c r="IZP63" s="255"/>
      <c r="IZQ63" s="255"/>
      <c r="IZR63" s="255"/>
      <c r="IZS63" s="255"/>
      <c r="IZT63" s="255"/>
      <c r="IZU63" s="255"/>
      <c r="IZV63" s="255"/>
      <c r="IZW63" s="255"/>
      <c r="IZX63" s="255"/>
      <c r="IZY63" s="255"/>
      <c r="IZZ63" s="255"/>
      <c r="JAA63" s="255"/>
      <c r="JAB63" s="255"/>
      <c r="JAC63" s="255"/>
      <c r="JAD63" s="255"/>
      <c r="JAE63" s="255"/>
      <c r="JAF63" s="255"/>
      <c r="JAG63" s="255"/>
      <c r="JAH63" s="255"/>
      <c r="JAI63" s="255"/>
      <c r="JAJ63" s="255"/>
      <c r="JAK63" s="255"/>
      <c r="JAL63" s="255"/>
      <c r="JAM63" s="255"/>
      <c r="JAN63" s="255"/>
      <c r="JAO63" s="255"/>
      <c r="JAP63" s="255"/>
      <c r="JAQ63" s="255"/>
      <c r="JAR63" s="255"/>
      <c r="JAS63" s="255"/>
      <c r="JAT63" s="255"/>
      <c r="JAU63" s="255"/>
      <c r="JAV63" s="255"/>
      <c r="JAW63" s="255"/>
      <c r="JAX63" s="255"/>
      <c r="JAY63" s="255"/>
      <c r="JAZ63" s="255"/>
      <c r="JBA63" s="255"/>
      <c r="JBB63" s="255"/>
      <c r="JBC63" s="255"/>
      <c r="JBD63" s="255"/>
      <c r="JBE63" s="255"/>
      <c r="JBF63" s="255"/>
      <c r="JBG63" s="255"/>
      <c r="JBH63" s="255"/>
      <c r="JBI63" s="255"/>
      <c r="JBJ63" s="255"/>
      <c r="JBK63" s="255"/>
      <c r="JBL63" s="255"/>
      <c r="JBM63" s="255"/>
      <c r="JBN63" s="255"/>
      <c r="JBO63" s="255"/>
      <c r="JBP63" s="255"/>
      <c r="JBQ63" s="255"/>
      <c r="JBR63" s="255"/>
      <c r="JBS63" s="255"/>
      <c r="JBT63" s="255"/>
      <c r="JBU63" s="255"/>
      <c r="JBV63" s="255"/>
      <c r="JBW63" s="255"/>
      <c r="JBX63" s="255"/>
      <c r="JBY63" s="255"/>
      <c r="JBZ63" s="255"/>
      <c r="JCA63" s="255"/>
      <c r="JCB63" s="255"/>
      <c r="JCC63" s="255"/>
      <c r="JCD63" s="255"/>
      <c r="JCE63" s="255"/>
      <c r="JCF63" s="255"/>
      <c r="JCG63" s="255"/>
      <c r="JCH63" s="255"/>
      <c r="JCI63" s="255"/>
      <c r="JCJ63" s="255"/>
      <c r="JCK63" s="255"/>
      <c r="JCL63" s="255"/>
      <c r="JCM63" s="255"/>
      <c r="JCN63" s="255"/>
      <c r="JCO63" s="255"/>
      <c r="JCP63" s="255"/>
      <c r="JCQ63" s="255"/>
      <c r="JCR63" s="255"/>
      <c r="JCS63" s="255"/>
      <c r="JCT63" s="255"/>
      <c r="JCU63" s="255"/>
      <c r="JCV63" s="255"/>
      <c r="JCW63" s="255"/>
      <c r="JCX63" s="255"/>
      <c r="JCY63" s="255"/>
      <c r="JCZ63" s="255"/>
      <c r="JDA63" s="255"/>
      <c r="JDB63" s="255"/>
      <c r="JDC63" s="255"/>
      <c r="JDD63" s="255"/>
      <c r="JDE63" s="255"/>
      <c r="JDF63" s="255"/>
      <c r="JDG63" s="255"/>
      <c r="JDH63" s="255"/>
      <c r="JDI63" s="255"/>
      <c r="JDJ63" s="255"/>
      <c r="JDK63" s="255"/>
      <c r="JDL63" s="255"/>
      <c r="JDM63" s="255"/>
      <c r="JDN63" s="255"/>
      <c r="JDO63" s="255"/>
      <c r="JDP63" s="255"/>
      <c r="JDQ63" s="255"/>
      <c r="JDR63" s="255"/>
      <c r="JDS63" s="255"/>
      <c r="JDT63" s="255"/>
      <c r="JDU63" s="255"/>
      <c r="JDV63" s="255"/>
      <c r="JDW63" s="255"/>
      <c r="JDX63" s="255"/>
      <c r="JDY63" s="255"/>
      <c r="JDZ63" s="255"/>
      <c r="JEA63" s="255"/>
      <c r="JEB63" s="255"/>
      <c r="JEC63" s="255"/>
      <c r="JED63" s="255"/>
      <c r="JEE63" s="255"/>
      <c r="JEF63" s="255"/>
      <c r="JEG63" s="255"/>
      <c r="JEH63" s="255"/>
      <c r="JEI63" s="255"/>
      <c r="JEJ63" s="255"/>
      <c r="JEK63" s="255"/>
      <c r="JEL63" s="255"/>
      <c r="JEM63" s="255"/>
      <c r="JEN63" s="255"/>
      <c r="JEO63" s="255"/>
      <c r="JEP63" s="255"/>
      <c r="JEQ63" s="255"/>
      <c r="JER63" s="255"/>
      <c r="JES63" s="255"/>
      <c r="JET63" s="255"/>
      <c r="JEU63" s="255"/>
      <c r="JEV63" s="255"/>
      <c r="JEW63" s="255"/>
      <c r="JEX63" s="255"/>
      <c r="JEY63" s="255"/>
      <c r="JEZ63" s="255"/>
      <c r="JFA63" s="255"/>
      <c r="JFB63" s="255"/>
      <c r="JFC63" s="255"/>
      <c r="JFD63" s="255"/>
      <c r="JFE63" s="255"/>
      <c r="JFF63" s="255"/>
      <c r="JFG63" s="255"/>
      <c r="JFH63" s="255"/>
      <c r="JFI63" s="255"/>
      <c r="JFJ63" s="255"/>
      <c r="JFK63" s="255"/>
      <c r="JFL63" s="255"/>
      <c r="JFM63" s="255"/>
      <c r="JFN63" s="255"/>
      <c r="JFO63" s="255"/>
      <c r="JFP63" s="255"/>
      <c r="JFQ63" s="255"/>
      <c r="JFR63" s="255"/>
      <c r="JFS63" s="255"/>
      <c r="JFT63" s="255"/>
      <c r="JFU63" s="255"/>
      <c r="JFV63" s="255"/>
      <c r="JFW63" s="255"/>
      <c r="JFX63" s="255"/>
      <c r="JFY63" s="255"/>
      <c r="JFZ63" s="255"/>
      <c r="JGA63" s="255"/>
      <c r="JGB63" s="255"/>
      <c r="JGC63" s="255"/>
      <c r="JGD63" s="255"/>
      <c r="JGE63" s="255"/>
      <c r="JGF63" s="255"/>
      <c r="JGG63" s="255"/>
      <c r="JGH63" s="255"/>
      <c r="JGI63" s="255"/>
      <c r="JGJ63" s="255"/>
      <c r="JGK63" s="255"/>
      <c r="JGL63" s="255"/>
      <c r="JGM63" s="255"/>
      <c r="JGN63" s="255"/>
      <c r="JGO63" s="255"/>
      <c r="JGP63" s="255"/>
      <c r="JGQ63" s="255"/>
      <c r="JGR63" s="255"/>
      <c r="JGS63" s="255"/>
      <c r="JGT63" s="255"/>
      <c r="JGU63" s="255"/>
      <c r="JGV63" s="255"/>
      <c r="JGW63" s="255"/>
      <c r="JGX63" s="255"/>
      <c r="JGY63" s="255"/>
      <c r="JGZ63" s="255"/>
      <c r="JHA63" s="255"/>
      <c r="JHB63" s="255"/>
      <c r="JHC63" s="255"/>
      <c r="JHD63" s="255"/>
      <c r="JHE63" s="255"/>
      <c r="JHF63" s="255"/>
      <c r="JHG63" s="255"/>
      <c r="JHH63" s="255"/>
      <c r="JHI63" s="255"/>
      <c r="JHJ63" s="255"/>
      <c r="JHK63" s="255"/>
      <c r="JHL63" s="255"/>
      <c r="JHM63" s="255"/>
      <c r="JHN63" s="255"/>
      <c r="JHO63" s="255"/>
      <c r="JHP63" s="255"/>
      <c r="JHQ63" s="255"/>
      <c r="JHR63" s="255"/>
      <c r="JHS63" s="255"/>
      <c r="JHT63" s="255"/>
      <c r="JHU63" s="255"/>
      <c r="JHV63" s="255"/>
      <c r="JHW63" s="255"/>
      <c r="JHX63" s="255"/>
      <c r="JHY63" s="255"/>
      <c r="JHZ63" s="255"/>
      <c r="JIA63" s="255"/>
      <c r="JIB63" s="255"/>
      <c r="JIC63" s="255"/>
      <c r="JID63" s="255"/>
      <c r="JIE63" s="255"/>
      <c r="JIF63" s="255"/>
      <c r="JIG63" s="255"/>
      <c r="JIH63" s="255"/>
      <c r="JII63" s="255"/>
      <c r="JIJ63" s="255"/>
      <c r="JIK63" s="255"/>
      <c r="JIL63" s="255"/>
      <c r="JIM63" s="255"/>
      <c r="JIN63" s="255"/>
      <c r="JIO63" s="255"/>
      <c r="JIP63" s="255"/>
      <c r="JIQ63" s="255"/>
      <c r="JIR63" s="255"/>
      <c r="JIS63" s="255"/>
      <c r="JIT63" s="255"/>
      <c r="JIU63" s="255"/>
      <c r="JIV63" s="255"/>
      <c r="JIW63" s="255"/>
      <c r="JIX63" s="255"/>
      <c r="JIY63" s="255"/>
      <c r="JIZ63" s="255"/>
      <c r="JJA63" s="255"/>
      <c r="JJB63" s="255"/>
      <c r="JJC63" s="255"/>
      <c r="JJD63" s="255"/>
      <c r="JJE63" s="255"/>
      <c r="JJF63" s="255"/>
      <c r="JJG63" s="255"/>
      <c r="JJH63" s="255"/>
      <c r="JJI63" s="255"/>
      <c r="JJJ63" s="255"/>
      <c r="JJK63" s="255"/>
      <c r="JJL63" s="255"/>
      <c r="JJM63" s="255"/>
      <c r="JJN63" s="255"/>
      <c r="JJO63" s="255"/>
      <c r="JJP63" s="255"/>
      <c r="JJQ63" s="255"/>
      <c r="JJR63" s="255"/>
      <c r="JJS63" s="255"/>
      <c r="JJT63" s="255"/>
      <c r="JJU63" s="255"/>
      <c r="JJV63" s="255"/>
      <c r="JJW63" s="255"/>
      <c r="JJX63" s="255"/>
      <c r="JJY63" s="255"/>
      <c r="JJZ63" s="255"/>
      <c r="JKA63" s="255"/>
      <c r="JKB63" s="255"/>
      <c r="JKC63" s="255"/>
      <c r="JKD63" s="255"/>
      <c r="JKE63" s="255"/>
      <c r="JKF63" s="255"/>
      <c r="JKG63" s="255"/>
      <c r="JKH63" s="255"/>
      <c r="JKI63" s="255"/>
      <c r="JKJ63" s="255"/>
      <c r="JKK63" s="255"/>
      <c r="JKL63" s="255"/>
      <c r="JKM63" s="255"/>
      <c r="JKN63" s="255"/>
      <c r="JKO63" s="255"/>
      <c r="JKP63" s="255"/>
      <c r="JKQ63" s="255"/>
      <c r="JKR63" s="255"/>
      <c r="JKS63" s="255"/>
      <c r="JKT63" s="255"/>
      <c r="JKU63" s="255"/>
      <c r="JKV63" s="255"/>
      <c r="JKW63" s="255"/>
      <c r="JKX63" s="255"/>
      <c r="JKY63" s="255"/>
      <c r="JKZ63" s="255"/>
      <c r="JLA63" s="255"/>
      <c r="JLB63" s="255"/>
      <c r="JLC63" s="255"/>
      <c r="JLD63" s="255"/>
      <c r="JLE63" s="255"/>
      <c r="JLF63" s="255"/>
      <c r="JLG63" s="255"/>
      <c r="JLH63" s="255"/>
      <c r="JLI63" s="255"/>
      <c r="JLJ63" s="255"/>
      <c r="JLK63" s="255"/>
      <c r="JLL63" s="255"/>
      <c r="JLM63" s="255"/>
      <c r="JLN63" s="255"/>
      <c r="JLO63" s="255"/>
      <c r="JLP63" s="255"/>
      <c r="JLQ63" s="255"/>
      <c r="JLR63" s="255"/>
      <c r="JLS63" s="255"/>
      <c r="JLT63" s="255"/>
      <c r="JLU63" s="255"/>
      <c r="JLV63" s="255"/>
      <c r="JLW63" s="255"/>
      <c r="JLX63" s="255"/>
      <c r="JLY63" s="255"/>
      <c r="JLZ63" s="255"/>
      <c r="JMA63" s="255"/>
      <c r="JMB63" s="255"/>
      <c r="JMC63" s="255"/>
      <c r="JMD63" s="255"/>
      <c r="JME63" s="255"/>
      <c r="JMF63" s="255"/>
      <c r="JMG63" s="255"/>
      <c r="JMH63" s="255"/>
      <c r="JMI63" s="255"/>
      <c r="JMJ63" s="255"/>
      <c r="JMK63" s="255"/>
      <c r="JML63" s="255"/>
      <c r="JMM63" s="255"/>
      <c r="JMN63" s="255"/>
      <c r="JMO63" s="255"/>
      <c r="JMP63" s="255"/>
      <c r="JMQ63" s="255"/>
      <c r="JMR63" s="255"/>
      <c r="JMS63" s="255"/>
      <c r="JMT63" s="255"/>
      <c r="JMU63" s="255"/>
      <c r="JMV63" s="255"/>
      <c r="JMW63" s="255"/>
      <c r="JMX63" s="255"/>
      <c r="JMY63" s="255"/>
      <c r="JMZ63" s="255"/>
      <c r="JNA63" s="255"/>
      <c r="JNB63" s="255"/>
      <c r="JNC63" s="255"/>
      <c r="JND63" s="255"/>
      <c r="JNE63" s="255"/>
      <c r="JNF63" s="255"/>
      <c r="JNG63" s="255"/>
      <c r="JNH63" s="255"/>
      <c r="JNI63" s="255"/>
      <c r="JNJ63" s="255"/>
      <c r="JNK63" s="255"/>
      <c r="JNL63" s="255"/>
      <c r="JNM63" s="255"/>
      <c r="JNN63" s="255"/>
      <c r="JNO63" s="255"/>
      <c r="JNP63" s="255"/>
      <c r="JNQ63" s="255"/>
      <c r="JNR63" s="255"/>
      <c r="JNS63" s="255"/>
      <c r="JNT63" s="255"/>
      <c r="JNU63" s="255"/>
      <c r="JNV63" s="255"/>
      <c r="JNW63" s="255"/>
      <c r="JNX63" s="255"/>
      <c r="JNY63" s="255"/>
      <c r="JNZ63" s="255"/>
      <c r="JOA63" s="255"/>
      <c r="JOB63" s="255"/>
      <c r="JOC63" s="255"/>
      <c r="JOD63" s="255"/>
      <c r="JOE63" s="255"/>
      <c r="JOF63" s="255"/>
      <c r="JOG63" s="255"/>
      <c r="JOH63" s="255"/>
      <c r="JOI63" s="255"/>
      <c r="JOJ63" s="255"/>
      <c r="JOK63" s="255"/>
      <c r="JOL63" s="255"/>
      <c r="JOM63" s="255"/>
      <c r="JON63" s="255"/>
      <c r="JOO63" s="255"/>
      <c r="JOP63" s="255"/>
      <c r="JOQ63" s="255"/>
      <c r="JOR63" s="255"/>
      <c r="JOS63" s="255"/>
      <c r="JOT63" s="255"/>
      <c r="JOU63" s="255"/>
      <c r="JOV63" s="255"/>
      <c r="JOW63" s="255"/>
      <c r="JOX63" s="255"/>
      <c r="JOY63" s="255"/>
      <c r="JOZ63" s="255"/>
      <c r="JPA63" s="255"/>
      <c r="JPB63" s="255"/>
      <c r="JPC63" s="255"/>
      <c r="JPD63" s="255"/>
      <c r="JPE63" s="255"/>
      <c r="JPF63" s="255"/>
      <c r="JPG63" s="255"/>
      <c r="JPH63" s="255"/>
      <c r="JPI63" s="255"/>
      <c r="JPJ63" s="255"/>
      <c r="JPK63" s="255"/>
      <c r="JPL63" s="255"/>
      <c r="JPM63" s="255"/>
      <c r="JPN63" s="255"/>
      <c r="JPO63" s="255"/>
      <c r="JPP63" s="255"/>
      <c r="JPQ63" s="255"/>
      <c r="JPR63" s="255"/>
      <c r="JPS63" s="255"/>
      <c r="JPT63" s="255"/>
      <c r="JPU63" s="255"/>
      <c r="JPV63" s="255"/>
      <c r="JPW63" s="255"/>
      <c r="JPX63" s="255"/>
      <c r="JPY63" s="255"/>
      <c r="JPZ63" s="255"/>
      <c r="JQA63" s="255"/>
      <c r="JQB63" s="255"/>
      <c r="JQC63" s="255"/>
      <c r="JQD63" s="255"/>
      <c r="JQE63" s="255"/>
      <c r="JQF63" s="255"/>
      <c r="JQG63" s="255"/>
      <c r="JQH63" s="255"/>
      <c r="JQI63" s="255"/>
      <c r="JQJ63" s="255"/>
      <c r="JQK63" s="255"/>
      <c r="JQL63" s="255"/>
      <c r="JQM63" s="255"/>
      <c r="JQN63" s="255"/>
      <c r="JQO63" s="255"/>
      <c r="JQP63" s="255"/>
      <c r="JQQ63" s="255"/>
      <c r="JQR63" s="255"/>
      <c r="JQS63" s="255"/>
      <c r="JQT63" s="255"/>
      <c r="JQU63" s="255"/>
      <c r="JQV63" s="255"/>
      <c r="JQW63" s="255"/>
      <c r="JQX63" s="255"/>
      <c r="JQY63" s="255"/>
      <c r="JQZ63" s="255"/>
      <c r="JRA63" s="255"/>
      <c r="JRB63" s="255"/>
      <c r="JRC63" s="255"/>
      <c r="JRD63" s="255"/>
      <c r="JRE63" s="255"/>
      <c r="JRF63" s="255"/>
      <c r="JRG63" s="255"/>
      <c r="JRH63" s="255"/>
      <c r="JRI63" s="255"/>
      <c r="JRJ63" s="255"/>
      <c r="JRK63" s="255"/>
      <c r="JRL63" s="255"/>
      <c r="JRM63" s="255"/>
      <c r="JRN63" s="255"/>
      <c r="JRO63" s="255"/>
      <c r="JRP63" s="255"/>
      <c r="JRQ63" s="255"/>
      <c r="JRR63" s="255"/>
      <c r="JRS63" s="255"/>
      <c r="JRT63" s="255"/>
      <c r="JRU63" s="255"/>
      <c r="JRV63" s="255"/>
      <c r="JRW63" s="255"/>
      <c r="JRX63" s="255"/>
      <c r="JRY63" s="255"/>
      <c r="JRZ63" s="255"/>
      <c r="JSA63" s="255"/>
      <c r="JSB63" s="255"/>
      <c r="JSC63" s="255"/>
      <c r="JSD63" s="255"/>
      <c r="JSE63" s="255"/>
      <c r="JSF63" s="255"/>
      <c r="JSG63" s="255"/>
      <c r="JSH63" s="255"/>
      <c r="JSI63" s="255"/>
      <c r="JSJ63" s="255"/>
      <c r="JSK63" s="255"/>
      <c r="JSL63" s="255"/>
      <c r="JSM63" s="255"/>
      <c r="JSN63" s="255"/>
      <c r="JSO63" s="255"/>
      <c r="JSP63" s="255"/>
      <c r="JSQ63" s="255"/>
      <c r="JSR63" s="255"/>
      <c r="JSS63" s="255"/>
      <c r="JST63" s="255"/>
      <c r="JSU63" s="255"/>
      <c r="JSV63" s="255"/>
      <c r="JSW63" s="255"/>
      <c r="JSX63" s="255"/>
      <c r="JSY63" s="255"/>
      <c r="JSZ63" s="255"/>
      <c r="JTA63" s="255"/>
      <c r="JTB63" s="255"/>
      <c r="JTC63" s="255"/>
      <c r="JTD63" s="255"/>
      <c r="JTE63" s="255"/>
      <c r="JTF63" s="255"/>
      <c r="JTG63" s="255"/>
      <c r="JTH63" s="255"/>
      <c r="JTI63" s="255"/>
      <c r="JTJ63" s="255"/>
      <c r="JTK63" s="255"/>
      <c r="JTL63" s="255"/>
      <c r="JTM63" s="255"/>
      <c r="JTN63" s="255"/>
      <c r="JTO63" s="255"/>
      <c r="JTP63" s="255"/>
      <c r="JTQ63" s="255"/>
      <c r="JTR63" s="255"/>
      <c r="JTS63" s="255"/>
      <c r="JTT63" s="255"/>
      <c r="JTU63" s="255"/>
      <c r="JTV63" s="255"/>
      <c r="JTW63" s="255"/>
      <c r="JTX63" s="255"/>
      <c r="JTY63" s="255"/>
      <c r="JTZ63" s="255"/>
      <c r="JUA63" s="255"/>
      <c r="JUB63" s="255"/>
      <c r="JUC63" s="255"/>
      <c r="JUD63" s="255"/>
      <c r="JUE63" s="255"/>
      <c r="JUF63" s="255"/>
      <c r="JUG63" s="255"/>
      <c r="JUH63" s="255"/>
      <c r="JUI63" s="255"/>
      <c r="JUJ63" s="255"/>
      <c r="JUK63" s="255"/>
      <c r="JUL63" s="255"/>
      <c r="JUM63" s="255"/>
      <c r="JUN63" s="255"/>
      <c r="JUO63" s="255"/>
      <c r="JUP63" s="255"/>
      <c r="JUQ63" s="255"/>
      <c r="JUR63" s="255"/>
      <c r="JUS63" s="255"/>
      <c r="JUT63" s="255"/>
      <c r="JUU63" s="255"/>
      <c r="JUV63" s="255"/>
      <c r="JUW63" s="255"/>
      <c r="JUX63" s="255"/>
      <c r="JUY63" s="255"/>
      <c r="JUZ63" s="255"/>
      <c r="JVA63" s="255"/>
      <c r="JVB63" s="255"/>
      <c r="JVC63" s="255"/>
      <c r="JVD63" s="255"/>
      <c r="JVE63" s="255"/>
      <c r="JVF63" s="255"/>
      <c r="JVG63" s="255"/>
      <c r="JVH63" s="255"/>
      <c r="JVI63" s="255"/>
      <c r="JVJ63" s="255"/>
      <c r="JVK63" s="255"/>
      <c r="JVL63" s="255"/>
      <c r="JVM63" s="255"/>
      <c r="JVN63" s="255"/>
      <c r="JVO63" s="255"/>
      <c r="JVP63" s="255"/>
      <c r="JVQ63" s="255"/>
      <c r="JVR63" s="255"/>
      <c r="JVS63" s="255"/>
      <c r="JVT63" s="255"/>
      <c r="JVU63" s="255"/>
      <c r="JVV63" s="255"/>
      <c r="JVW63" s="255"/>
      <c r="JVX63" s="255"/>
      <c r="JVY63" s="255"/>
      <c r="JVZ63" s="255"/>
      <c r="JWA63" s="255"/>
      <c r="JWB63" s="255"/>
      <c r="JWC63" s="255"/>
      <c r="JWD63" s="255"/>
      <c r="JWE63" s="255"/>
      <c r="JWF63" s="255"/>
      <c r="JWG63" s="255"/>
      <c r="JWH63" s="255"/>
      <c r="JWI63" s="255"/>
      <c r="JWJ63" s="255"/>
      <c r="JWK63" s="255"/>
      <c r="JWL63" s="255"/>
      <c r="JWM63" s="255"/>
      <c r="JWN63" s="255"/>
      <c r="JWO63" s="255"/>
      <c r="JWP63" s="255"/>
      <c r="JWQ63" s="255"/>
      <c r="JWR63" s="255"/>
      <c r="JWS63" s="255"/>
      <c r="JWT63" s="255"/>
      <c r="JWU63" s="255"/>
      <c r="JWV63" s="255"/>
      <c r="JWW63" s="255"/>
      <c r="JWX63" s="255"/>
      <c r="JWY63" s="255"/>
      <c r="JWZ63" s="255"/>
      <c r="JXA63" s="255"/>
      <c r="JXB63" s="255"/>
      <c r="JXC63" s="255"/>
      <c r="JXD63" s="255"/>
      <c r="JXE63" s="255"/>
      <c r="JXF63" s="255"/>
      <c r="JXG63" s="255"/>
      <c r="JXH63" s="255"/>
      <c r="JXI63" s="255"/>
      <c r="JXJ63" s="255"/>
      <c r="JXK63" s="255"/>
      <c r="JXL63" s="255"/>
      <c r="JXM63" s="255"/>
      <c r="JXN63" s="255"/>
      <c r="JXO63" s="255"/>
      <c r="JXP63" s="255"/>
      <c r="JXQ63" s="255"/>
      <c r="JXR63" s="255"/>
      <c r="JXS63" s="255"/>
      <c r="JXT63" s="255"/>
      <c r="JXU63" s="255"/>
      <c r="JXV63" s="255"/>
      <c r="JXW63" s="255"/>
      <c r="JXX63" s="255"/>
      <c r="JXY63" s="255"/>
      <c r="JXZ63" s="255"/>
      <c r="JYA63" s="255"/>
      <c r="JYB63" s="255"/>
      <c r="JYC63" s="255"/>
      <c r="JYD63" s="255"/>
      <c r="JYE63" s="255"/>
      <c r="JYF63" s="255"/>
      <c r="JYG63" s="255"/>
      <c r="JYH63" s="255"/>
      <c r="JYI63" s="255"/>
      <c r="JYJ63" s="255"/>
      <c r="JYK63" s="255"/>
      <c r="JYL63" s="255"/>
      <c r="JYM63" s="255"/>
      <c r="JYN63" s="255"/>
      <c r="JYO63" s="255"/>
      <c r="JYP63" s="255"/>
      <c r="JYQ63" s="255"/>
      <c r="JYR63" s="255"/>
      <c r="JYS63" s="255"/>
      <c r="JYT63" s="255"/>
      <c r="JYU63" s="255"/>
      <c r="JYV63" s="255"/>
      <c r="JYW63" s="255"/>
      <c r="JYX63" s="255"/>
      <c r="JYY63" s="255"/>
      <c r="JYZ63" s="255"/>
      <c r="JZA63" s="255"/>
      <c r="JZB63" s="255"/>
      <c r="JZC63" s="255"/>
      <c r="JZD63" s="255"/>
      <c r="JZE63" s="255"/>
      <c r="JZF63" s="255"/>
      <c r="JZG63" s="255"/>
      <c r="JZH63" s="255"/>
      <c r="JZI63" s="255"/>
      <c r="JZJ63" s="255"/>
      <c r="JZK63" s="255"/>
      <c r="JZL63" s="255"/>
      <c r="JZM63" s="255"/>
      <c r="JZN63" s="255"/>
      <c r="JZO63" s="255"/>
      <c r="JZP63" s="255"/>
      <c r="JZQ63" s="255"/>
      <c r="JZR63" s="255"/>
      <c r="JZS63" s="255"/>
      <c r="JZT63" s="255"/>
      <c r="JZU63" s="255"/>
      <c r="JZV63" s="255"/>
      <c r="JZW63" s="255"/>
      <c r="JZX63" s="255"/>
      <c r="JZY63" s="255"/>
      <c r="JZZ63" s="255"/>
      <c r="KAA63" s="255"/>
      <c r="KAB63" s="255"/>
      <c r="KAC63" s="255"/>
      <c r="KAD63" s="255"/>
      <c r="KAE63" s="255"/>
      <c r="KAF63" s="255"/>
      <c r="KAG63" s="255"/>
      <c r="KAH63" s="255"/>
      <c r="KAI63" s="255"/>
      <c r="KAJ63" s="255"/>
      <c r="KAK63" s="255"/>
      <c r="KAL63" s="255"/>
      <c r="KAM63" s="255"/>
      <c r="KAN63" s="255"/>
      <c r="KAO63" s="255"/>
      <c r="KAP63" s="255"/>
      <c r="KAQ63" s="255"/>
      <c r="KAR63" s="255"/>
      <c r="KAS63" s="255"/>
      <c r="KAT63" s="255"/>
      <c r="KAU63" s="255"/>
      <c r="KAV63" s="255"/>
      <c r="KAW63" s="255"/>
      <c r="KAX63" s="255"/>
      <c r="KAY63" s="255"/>
      <c r="KAZ63" s="255"/>
      <c r="KBA63" s="255"/>
      <c r="KBB63" s="255"/>
      <c r="KBC63" s="255"/>
      <c r="KBD63" s="255"/>
      <c r="KBE63" s="255"/>
      <c r="KBF63" s="255"/>
      <c r="KBG63" s="255"/>
      <c r="KBH63" s="255"/>
      <c r="KBI63" s="255"/>
      <c r="KBJ63" s="255"/>
      <c r="KBK63" s="255"/>
      <c r="KBL63" s="255"/>
      <c r="KBM63" s="255"/>
      <c r="KBN63" s="255"/>
      <c r="KBO63" s="255"/>
      <c r="KBP63" s="255"/>
      <c r="KBQ63" s="255"/>
      <c r="KBR63" s="255"/>
      <c r="KBS63" s="255"/>
      <c r="KBT63" s="255"/>
      <c r="KBU63" s="255"/>
      <c r="KBV63" s="255"/>
      <c r="KBW63" s="255"/>
      <c r="KBX63" s="255"/>
      <c r="KBY63" s="255"/>
      <c r="KBZ63" s="255"/>
      <c r="KCA63" s="255"/>
      <c r="KCB63" s="255"/>
      <c r="KCC63" s="255"/>
      <c r="KCD63" s="255"/>
      <c r="KCE63" s="255"/>
      <c r="KCF63" s="255"/>
      <c r="KCG63" s="255"/>
      <c r="KCH63" s="255"/>
      <c r="KCI63" s="255"/>
      <c r="KCJ63" s="255"/>
      <c r="KCK63" s="255"/>
      <c r="KCL63" s="255"/>
      <c r="KCM63" s="255"/>
      <c r="KCN63" s="255"/>
      <c r="KCO63" s="255"/>
      <c r="KCP63" s="255"/>
      <c r="KCQ63" s="255"/>
      <c r="KCR63" s="255"/>
      <c r="KCS63" s="255"/>
      <c r="KCT63" s="255"/>
      <c r="KCU63" s="255"/>
      <c r="KCV63" s="255"/>
      <c r="KCW63" s="255"/>
      <c r="KCX63" s="255"/>
      <c r="KCY63" s="255"/>
      <c r="KCZ63" s="255"/>
      <c r="KDA63" s="255"/>
      <c r="KDB63" s="255"/>
      <c r="KDC63" s="255"/>
      <c r="KDD63" s="255"/>
      <c r="KDE63" s="255"/>
      <c r="KDF63" s="255"/>
      <c r="KDG63" s="255"/>
      <c r="KDH63" s="255"/>
      <c r="KDI63" s="255"/>
      <c r="KDJ63" s="255"/>
      <c r="KDK63" s="255"/>
      <c r="KDL63" s="255"/>
      <c r="KDM63" s="255"/>
      <c r="KDN63" s="255"/>
      <c r="KDO63" s="255"/>
      <c r="KDP63" s="255"/>
      <c r="KDQ63" s="255"/>
      <c r="KDR63" s="255"/>
      <c r="KDS63" s="255"/>
      <c r="KDT63" s="255"/>
      <c r="KDU63" s="255"/>
      <c r="KDV63" s="255"/>
      <c r="KDW63" s="255"/>
      <c r="KDX63" s="255"/>
      <c r="KDY63" s="255"/>
      <c r="KDZ63" s="255"/>
      <c r="KEA63" s="255"/>
      <c r="KEB63" s="255"/>
      <c r="KEC63" s="255"/>
      <c r="KED63" s="255"/>
      <c r="KEE63" s="255"/>
      <c r="KEF63" s="255"/>
      <c r="KEG63" s="255"/>
      <c r="KEH63" s="255"/>
      <c r="KEI63" s="255"/>
      <c r="KEJ63" s="255"/>
      <c r="KEK63" s="255"/>
      <c r="KEL63" s="255"/>
      <c r="KEM63" s="255"/>
      <c r="KEN63" s="255"/>
      <c r="KEO63" s="255"/>
      <c r="KEP63" s="255"/>
      <c r="KEQ63" s="255"/>
      <c r="KER63" s="255"/>
      <c r="KES63" s="255"/>
      <c r="KET63" s="255"/>
      <c r="KEU63" s="255"/>
      <c r="KEV63" s="255"/>
      <c r="KEW63" s="255"/>
      <c r="KEX63" s="255"/>
      <c r="KEY63" s="255"/>
      <c r="KEZ63" s="255"/>
      <c r="KFA63" s="255"/>
      <c r="KFB63" s="255"/>
      <c r="KFC63" s="255"/>
      <c r="KFD63" s="255"/>
      <c r="KFE63" s="255"/>
      <c r="KFF63" s="255"/>
      <c r="KFG63" s="255"/>
      <c r="KFH63" s="255"/>
      <c r="KFI63" s="255"/>
      <c r="KFJ63" s="255"/>
      <c r="KFK63" s="255"/>
      <c r="KFL63" s="255"/>
      <c r="KFM63" s="255"/>
      <c r="KFN63" s="255"/>
      <c r="KFO63" s="255"/>
      <c r="KFP63" s="255"/>
      <c r="KFQ63" s="255"/>
      <c r="KFR63" s="255"/>
      <c r="KFS63" s="255"/>
      <c r="KFT63" s="255"/>
      <c r="KFU63" s="255"/>
      <c r="KFV63" s="255"/>
      <c r="KFW63" s="255"/>
      <c r="KFX63" s="255"/>
      <c r="KFY63" s="255"/>
      <c r="KFZ63" s="255"/>
      <c r="KGA63" s="255"/>
      <c r="KGB63" s="255"/>
      <c r="KGC63" s="255"/>
      <c r="KGD63" s="255"/>
      <c r="KGE63" s="255"/>
      <c r="KGF63" s="255"/>
      <c r="KGG63" s="255"/>
      <c r="KGH63" s="255"/>
      <c r="KGI63" s="255"/>
      <c r="KGJ63" s="255"/>
      <c r="KGK63" s="255"/>
      <c r="KGL63" s="255"/>
      <c r="KGM63" s="255"/>
      <c r="KGN63" s="255"/>
      <c r="KGO63" s="255"/>
      <c r="KGP63" s="255"/>
      <c r="KGQ63" s="255"/>
      <c r="KGR63" s="255"/>
      <c r="KGS63" s="255"/>
      <c r="KGT63" s="255"/>
      <c r="KGU63" s="255"/>
      <c r="KGV63" s="255"/>
      <c r="KGW63" s="255"/>
      <c r="KGX63" s="255"/>
      <c r="KGY63" s="255"/>
      <c r="KGZ63" s="255"/>
      <c r="KHA63" s="255"/>
      <c r="KHB63" s="255"/>
      <c r="KHC63" s="255"/>
      <c r="KHD63" s="255"/>
      <c r="KHE63" s="255"/>
      <c r="KHF63" s="255"/>
      <c r="KHG63" s="255"/>
      <c r="KHH63" s="255"/>
      <c r="KHI63" s="255"/>
      <c r="KHJ63" s="255"/>
      <c r="KHK63" s="255"/>
      <c r="KHL63" s="255"/>
      <c r="KHM63" s="255"/>
      <c r="KHN63" s="255"/>
      <c r="KHO63" s="255"/>
      <c r="KHP63" s="255"/>
      <c r="KHQ63" s="255"/>
      <c r="KHR63" s="255"/>
      <c r="KHS63" s="255"/>
      <c r="KHT63" s="255"/>
      <c r="KHU63" s="255"/>
      <c r="KHV63" s="255"/>
      <c r="KHW63" s="255"/>
      <c r="KHX63" s="255"/>
      <c r="KHY63" s="255"/>
      <c r="KHZ63" s="255"/>
      <c r="KIA63" s="255"/>
      <c r="KIB63" s="255"/>
      <c r="KIC63" s="255"/>
      <c r="KID63" s="255"/>
      <c r="KIE63" s="255"/>
      <c r="KIF63" s="255"/>
      <c r="KIG63" s="255"/>
      <c r="KIH63" s="255"/>
      <c r="KII63" s="255"/>
      <c r="KIJ63" s="255"/>
      <c r="KIK63" s="255"/>
      <c r="KIL63" s="255"/>
      <c r="KIM63" s="255"/>
      <c r="KIN63" s="255"/>
      <c r="KIO63" s="255"/>
      <c r="KIP63" s="255"/>
      <c r="KIQ63" s="255"/>
      <c r="KIR63" s="255"/>
      <c r="KIS63" s="255"/>
      <c r="KIT63" s="255"/>
      <c r="KIU63" s="255"/>
      <c r="KIV63" s="255"/>
      <c r="KIW63" s="255"/>
      <c r="KIX63" s="255"/>
      <c r="KIY63" s="255"/>
      <c r="KIZ63" s="255"/>
      <c r="KJA63" s="255"/>
      <c r="KJB63" s="255"/>
      <c r="KJC63" s="255"/>
      <c r="KJD63" s="255"/>
      <c r="KJE63" s="255"/>
      <c r="KJF63" s="255"/>
      <c r="KJG63" s="255"/>
      <c r="KJH63" s="255"/>
      <c r="KJI63" s="255"/>
      <c r="KJJ63" s="255"/>
      <c r="KJK63" s="255"/>
      <c r="KJL63" s="255"/>
      <c r="KJM63" s="255"/>
      <c r="KJN63" s="255"/>
      <c r="KJO63" s="255"/>
      <c r="KJP63" s="255"/>
      <c r="KJQ63" s="255"/>
      <c r="KJR63" s="255"/>
      <c r="KJS63" s="255"/>
      <c r="KJT63" s="255"/>
      <c r="KJU63" s="255"/>
      <c r="KJV63" s="255"/>
      <c r="KJW63" s="255"/>
      <c r="KJX63" s="255"/>
      <c r="KJY63" s="255"/>
      <c r="KJZ63" s="255"/>
      <c r="KKA63" s="255"/>
      <c r="KKB63" s="255"/>
      <c r="KKC63" s="255"/>
      <c r="KKD63" s="255"/>
      <c r="KKE63" s="255"/>
      <c r="KKF63" s="255"/>
      <c r="KKG63" s="255"/>
      <c r="KKH63" s="255"/>
      <c r="KKI63" s="255"/>
      <c r="KKJ63" s="255"/>
      <c r="KKK63" s="255"/>
      <c r="KKL63" s="255"/>
      <c r="KKM63" s="255"/>
      <c r="KKN63" s="255"/>
      <c r="KKO63" s="255"/>
      <c r="KKP63" s="255"/>
      <c r="KKQ63" s="255"/>
      <c r="KKR63" s="255"/>
      <c r="KKS63" s="255"/>
      <c r="KKT63" s="255"/>
      <c r="KKU63" s="255"/>
      <c r="KKV63" s="255"/>
      <c r="KKW63" s="255"/>
      <c r="KKX63" s="255"/>
      <c r="KKY63" s="255"/>
      <c r="KKZ63" s="255"/>
      <c r="KLA63" s="255"/>
      <c r="KLB63" s="255"/>
      <c r="KLC63" s="255"/>
      <c r="KLD63" s="255"/>
      <c r="KLE63" s="255"/>
      <c r="KLF63" s="255"/>
      <c r="KLG63" s="255"/>
      <c r="KLH63" s="255"/>
      <c r="KLI63" s="255"/>
      <c r="KLJ63" s="255"/>
      <c r="KLK63" s="255"/>
      <c r="KLL63" s="255"/>
      <c r="KLM63" s="255"/>
      <c r="KLN63" s="255"/>
      <c r="KLO63" s="255"/>
      <c r="KLP63" s="255"/>
      <c r="KLQ63" s="255"/>
      <c r="KLR63" s="255"/>
      <c r="KLS63" s="255"/>
      <c r="KLT63" s="255"/>
      <c r="KLU63" s="255"/>
      <c r="KLV63" s="255"/>
      <c r="KLW63" s="255"/>
      <c r="KLX63" s="255"/>
      <c r="KLY63" s="255"/>
      <c r="KLZ63" s="255"/>
      <c r="KMA63" s="255"/>
      <c r="KMB63" s="255"/>
      <c r="KMC63" s="255"/>
      <c r="KMD63" s="255"/>
      <c r="KME63" s="255"/>
      <c r="KMF63" s="255"/>
      <c r="KMG63" s="255"/>
      <c r="KMH63" s="255"/>
      <c r="KMI63" s="255"/>
      <c r="KMJ63" s="255"/>
      <c r="KMK63" s="255"/>
      <c r="KML63" s="255"/>
      <c r="KMM63" s="255"/>
      <c r="KMN63" s="255"/>
      <c r="KMO63" s="255"/>
      <c r="KMP63" s="255"/>
      <c r="KMQ63" s="255"/>
      <c r="KMR63" s="255"/>
      <c r="KMS63" s="255"/>
      <c r="KMT63" s="255"/>
      <c r="KMU63" s="255"/>
      <c r="KMV63" s="255"/>
      <c r="KMW63" s="255"/>
      <c r="KMX63" s="255"/>
      <c r="KMY63" s="255"/>
      <c r="KMZ63" s="255"/>
      <c r="KNA63" s="255"/>
      <c r="KNB63" s="255"/>
      <c r="KNC63" s="255"/>
      <c r="KND63" s="255"/>
      <c r="KNE63" s="255"/>
      <c r="KNF63" s="255"/>
      <c r="KNG63" s="255"/>
      <c r="KNH63" s="255"/>
      <c r="KNI63" s="255"/>
      <c r="KNJ63" s="255"/>
      <c r="KNK63" s="255"/>
      <c r="KNL63" s="255"/>
      <c r="KNM63" s="255"/>
      <c r="KNN63" s="255"/>
      <c r="KNO63" s="255"/>
      <c r="KNP63" s="255"/>
      <c r="KNQ63" s="255"/>
      <c r="KNR63" s="255"/>
      <c r="KNS63" s="255"/>
      <c r="KNT63" s="255"/>
      <c r="KNU63" s="255"/>
      <c r="KNV63" s="255"/>
      <c r="KNW63" s="255"/>
      <c r="KNX63" s="255"/>
      <c r="KNY63" s="255"/>
      <c r="KNZ63" s="255"/>
      <c r="KOA63" s="255"/>
      <c r="KOB63" s="255"/>
      <c r="KOC63" s="255"/>
      <c r="KOD63" s="255"/>
      <c r="KOE63" s="255"/>
      <c r="KOF63" s="255"/>
      <c r="KOG63" s="255"/>
      <c r="KOH63" s="255"/>
      <c r="KOI63" s="255"/>
      <c r="KOJ63" s="255"/>
      <c r="KOK63" s="255"/>
      <c r="KOL63" s="255"/>
      <c r="KOM63" s="255"/>
      <c r="KON63" s="255"/>
      <c r="KOO63" s="255"/>
      <c r="KOP63" s="255"/>
      <c r="KOQ63" s="255"/>
      <c r="KOR63" s="255"/>
      <c r="KOS63" s="255"/>
      <c r="KOT63" s="255"/>
      <c r="KOU63" s="255"/>
      <c r="KOV63" s="255"/>
      <c r="KOW63" s="255"/>
      <c r="KOX63" s="255"/>
      <c r="KOY63" s="255"/>
      <c r="KOZ63" s="255"/>
      <c r="KPA63" s="255"/>
      <c r="KPB63" s="255"/>
      <c r="KPC63" s="255"/>
      <c r="KPD63" s="255"/>
      <c r="KPE63" s="255"/>
      <c r="KPF63" s="255"/>
      <c r="KPG63" s="255"/>
      <c r="KPH63" s="255"/>
      <c r="KPI63" s="255"/>
      <c r="KPJ63" s="255"/>
      <c r="KPK63" s="255"/>
      <c r="KPL63" s="255"/>
      <c r="KPM63" s="255"/>
      <c r="KPN63" s="255"/>
      <c r="KPO63" s="255"/>
      <c r="KPP63" s="255"/>
      <c r="KPQ63" s="255"/>
      <c r="KPR63" s="255"/>
      <c r="KPS63" s="255"/>
      <c r="KPT63" s="255"/>
      <c r="KPU63" s="255"/>
      <c r="KPV63" s="255"/>
      <c r="KPW63" s="255"/>
      <c r="KPX63" s="255"/>
      <c r="KPY63" s="255"/>
      <c r="KPZ63" s="255"/>
      <c r="KQA63" s="255"/>
      <c r="KQB63" s="255"/>
      <c r="KQC63" s="255"/>
      <c r="KQD63" s="255"/>
      <c r="KQE63" s="255"/>
      <c r="KQF63" s="255"/>
      <c r="KQG63" s="255"/>
      <c r="KQH63" s="255"/>
      <c r="KQI63" s="255"/>
      <c r="KQJ63" s="255"/>
      <c r="KQK63" s="255"/>
      <c r="KQL63" s="255"/>
      <c r="KQM63" s="255"/>
      <c r="KQN63" s="255"/>
      <c r="KQO63" s="255"/>
      <c r="KQP63" s="255"/>
      <c r="KQQ63" s="255"/>
      <c r="KQR63" s="255"/>
      <c r="KQS63" s="255"/>
      <c r="KQT63" s="255"/>
      <c r="KQU63" s="255"/>
      <c r="KQV63" s="255"/>
      <c r="KQW63" s="255"/>
      <c r="KQX63" s="255"/>
      <c r="KQY63" s="255"/>
      <c r="KQZ63" s="255"/>
      <c r="KRA63" s="255"/>
      <c r="KRB63" s="255"/>
      <c r="KRC63" s="255"/>
      <c r="KRD63" s="255"/>
      <c r="KRE63" s="255"/>
      <c r="KRF63" s="255"/>
      <c r="KRG63" s="255"/>
      <c r="KRH63" s="255"/>
      <c r="KRI63" s="255"/>
      <c r="KRJ63" s="255"/>
      <c r="KRK63" s="255"/>
      <c r="KRL63" s="255"/>
      <c r="KRM63" s="255"/>
      <c r="KRN63" s="255"/>
      <c r="KRO63" s="255"/>
      <c r="KRP63" s="255"/>
      <c r="KRQ63" s="255"/>
      <c r="KRR63" s="255"/>
      <c r="KRS63" s="255"/>
      <c r="KRT63" s="255"/>
      <c r="KRU63" s="255"/>
      <c r="KRV63" s="255"/>
      <c r="KRW63" s="255"/>
      <c r="KRX63" s="255"/>
      <c r="KRY63" s="255"/>
      <c r="KRZ63" s="255"/>
      <c r="KSA63" s="255"/>
      <c r="KSB63" s="255"/>
      <c r="KSC63" s="255"/>
      <c r="KSD63" s="255"/>
      <c r="KSE63" s="255"/>
      <c r="KSF63" s="255"/>
      <c r="KSG63" s="255"/>
      <c r="KSH63" s="255"/>
      <c r="KSI63" s="255"/>
      <c r="KSJ63" s="255"/>
      <c r="KSK63" s="255"/>
      <c r="KSL63" s="255"/>
      <c r="KSM63" s="255"/>
      <c r="KSN63" s="255"/>
      <c r="KSO63" s="255"/>
      <c r="KSP63" s="255"/>
      <c r="KSQ63" s="255"/>
      <c r="KSR63" s="255"/>
      <c r="KSS63" s="255"/>
      <c r="KST63" s="255"/>
      <c r="KSU63" s="255"/>
      <c r="KSV63" s="255"/>
      <c r="KSW63" s="255"/>
      <c r="KSX63" s="255"/>
      <c r="KSY63" s="255"/>
      <c r="KSZ63" s="255"/>
      <c r="KTA63" s="255"/>
      <c r="KTB63" s="255"/>
      <c r="KTC63" s="255"/>
      <c r="KTD63" s="255"/>
      <c r="KTE63" s="255"/>
      <c r="KTF63" s="255"/>
      <c r="KTG63" s="255"/>
      <c r="KTH63" s="255"/>
      <c r="KTI63" s="255"/>
      <c r="KTJ63" s="255"/>
      <c r="KTK63" s="255"/>
      <c r="KTL63" s="255"/>
      <c r="KTM63" s="255"/>
      <c r="KTN63" s="255"/>
      <c r="KTO63" s="255"/>
      <c r="KTP63" s="255"/>
      <c r="KTQ63" s="255"/>
      <c r="KTR63" s="255"/>
      <c r="KTS63" s="255"/>
      <c r="KTT63" s="255"/>
      <c r="KTU63" s="255"/>
      <c r="KTV63" s="255"/>
      <c r="KTW63" s="255"/>
      <c r="KTX63" s="255"/>
      <c r="KTY63" s="255"/>
      <c r="KTZ63" s="255"/>
      <c r="KUA63" s="255"/>
      <c r="KUB63" s="255"/>
      <c r="KUC63" s="255"/>
      <c r="KUD63" s="255"/>
      <c r="KUE63" s="255"/>
      <c r="KUF63" s="255"/>
      <c r="KUG63" s="255"/>
      <c r="KUH63" s="255"/>
      <c r="KUI63" s="255"/>
      <c r="KUJ63" s="255"/>
      <c r="KUK63" s="255"/>
      <c r="KUL63" s="255"/>
      <c r="KUM63" s="255"/>
      <c r="KUN63" s="255"/>
      <c r="KUO63" s="255"/>
      <c r="KUP63" s="255"/>
      <c r="KUQ63" s="255"/>
      <c r="KUR63" s="255"/>
      <c r="KUS63" s="255"/>
      <c r="KUT63" s="255"/>
      <c r="KUU63" s="255"/>
      <c r="KUV63" s="255"/>
      <c r="KUW63" s="255"/>
      <c r="KUX63" s="255"/>
      <c r="KUY63" s="255"/>
      <c r="KUZ63" s="255"/>
      <c r="KVA63" s="255"/>
      <c r="KVB63" s="255"/>
      <c r="KVC63" s="255"/>
      <c r="KVD63" s="255"/>
      <c r="KVE63" s="255"/>
      <c r="KVF63" s="255"/>
      <c r="KVG63" s="255"/>
      <c r="KVH63" s="255"/>
      <c r="KVI63" s="255"/>
      <c r="KVJ63" s="255"/>
      <c r="KVK63" s="255"/>
      <c r="KVL63" s="255"/>
      <c r="KVM63" s="255"/>
      <c r="KVN63" s="255"/>
      <c r="KVO63" s="255"/>
      <c r="KVP63" s="255"/>
      <c r="KVQ63" s="255"/>
      <c r="KVR63" s="255"/>
      <c r="KVS63" s="255"/>
      <c r="KVT63" s="255"/>
      <c r="KVU63" s="255"/>
      <c r="KVV63" s="255"/>
      <c r="KVW63" s="255"/>
      <c r="KVX63" s="255"/>
      <c r="KVY63" s="255"/>
      <c r="KVZ63" s="255"/>
      <c r="KWA63" s="255"/>
      <c r="KWB63" s="255"/>
      <c r="KWC63" s="255"/>
      <c r="KWD63" s="255"/>
      <c r="KWE63" s="255"/>
      <c r="KWF63" s="255"/>
      <c r="KWG63" s="255"/>
      <c r="KWH63" s="255"/>
      <c r="KWI63" s="255"/>
      <c r="KWJ63" s="255"/>
      <c r="KWK63" s="255"/>
      <c r="KWL63" s="255"/>
      <c r="KWM63" s="255"/>
      <c r="KWN63" s="255"/>
      <c r="KWO63" s="255"/>
      <c r="KWP63" s="255"/>
      <c r="KWQ63" s="255"/>
      <c r="KWR63" s="255"/>
      <c r="KWS63" s="255"/>
      <c r="KWT63" s="255"/>
      <c r="KWU63" s="255"/>
      <c r="KWV63" s="255"/>
      <c r="KWW63" s="255"/>
      <c r="KWX63" s="255"/>
      <c r="KWY63" s="255"/>
      <c r="KWZ63" s="255"/>
      <c r="KXA63" s="255"/>
      <c r="KXB63" s="255"/>
      <c r="KXC63" s="255"/>
      <c r="KXD63" s="255"/>
      <c r="KXE63" s="255"/>
      <c r="KXF63" s="255"/>
      <c r="KXG63" s="255"/>
      <c r="KXH63" s="255"/>
      <c r="KXI63" s="255"/>
      <c r="KXJ63" s="255"/>
      <c r="KXK63" s="255"/>
      <c r="KXL63" s="255"/>
      <c r="KXM63" s="255"/>
      <c r="KXN63" s="255"/>
      <c r="KXO63" s="255"/>
      <c r="KXP63" s="255"/>
      <c r="KXQ63" s="255"/>
      <c r="KXR63" s="255"/>
      <c r="KXS63" s="255"/>
      <c r="KXT63" s="255"/>
      <c r="KXU63" s="255"/>
      <c r="KXV63" s="255"/>
      <c r="KXW63" s="255"/>
      <c r="KXX63" s="255"/>
      <c r="KXY63" s="255"/>
      <c r="KXZ63" s="255"/>
      <c r="KYA63" s="255"/>
      <c r="KYB63" s="255"/>
      <c r="KYC63" s="255"/>
      <c r="KYD63" s="255"/>
      <c r="KYE63" s="255"/>
      <c r="KYF63" s="255"/>
      <c r="KYG63" s="255"/>
      <c r="KYH63" s="255"/>
      <c r="KYI63" s="255"/>
      <c r="KYJ63" s="255"/>
      <c r="KYK63" s="255"/>
      <c r="KYL63" s="255"/>
      <c r="KYM63" s="255"/>
      <c r="KYN63" s="255"/>
      <c r="KYO63" s="255"/>
      <c r="KYP63" s="255"/>
      <c r="KYQ63" s="255"/>
      <c r="KYR63" s="255"/>
      <c r="KYS63" s="255"/>
      <c r="KYT63" s="255"/>
      <c r="KYU63" s="255"/>
      <c r="KYV63" s="255"/>
      <c r="KYW63" s="255"/>
      <c r="KYX63" s="255"/>
      <c r="KYY63" s="255"/>
      <c r="KYZ63" s="255"/>
      <c r="KZA63" s="255"/>
      <c r="KZB63" s="255"/>
      <c r="KZC63" s="255"/>
      <c r="KZD63" s="255"/>
      <c r="KZE63" s="255"/>
      <c r="KZF63" s="255"/>
      <c r="KZG63" s="255"/>
      <c r="KZH63" s="255"/>
      <c r="KZI63" s="255"/>
      <c r="KZJ63" s="255"/>
      <c r="KZK63" s="255"/>
      <c r="KZL63" s="255"/>
      <c r="KZM63" s="255"/>
      <c r="KZN63" s="255"/>
      <c r="KZO63" s="255"/>
      <c r="KZP63" s="255"/>
      <c r="KZQ63" s="255"/>
      <c r="KZR63" s="255"/>
      <c r="KZS63" s="255"/>
      <c r="KZT63" s="255"/>
      <c r="KZU63" s="255"/>
      <c r="KZV63" s="255"/>
      <c r="KZW63" s="255"/>
      <c r="KZX63" s="255"/>
      <c r="KZY63" s="255"/>
      <c r="KZZ63" s="255"/>
      <c r="LAA63" s="255"/>
      <c r="LAB63" s="255"/>
      <c r="LAC63" s="255"/>
      <c r="LAD63" s="255"/>
      <c r="LAE63" s="255"/>
      <c r="LAF63" s="255"/>
      <c r="LAG63" s="255"/>
      <c r="LAH63" s="255"/>
      <c r="LAI63" s="255"/>
      <c r="LAJ63" s="255"/>
      <c r="LAK63" s="255"/>
      <c r="LAL63" s="255"/>
      <c r="LAM63" s="255"/>
      <c r="LAN63" s="255"/>
      <c r="LAO63" s="255"/>
      <c r="LAP63" s="255"/>
      <c r="LAQ63" s="255"/>
      <c r="LAR63" s="255"/>
      <c r="LAS63" s="255"/>
      <c r="LAT63" s="255"/>
      <c r="LAU63" s="255"/>
      <c r="LAV63" s="255"/>
      <c r="LAW63" s="255"/>
      <c r="LAX63" s="255"/>
      <c r="LAY63" s="255"/>
      <c r="LAZ63" s="255"/>
      <c r="LBA63" s="255"/>
      <c r="LBB63" s="255"/>
      <c r="LBC63" s="255"/>
      <c r="LBD63" s="255"/>
      <c r="LBE63" s="255"/>
      <c r="LBF63" s="255"/>
      <c r="LBG63" s="255"/>
      <c r="LBH63" s="255"/>
      <c r="LBI63" s="255"/>
      <c r="LBJ63" s="255"/>
      <c r="LBK63" s="255"/>
      <c r="LBL63" s="255"/>
      <c r="LBM63" s="255"/>
      <c r="LBN63" s="255"/>
      <c r="LBO63" s="255"/>
      <c r="LBP63" s="255"/>
      <c r="LBQ63" s="255"/>
      <c r="LBR63" s="255"/>
      <c r="LBS63" s="255"/>
      <c r="LBT63" s="255"/>
      <c r="LBU63" s="255"/>
      <c r="LBV63" s="255"/>
      <c r="LBW63" s="255"/>
      <c r="LBX63" s="255"/>
      <c r="LBY63" s="255"/>
      <c r="LBZ63" s="255"/>
      <c r="LCA63" s="255"/>
      <c r="LCB63" s="255"/>
      <c r="LCC63" s="255"/>
      <c r="LCD63" s="255"/>
      <c r="LCE63" s="255"/>
      <c r="LCF63" s="255"/>
      <c r="LCG63" s="255"/>
      <c r="LCH63" s="255"/>
      <c r="LCI63" s="255"/>
      <c r="LCJ63" s="255"/>
      <c r="LCK63" s="255"/>
      <c r="LCL63" s="255"/>
      <c r="LCM63" s="255"/>
      <c r="LCN63" s="255"/>
      <c r="LCO63" s="255"/>
      <c r="LCP63" s="255"/>
      <c r="LCQ63" s="255"/>
      <c r="LCR63" s="255"/>
      <c r="LCS63" s="255"/>
      <c r="LCT63" s="255"/>
      <c r="LCU63" s="255"/>
      <c r="LCV63" s="255"/>
      <c r="LCW63" s="255"/>
      <c r="LCX63" s="255"/>
      <c r="LCY63" s="255"/>
      <c r="LCZ63" s="255"/>
      <c r="LDA63" s="255"/>
      <c r="LDB63" s="255"/>
      <c r="LDC63" s="255"/>
      <c r="LDD63" s="255"/>
      <c r="LDE63" s="255"/>
      <c r="LDF63" s="255"/>
      <c r="LDG63" s="255"/>
      <c r="LDH63" s="255"/>
      <c r="LDI63" s="255"/>
      <c r="LDJ63" s="255"/>
      <c r="LDK63" s="255"/>
      <c r="LDL63" s="255"/>
      <c r="LDM63" s="255"/>
      <c r="LDN63" s="255"/>
      <c r="LDO63" s="255"/>
      <c r="LDP63" s="255"/>
      <c r="LDQ63" s="255"/>
      <c r="LDR63" s="255"/>
      <c r="LDS63" s="255"/>
      <c r="LDT63" s="255"/>
      <c r="LDU63" s="255"/>
      <c r="LDV63" s="255"/>
      <c r="LDW63" s="255"/>
      <c r="LDX63" s="255"/>
      <c r="LDY63" s="255"/>
      <c r="LDZ63" s="255"/>
      <c r="LEA63" s="255"/>
      <c r="LEB63" s="255"/>
      <c r="LEC63" s="255"/>
      <c r="LED63" s="255"/>
      <c r="LEE63" s="255"/>
      <c r="LEF63" s="255"/>
      <c r="LEG63" s="255"/>
      <c r="LEH63" s="255"/>
      <c r="LEI63" s="255"/>
      <c r="LEJ63" s="255"/>
      <c r="LEK63" s="255"/>
      <c r="LEL63" s="255"/>
      <c r="LEM63" s="255"/>
      <c r="LEN63" s="255"/>
      <c r="LEO63" s="255"/>
      <c r="LEP63" s="255"/>
      <c r="LEQ63" s="255"/>
      <c r="LER63" s="255"/>
      <c r="LES63" s="255"/>
      <c r="LET63" s="255"/>
      <c r="LEU63" s="255"/>
      <c r="LEV63" s="255"/>
      <c r="LEW63" s="255"/>
      <c r="LEX63" s="255"/>
      <c r="LEY63" s="255"/>
      <c r="LEZ63" s="255"/>
      <c r="LFA63" s="255"/>
      <c r="LFB63" s="255"/>
      <c r="LFC63" s="255"/>
      <c r="LFD63" s="255"/>
      <c r="LFE63" s="255"/>
      <c r="LFF63" s="255"/>
      <c r="LFG63" s="255"/>
      <c r="LFH63" s="255"/>
      <c r="LFI63" s="255"/>
      <c r="LFJ63" s="255"/>
      <c r="LFK63" s="255"/>
      <c r="LFL63" s="255"/>
      <c r="LFM63" s="255"/>
      <c r="LFN63" s="255"/>
      <c r="LFO63" s="255"/>
      <c r="LFP63" s="255"/>
      <c r="LFQ63" s="255"/>
      <c r="LFR63" s="255"/>
      <c r="LFS63" s="255"/>
      <c r="LFT63" s="255"/>
      <c r="LFU63" s="255"/>
      <c r="LFV63" s="255"/>
      <c r="LFW63" s="255"/>
      <c r="LFX63" s="255"/>
      <c r="LFY63" s="255"/>
      <c r="LFZ63" s="255"/>
      <c r="LGA63" s="255"/>
      <c r="LGB63" s="255"/>
      <c r="LGC63" s="255"/>
      <c r="LGD63" s="255"/>
      <c r="LGE63" s="255"/>
      <c r="LGF63" s="255"/>
      <c r="LGG63" s="255"/>
      <c r="LGH63" s="255"/>
      <c r="LGI63" s="255"/>
      <c r="LGJ63" s="255"/>
      <c r="LGK63" s="255"/>
      <c r="LGL63" s="255"/>
      <c r="LGM63" s="255"/>
      <c r="LGN63" s="255"/>
      <c r="LGO63" s="255"/>
      <c r="LGP63" s="255"/>
      <c r="LGQ63" s="255"/>
      <c r="LGR63" s="255"/>
      <c r="LGS63" s="255"/>
      <c r="LGT63" s="255"/>
      <c r="LGU63" s="255"/>
      <c r="LGV63" s="255"/>
      <c r="LGW63" s="255"/>
      <c r="LGX63" s="255"/>
      <c r="LGY63" s="255"/>
      <c r="LGZ63" s="255"/>
      <c r="LHA63" s="255"/>
      <c r="LHB63" s="255"/>
      <c r="LHC63" s="255"/>
      <c r="LHD63" s="255"/>
      <c r="LHE63" s="255"/>
      <c r="LHF63" s="255"/>
      <c r="LHG63" s="255"/>
      <c r="LHH63" s="255"/>
      <c r="LHI63" s="255"/>
      <c r="LHJ63" s="255"/>
      <c r="LHK63" s="255"/>
      <c r="LHL63" s="255"/>
      <c r="LHM63" s="255"/>
      <c r="LHN63" s="255"/>
      <c r="LHO63" s="255"/>
      <c r="LHP63" s="255"/>
      <c r="LHQ63" s="255"/>
      <c r="LHR63" s="255"/>
      <c r="LHS63" s="255"/>
      <c r="LHT63" s="255"/>
      <c r="LHU63" s="255"/>
      <c r="LHV63" s="255"/>
      <c r="LHW63" s="255"/>
      <c r="LHX63" s="255"/>
      <c r="LHY63" s="255"/>
      <c r="LHZ63" s="255"/>
      <c r="LIA63" s="255"/>
      <c r="LIB63" s="255"/>
      <c r="LIC63" s="255"/>
      <c r="LID63" s="255"/>
      <c r="LIE63" s="255"/>
      <c r="LIF63" s="255"/>
      <c r="LIG63" s="255"/>
      <c r="LIH63" s="255"/>
      <c r="LII63" s="255"/>
      <c r="LIJ63" s="255"/>
      <c r="LIK63" s="255"/>
      <c r="LIL63" s="255"/>
      <c r="LIM63" s="255"/>
      <c r="LIN63" s="255"/>
      <c r="LIO63" s="255"/>
      <c r="LIP63" s="255"/>
      <c r="LIQ63" s="255"/>
      <c r="LIR63" s="255"/>
      <c r="LIS63" s="255"/>
      <c r="LIT63" s="255"/>
      <c r="LIU63" s="255"/>
      <c r="LIV63" s="255"/>
      <c r="LIW63" s="255"/>
      <c r="LIX63" s="255"/>
      <c r="LIY63" s="255"/>
      <c r="LIZ63" s="255"/>
      <c r="LJA63" s="255"/>
      <c r="LJB63" s="255"/>
      <c r="LJC63" s="255"/>
      <c r="LJD63" s="255"/>
      <c r="LJE63" s="255"/>
      <c r="LJF63" s="255"/>
      <c r="LJG63" s="255"/>
      <c r="LJH63" s="255"/>
      <c r="LJI63" s="255"/>
      <c r="LJJ63" s="255"/>
      <c r="LJK63" s="255"/>
      <c r="LJL63" s="255"/>
      <c r="LJM63" s="255"/>
      <c r="LJN63" s="255"/>
      <c r="LJO63" s="255"/>
      <c r="LJP63" s="255"/>
      <c r="LJQ63" s="255"/>
      <c r="LJR63" s="255"/>
      <c r="LJS63" s="255"/>
      <c r="LJT63" s="255"/>
      <c r="LJU63" s="255"/>
      <c r="LJV63" s="255"/>
      <c r="LJW63" s="255"/>
      <c r="LJX63" s="255"/>
      <c r="LJY63" s="255"/>
      <c r="LJZ63" s="255"/>
      <c r="LKA63" s="255"/>
      <c r="LKB63" s="255"/>
      <c r="LKC63" s="255"/>
      <c r="LKD63" s="255"/>
      <c r="LKE63" s="255"/>
      <c r="LKF63" s="255"/>
      <c r="LKG63" s="255"/>
      <c r="LKH63" s="255"/>
      <c r="LKI63" s="255"/>
      <c r="LKJ63" s="255"/>
      <c r="LKK63" s="255"/>
      <c r="LKL63" s="255"/>
      <c r="LKM63" s="255"/>
      <c r="LKN63" s="255"/>
      <c r="LKO63" s="255"/>
      <c r="LKP63" s="255"/>
      <c r="LKQ63" s="255"/>
      <c r="LKR63" s="255"/>
      <c r="LKS63" s="255"/>
      <c r="LKT63" s="255"/>
      <c r="LKU63" s="255"/>
      <c r="LKV63" s="255"/>
      <c r="LKW63" s="255"/>
      <c r="LKX63" s="255"/>
      <c r="LKY63" s="255"/>
      <c r="LKZ63" s="255"/>
      <c r="LLA63" s="255"/>
      <c r="LLB63" s="255"/>
      <c r="LLC63" s="255"/>
      <c r="LLD63" s="255"/>
      <c r="LLE63" s="255"/>
      <c r="LLF63" s="255"/>
      <c r="LLG63" s="255"/>
      <c r="LLH63" s="255"/>
      <c r="LLI63" s="255"/>
      <c r="LLJ63" s="255"/>
      <c r="LLK63" s="255"/>
      <c r="LLL63" s="255"/>
      <c r="LLM63" s="255"/>
      <c r="LLN63" s="255"/>
      <c r="LLO63" s="255"/>
      <c r="LLP63" s="255"/>
      <c r="LLQ63" s="255"/>
      <c r="LLR63" s="255"/>
      <c r="LLS63" s="255"/>
      <c r="LLT63" s="255"/>
      <c r="LLU63" s="255"/>
      <c r="LLV63" s="255"/>
      <c r="LLW63" s="255"/>
      <c r="LLX63" s="255"/>
      <c r="LLY63" s="255"/>
      <c r="LLZ63" s="255"/>
      <c r="LMA63" s="255"/>
      <c r="LMB63" s="255"/>
      <c r="LMC63" s="255"/>
      <c r="LMD63" s="255"/>
      <c r="LME63" s="255"/>
      <c r="LMF63" s="255"/>
      <c r="LMG63" s="255"/>
      <c r="LMH63" s="255"/>
      <c r="LMI63" s="255"/>
      <c r="LMJ63" s="255"/>
      <c r="LMK63" s="255"/>
      <c r="LML63" s="255"/>
      <c r="LMM63" s="255"/>
      <c r="LMN63" s="255"/>
      <c r="LMO63" s="255"/>
      <c r="LMP63" s="255"/>
      <c r="LMQ63" s="255"/>
      <c r="LMR63" s="255"/>
      <c r="LMS63" s="255"/>
      <c r="LMT63" s="255"/>
      <c r="LMU63" s="255"/>
      <c r="LMV63" s="255"/>
      <c r="LMW63" s="255"/>
      <c r="LMX63" s="255"/>
      <c r="LMY63" s="255"/>
      <c r="LMZ63" s="255"/>
      <c r="LNA63" s="255"/>
      <c r="LNB63" s="255"/>
      <c r="LNC63" s="255"/>
      <c r="LND63" s="255"/>
      <c r="LNE63" s="255"/>
      <c r="LNF63" s="255"/>
      <c r="LNG63" s="255"/>
      <c r="LNH63" s="255"/>
      <c r="LNI63" s="255"/>
      <c r="LNJ63" s="255"/>
      <c r="LNK63" s="255"/>
      <c r="LNL63" s="255"/>
      <c r="LNM63" s="255"/>
      <c r="LNN63" s="255"/>
      <c r="LNO63" s="255"/>
      <c r="LNP63" s="255"/>
      <c r="LNQ63" s="255"/>
      <c r="LNR63" s="255"/>
      <c r="LNS63" s="255"/>
      <c r="LNT63" s="255"/>
      <c r="LNU63" s="255"/>
      <c r="LNV63" s="255"/>
      <c r="LNW63" s="255"/>
      <c r="LNX63" s="255"/>
      <c r="LNY63" s="255"/>
      <c r="LNZ63" s="255"/>
      <c r="LOA63" s="255"/>
      <c r="LOB63" s="255"/>
      <c r="LOC63" s="255"/>
      <c r="LOD63" s="255"/>
      <c r="LOE63" s="255"/>
      <c r="LOF63" s="255"/>
      <c r="LOG63" s="255"/>
      <c r="LOH63" s="255"/>
      <c r="LOI63" s="255"/>
      <c r="LOJ63" s="255"/>
      <c r="LOK63" s="255"/>
      <c r="LOL63" s="255"/>
      <c r="LOM63" s="255"/>
      <c r="LON63" s="255"/>
      <c r="LOO63" s="255"/>
      <c r="LOP63" s="255"/>
      <c r="LOQ63" s="255"/>
      <c r="LOR63" s="255"/>
      <c r="LOS63" s="255"/>
      <c r="LOT63" s="255"/>
      <c r="LOU63" s="255"/>
      <c r="LOV63" s="255"/>
      <c r="LOW63" s="255"/>
      <c r="LOX63" s="255"/>
      <c r="LOY63" s="255"/>
      <c r="LOZ63" s="255"/>
      <c r="LPA63" s="255"/>
      <c r="LPB63" s="255"/>
      <c r="LPC63" s="255"/>
      <c r="LPD63" s="255"/>
      <c r="LPE63" s="255"/>
      <c r="LPF63" s="255"/>
      <c r="LPG63" s="255"/>
      <c r="LPH63" s="255"/>
      <c r="LPI63" s="255"/>
      <c r="LPJ63" s="255"/>
      <c r="LPK63" s="255"/>
      <c r="LPL63" s="255"/>
      <c r="LPM63" s="255"/>
      <c r="LPN63" s="255"/>
      <c r="LPO63" s="255"/>
      <c r="LPP63" s="255"/>
      <c r="LPQ63" s="255"/>
      <c r="LPR63" s="255"/>
      <c r="LPS63" s="255"/>
      <c r="LPT63" s="255"/>
      <c r="LPU63" s="255"/>
      <c r="LPV63" s="255"/>
      <c r="LPW63" s="255"/>
      <c r="LPX63" s="255"/>
      <c r="LPY63" s="255"/>
      <c r="LPZ63" s="255"/>
      <c r="LQA63" s="255"/>
      <c r="LQB63" s="255"/>
      <c r="LQC63" s="255"/>
      <c r="LQD63" s="255"/>
      <c r="LQE63" s="255"/>
      <c r="LQF63" s="255"/>
      <c r="LQG63" s="255"/>
      <c r="LQH63" s="255"/>
      <c r="LQI63" s="255"/>
      <c r="LQJ63" s="255"/>
      <c r="LQK63" s="255"/>
      <c r="LQL63" s="255"/>
      <c r="LQM63" s="255"/>
      <c r="LQN63" s="255"/>
      <c r="LQO63" s="255"/>
      <c r="LQP63" s="255"/>
      <c r="LQQ63" s="255"/>
      <c r="LQR63" s="255"/>
      <c r="LQS63" s="255"/>
      <c r="LQT63" s="255"/>
      <c r="LQU63" s="255"/>
      <c r="LQV63" s="255"/>
      <c r="LQW63" s="255"/>
      <c r="LQX63" s="255"/>
      <c r="LQY63" s="255"/>
      <c r="LQZ63" s="255"/>
      <c r="LRA63" s="255"/>
      <c r="LRB63" s="255"/>
      <c r="LRC63" s="255"/>
      <c r="LRD63" s="255"/>
      <c r="LRE63" s="255"/>
      <c r="LRF63" s="255"/>
      <c r="LRG63" s="255"/>
      <c r="LRH63" s="255"/>
      <c r="LRI63" s="255"/>
      <c r="LRJ63" s="255"/>
      <c r="LRK63" s="255"/>
      <c r="LRL63" s="255"/>
      <c r="LRM63" s="255"/>
      <c r="LRN63" s="255"/>
      <c r="LRO63" s="255"/>
      <c r="LRP63" s="255"/>
      <c r="LRQ63" s="255"/>
      <c r="LRR63" s="255"/>
      <c r="LRS63" s="255"/>
      <c r="LRT63" s="255"/>
      <c r="LRU63" s="255"/>
      <c r="LRV63" s="255"/>
      <c r="LRW63" s="255"/>
      <c r="LRX63" s="255"/>
      <c r="LRY63" s="255"/>
      <c r="LRZ63" s="255"/>
      <c r="LSA63" s="255"/>
      <c r="LSB63" s="255"/>
      <c r="LSC63" s="255"/>
      <c r="LSD63" s="255"/>
      <c r="LSE63" s="255"/>
      <c r="LSF63" s="255"/>
      <c r="LSG63" s="255"/>
      <c r="LSH63" s="255"/>
      <c r="LSI63" s="255"/>
      <c r="LSJ63" s="255"/>
      <c r="LSK63" s="255"/>
      <c r="LSL63" s="255"/>
      <c r="LSM63" s="255"/>
      <c r="LSN63" s="255"/>
      <c r="LSO63" s="255"/>
      <c r="LSP63" s="255"/>
      <c r="LSQ63" s="255"/>
      <c r="LSR63" s="255"/>
      <c r="LSS63" s="255"/>
      <c r="LST63" s="255"/>
      <c r="LSU63" s="255"/>
      <c r="LSV63" s="255"/>
      <c r="LSW63" s="255"/>
      <c r="LSX63" s="255"/>
      <c r="LSY63" s="255"/>
      <c r="LSZ63" s="255"/>
      <c r="LTA63" s="255"/>
      <c r="LTB63" s="255"/>
      <c r="LTC63" s="255"/>
      <c r="LTD63" s="255"/>
      <c r="LTE63" s="255"/>
      <c r="LTF63" s="255"/>
      <c r="LTG63" s="255"/>
      <c r="LTH63" s="255"/>
      <c r="LTI63" s="255"/>
      <c r="LTJ63" s="255"/>
      <c r="LTK63" s="255"/>
      <c r="LTL63" s="255"/>
      <c r="LTM63" s="255"/>
      <c r="LTN63" s="255"/>
      <c r="LTO63" s="255"/>
      <c r="LTP63" s="255"/>
      <c r="LTQ63" s="255"/>
      <c r="LTR63" s="255"/>
      <c r="LTS63" s="255"/>
      <c r="LTT63" s="255"/>
      <c r="LTU63" s="255"/>
      <c r="LTV63" s="255"/>
      <c r="LTW63" s="255"/>
      <c r="LTX63" s="255"/>
      <c r="LTY63" s="255"/>
      <c r="LTZ63" s="255"/>
      <c r="LUA63" s="255"/>
      <c r="LUB63" s="255"/>
      <c r="LUC63" s="255"/>
      <c r="LUD63" s="255"/>
      <c r="LUE63" s="255"/>
      <c r="LUF63" s="255"/>
      <c r="LUG63" s="255"/>
      <c r="LUH63" s="255"/>
      <c r="LUI63" s="255"/>
      <c r="LUJ63" s="255"/>
      <c r="LUK63" s="255"/>
      <c r="LUL63" s="255"/>
      <c r="LUM63" s="255"/>
      <c r="LUN63" s="255"/>
      <c r="LUO63" s="255"/>
      <c r="LUP63" s="255"/>
      <c r="LUQ63" s="255"/>
      <c r="LUR63" s="255"/>
      <c r="LUS63" s="255"/>
      <c r="LUT63" s="255"/>
      <c r="LUU63" s="255"/>
      <c r="LUV63" s="255"/>
      <c r="LUW63" s="255"/>
      <c r="LUX63" s="255"/>
      <c r="LUY63" s="255"/>
      <c r="LUZ63" s="255"/>
      <c r="LVA63" s="255"/>
      <c r="LVB63" s="255"/>
      <c r="LVC63" s="255"/>
      <c r="LVD63" s="255"/>
      <c r="LVE63" s="255"/>
      <c r="LVF63" s="255"/>
      <c r="LVG63" s="255"/>
      <c r="LVH63" s="255"/>
      <c r="LVI63" s="255"/>
      <c r="LVJ63" s="255"/>
      <c r="LVK63" s="255"/>
      <c r="LVL63" s="255"/>
      <c r="LVM63" s="255"/>
      <c r="LVN63" s="255"/>
      <c r="LVO63" s="255"/>
      <c r="LVP63" s="255"/>
      <c r="LVQ63" s="255"/>
      <c r="LVR63" s="255"/>
      <c r="LVS63" s="255"/>
      <c r="LVT63" s="255"/>
      <c r="LVU63" s="255"/>
      <c r="LVV63" s="255"/>
      <c r="LVW63" s="255"/>
      <c r="LVX63" s="255"/>
      <c r="LVY63" s="255"/>
      <c r="LVZ63" s="255"/>
      <c r="LWA63" s="255"/>
      <c r="LWB63" s="255"/>
      <c r="LWC63" s="255"/>
      <c r="LWD63" s="255"/>
      <c r="LWE63" s="255"/>
      <c r="LWF63" s="255"/>
      <c r="LWG63" s="255"/>
      <c r="LWH63" s="255"/>
      <c r="LWI63" s="255"/>
      <c r="LWJ63" s="255"/>
      <c r="LWK63" s="255"/>
      <c r="LWL63" s="255"/>
      <c r="LWM63" s="255"/>
      <c r="LWN63" s="255"/>
      <c r="LWO63" s="255"/>
      <c r="LWP63" s="255"/>
      <c r="LWQ63" s="255"/>
      <c r="LWR63" s="255"/>
      <c r="LWS63" s="255"/>
      <c r="LWT63" s="255"/>
      <c r="LWU63" s="255"/>
      <c r="LWV63" s="255"/>
      <c r="LWW63" s="255"/>
      <c r="LWX63" s="255"/>
      <c r="LWY63" s="255"/>
      <c r="LWZ63" s="255"/>
      <c r="LXA63" s="255"/>
      <c r="LXB63" s="255"/>
      <c r="LXC63" s="255"/>
      <c r="LXD63" s="255"/>
      <c r="LXE63" s="255"/>
      <c r="LXF63" s="255"/>
      <c r="LXG63" s="255"/>
      <c r="LXH63" s="255"/>
      <c r="LXI63" s="255"/>
      <c r="LXJ63" s="255"/>
      <c r="LXK63" s="255"/>
      <c r="LXL63" s="255"/>
      <c r="LXM63" s="255"/>
      <c r="LXN63" s="255"/>
      <c r="LXO63" s="255"/>
      <c r="LXP63" s="255"/>
      <c r="LXQ63" s="255"/>
      <c r="LXR63" s="255"/>
      <c r="LXS63" s="255"/>
      <c r="LXT63" s="255"/>
      <c r="LXU63" s="255"/>
      <c r="LXV63" s="255"/>
      <c r="LXW63" s="255"/>
      <c r="LXX63" s="255"/>
      <c r="LXY63" s="255"/>
      <c r="LXZ63" s="255"/>
      <c r="LYA63" s="255"/>
      <c r="LYB63" s="255"/>
      <c r="LYC63" s="255"/>
      <c r="LYD63" s="255"/>
      <c r="LYE63" s="255"/>
      <c r="LYF63" s="255"/>
      <c r="LYG63" s="255"/>
      <c r="LYH63" s="255"/>
      <c r="LYI63" s="255"/>
      <c r="LYJ63" s="255"/>
      <c r="LYK63" s="255"/>
      <c r="LYL63" s="255"/>
      <c r="LYM63" s="255"/>
      <c r="LYN63" s="255"/>
      <c r="LYO63" s="255"/>
      <c r="LYP63" s="255"/>
      <c r="LYQ63" s="255"/>
      <c r="LYR63" s="255"/>
      <c r="LYS63" s="255"/>
      <c r="LYT63" s="255"/>
      <c r="LYU63" s="255"/>
      <c r="LYV63" s="255"/>
      <c r="LYW63" s="255"/>
      <c r="LYX63" s="255"/>
      <c r="LYY63" s="255"/>
      <c r="LYZ63" s="255"/>
      <c r="LZA63" s="255"/>
      <c r="LZB63" s="255"/>
      <c r="LZC63" s="255"/>
      <c r="LZD63" s="255"/>
      <c r="LZE63" s="255"/>
      <c r="LZF63" s="255"/>
      <c r="LZG63" s="255"/>
      <c r="LZH63" s="255"/>
      <c r="LZI63" s="255"/>
      <c r="LZJ63" s="255"/>
      <c r="LZK63" s="255"/>
      <c r="LZL63" s="255"/>
      <c r="LZM63" s="255"/>
      <c r="LZN63" s="255"/>
      <c r="LZO63" s="255"/>
      <c r="LZP63" s="255"/>
      <c r="LZQ63" s="255"/>
      <c r="LZR63" s="255"/>
      <c r="LZS63" s="255"/>
      <c r="LZT63" s="255"/>
      <c r="LZU63" s="255"/>
      <c r="LZV63" s="255"/>
      <c r="LZW63" s="255"/>
      <c r="LZX63" s="255"/>
      <c r="LZY63" s="255"/>
      <c r="LZZ63" s="255"/>
      <c r="MAA63" s="255"/>
      <c r="MAB63" s="255"/>
      <c r="MAC63" s="255"/>
      <c r="MAD63" s="255"/>
      <c r="MAE63" s="255"/>
      <c r="MAF63" s="255"/>
      <c r="MAG63" s="255"/>
      <c r="MAH63" s="255"/>
      <c r="MAI63" s="255"/>
      <c r="MAJ63" s="255"/>
      <c r="MAK63" s="255"/>
      <c r="MAL63" s="255"/>
      <c r="MAM63" s="255"/>
      <c r="MAN63" s="255"/>
      <c r="MAO63" s="255"/>
      <c r="MAP63" s="255"/>
      <c r="MAQ63" s="255"/>
      <c r="MAR63" s="255"/>
      <c r="MAS63" s="255"/>
      <c r="MAT63" s="255"/>
      <c r="MAU63" s="255"/>
      <c r="MAV63" s="255"/>
      <c r="MAW63" s="255"/>
      <c r="MAX63" s="255"/>
      <c r="MAY63" s="255"/>
      <c r="MAZ63" s="255"/>
      <c r="MBA63" s="255"/>
      <c r="MBB63" s="255"/>
      <c r="MBC63" s="255"/>
      <c r="MBD63" s="255"/>
      <c r="MBE63" s="255"/>
      <c r="MBF63" s="255"/>
      <c r="MBG63" s="255"/>
      <c r="MBH63" s="255"/>
      <c r="MBI63" s="255"/>
      <c r="MBJ63" s="255"/>
      <c r="MBK63" s="255"/>
      <c r="MBL63" s="255"/>
      <c r="MBM63" s="255"/>
      <c r="MBN63" s="255"/>
      <c r="MBO63" s="255"/>
      <c r="MBP63" s="255"/>
      <c r="MBQ63" s="255"/>
      <c r="MBR63" s="255"/>
      <c r="MBS63" s="255"/>
      <c r="MBT63" s="255"/>
      <c r="MBU63" s="255"/>
      <c r="MBV63" s="255"/>
      <c r="MBW63" s="255"/>
      <c r="MBX63" s="255"/>
      <c r="MBY63" s="255"/>
      <c r="MBZ63" s="255"/>
      <c r="MCA63" s="255"/>
      <c r="MCB63" s="255"/>
      <c r="MCC63" s="255"/>
      <c r="MCD63" s="255"/>
      <c r="MCE63" s="255"/>
      <c r="MCF63" s="255"/>
      <c r="MCG63" s="255"/>
      <c r="MCH63" s="255"/>
      <c r="MCI63" s="255"/>
      <c r="MCJ63" s="255"/>
      <c r="MCK63" s="255"/>
      <c r="MCL63" s="255"/>
      <c r="MCM63" s="255"/>
      <c r="MCN63" s="255"/>
      <c r="MCO63" s="255"/>
      <c r="MCP63" s="255"/>
      <c r="MCQ63" s="255"/>
      <c r="MCR63" s="255"/>
      <c r="MCS63" s="255"/>
      <c r="MCT63" s="255"/>
      <c r="MCU63" s="255"/>
      <c r="MCV63" s="255"/>
      <c r="MCW63" s="255"/>
      <c r="MCX63" s="255"/>
      <c r="MCY63" s="255"/>
      <c r="MCZ63" s="255"/>
      <c r="MDA63" s="255"/>
      <c r="MDB63" s="255"/>
      <c r="MDC63" s="255"/>
      <c r="MDD63" s="255"/>
      <c r="MDE63" s="255"/>
      <c r="MDF63" s="255"/>
      <c r="MDG63" s="255"/>
      <c r="MDH63" s="255"/>
      <c r="MDI63" s="255"/>
      <c r="MDJ63" s="255"/>
      <c r="MDK63" s="255"/>
      <c r="MDL63" s="255"/>
      <c r="MDM63" s="255"/>
      <c r="MDN63" s="255"/>
      <c r="MDO63" s="255"/>
      <c r="MDP63" s="255"/>
      <c r="MDQ63" s="255"/>
      <c r="MDR63" s="255"/>
      <c r="MDS63" s="255"/>
      <c r="MDT63" s="255"/>
      <c r="MDU63" s="255"/>
      <c r="MDV63" s="255"/>
      <c r="MDW63" s="255"/>
      <c r="MDX63" s="255"/>
      <c r="MDY63" s="255"/>
      <c r="MDZ63" s="255"/>
      <c r="MEA63" s="255"/>
      <c r="MEB63" s="255"/>
      <c r="MEC63" s="255"/>
      <c r="MED63" s="255"/>
      <c r="MEE63" s="255"/>
      <c r="MEF63" s="255"/>
      <c r="MEG63" s="255"/>
      <c r="MEH63" s="255"/>
      <c r="MEI63" s="255"/>
      <c r="MEJ63" s="255"/>
      <c r="MEK63" s="255"/>
      <c r="MEL63" s="255"/>
      <c r="MEM63" s="255"/>
      <c r="MEN63" s="255"/>
      <c r="MEO63" s="255"/>
      <c r="MEP63" s="255"/>
      <c r="MEQ63" s="255"/>
      <c r="MER63" s="255"/>
      <c r="MES63" s="255"/>
      <c r="MET63" s="255"/>
      <c r="MEU63" s="255"/>
      <c r="MEV63" s="255"/>
      <c r="MEW63" s="255"/>
      <c r="MEX63" s="255"/>
      <c r="MEY63" s="255"/>
      <c r="MEZ63" s="255"/>
      <c r="MFA63" s="255"/>
      <c r="MFB63" s="255"/>
      <c r="MFC63" s="255"/>
      <c r="MFD63" s="255"/>
      <c r="MFE63" s="255"/>
      <c r="MFF63" s="255"/>
      <c r="MFG63" s="255"/>
      <c r="MFH63" s="255"/>
      <c r="MFI63" s="255"/>
      <c r="MFJ63" s="255"/>
      <c r="MFK63" s="255"/>
      <c r="MFL63" s="255"/>
      <c r="MFM63" s="255"/>
      <c r="MFN63" s="255"/>
      <c r="MFO63" s="255"/>
      <c r="MFP63" s="255"/>
      <c r="MFQ63" s="255"/>
      <c r="MFR63" s="255"/>
      <c r="MFS63" s="255"/>
      <c r="MFT63" s="255"/>
      <c r="MFU63" s="255"/>
      <c r="MFV63" s="255"/>
      <c r="MFW63" s="255"/>
      <c r="MFX63" s="255"/>
      <c r="MFY63" s="255"/>
      <c r="MFZ63" s="255"/>
      <c r="MGA63" s="255"/>
      <c r="MGB63" s="255"/>
      <c r="MGC63" s="255"/>
      <c r="MGD63" s="255"/>
      <c r="MGE63" s="255"/>
      <c r="MGF63" s="255"/>
      <c r="MGG63" s="255"/>
      <c r="MGH63" s="255"/>
      <c r="MGI63" s="255"/>
      <c r="MGJ63" s="255"/>
      <c r="MGK63" s="255"/>
      <c r="MGL63" s="255"/>
      <c r="MGM63" s="255"/>
      <c r="MGN63" s="255"/>
      <c r="MGO63" s="255"/>
      <c r="MGP63" s="255"/>
      <c r="MGQ63" s="255"/>
      <c r="MGR63" s="255"/>
      <c r="MGS63" s="255"/>
      <c r="MGT63" s="255"/>
      <c r="MGU63" s="255"/>
      <c r="MGV63" s="255"/>
      <c r="MGW63" s="255"/>
      <c r="MGX63" s="255"/>
      <c r="MGY63" s="255"/>
      <c r="MGZ63" s="255"/>
      <c r="MHA63" s="255"/>
      <c r="MHB63" s="255"/>
      <c r="MHC63" s="255"/>
      <c r="MHD63" s="255"/>
      <c r="MHE63" s="255"/>
      <c r="MHF63" s="255"/>
      <c r="MHG63" s="255"/>
      <c r="MHH63" s="255"/>
      <c r="MHI63" s="255"/>
      <c r="MHJ63" s="255"/>
      <c r="MHK63" s="255"/>
      <c r="MHL63" s="255"/>
      <c r="MHM63" s="255"/>
      <c r="MHN63" s="255"/>
      <c r="MHO63" s="255"/>
      <c r="MHP63" s="255"/>
      <c r="MHQ63" s="255"/>
      <c r="MHR63" s="255"/>
      <c r="MHS63" s="255"/>
      <c r="MHT63" s="255"/>
      <c r="MHU63" s="255"/>
      <c r="MHV63" s="255"/>
      <c r="MHW63" s="255"/>
      <c r="MHX63" s="255"/>
      <c r="MHY63" s="255"/>
      <c r="MHZ63" s="255"/>
      <c r="MIA63" s="255"/>
      <c r="MIB63" s="255"/>
      <c r="MIC63" s="255"/>
      <c r="MID63" s="255"/>
      <c r="MIE63" s="255"/>
      <c r="MIF63" s="255"/>
      <c r="MIG63" s="255"/>
      <c r="MIH63" s="255"/>
      <c r="MII63" s="255"/>
      <c r="MIJ63" s="255"/>
      <c r="MIK63" s="255"/>
      <c r="MIL63" s="255"/>
      <c r="MIM63" s="255"/>
      <c r="MIN63" s="255"/>
      <c r="MIO63" s="255"/>
      <c r="MIP63" s="255"/>
      <c r="MIQ63" s="255"/>
      <c r="MIR63" s="255"/>
      <c r="MIS63" s="255"/>
      <c r="MIT63" s="255"/>
      <c r="MIU63" s="255"/>
      <c r="MIV63" s="255"/>
      <c r="MIW63" s="255"/>
      <c r="MIX63" s="255"/>
      <c r="MIY63" s="255"/>
      <c r="MIZ63" s="255"/>
      <c r="MJA63" s="255"/>
      <c r="MJB63" s="255"/>
      <c r="MJC63" s="255"/>
      <c r="MJD63" s="255"/>
      <c r="MJE63" s="255"/>
      <c r="MJF63" s="255"/>
      <c r="MJG63" s="255"/>
      <c r="MJH63" s="255"/>
      <c r="MJI63" s="255"/>
      <c r="MJJ63" s="255"/>
      <c r="MJK63" s="255"/>
      <c r="MJL63" s="255"/>
      <c r="MJM63" s="255"/>
      <c r="MJN63" s="255"/>
      <c r="MJO63" s="255"/>
      <c r="MJP63" s="255"/>
      <c r="MJQ63" s="255"/>
      <c r="MJR63" s="255"/>
      <c r="MJS63" s="255"/>
      <c r="MJT63" s="255"/>
      <c r="MJU63" s="255"/>
      <c r="MJV63" s="255"/>
      <c r="MJW63" s="255"/>
      <c r="MJX63" s="255"/>
      <c r="MJY63" s="255"/>
      <c r="MJZ63" s="255"/>
      <c r="MKA63" s="255"/>
      <c r="MKB63" s="255"/>
      <c r="MKC63" s="255"/>
      <c r="MKD63" s="255"/>
      <c r="MKE63" s="255"/>
      <c r="MKF63" s="255"/>
      <c r="MKG63" s="255"/>
      <c r="MKH63" s="255"/>
      <c r="MKI63" s="255"/>
      <c r="MKJ63" s="255"/>
      <c r="MKK63" s="255"/>
      <c r="MKL63" s="255"/>
      <c r="MKM63" s="255"/>
      <c r="MKN63" s="255"/>
      <c r="MKO63" s="255"/>
      <c r="MKP63" s="255"/>
      <c r="MKQ63" s="255"/>
      <c r="MKR63" s="255"/>
      <c r="MKS63" s="255"/>
      <c r="MKT63" s="255"/>
      <c r="MKU63" s="255"/>
      <c r="MKV63" s="255"/>
      <c r="MKW63" s="255"/>
      <c r="MKX63" s="255"/>
      <c r="MKY63" s="255"/>
      <c r="MKZ63" s="255"/>
      <c r="MLA63" s="255"/>
      <c r="MLB63" s="255"/>
      <c r="MLC63" s="255"/>
      <c r="MLD63" s="255"/>
      <c r="MLE63" s="255"/>
      <c r="MLF63" s="255"/>
      <c r="MLG63" s="255"/>
      <c r="MLH63" s="255"/>
      <c r="MLI63" s="255"/>
      <c r="MLJ63" s="255"/>
      <c r="MLK63" s="255"/>
      <c r="MLL63" s="255"/>
      <c r="MLM63" s="255"/>
      <c r="MLN63" s="255"/>
      <c r="MLO63" s="255"/>
      <c r="MLP63" s="255"/>
      <c r="MLQ63" s="255"/>
      <c r="MLR63" s="255"/>
      <c r="MLS63" s="255"/>
      <c r="MLT63" s="255"/>
      <c r="MLU63" s="255"/>
      <c r="MLV63" s="255"/>
      <c r="MLW63" s="255"/>
      <c r="MLX63" s="255"/>
      <c r="MLY63" s="255"/>
      <c r="MLZ63" s="255"/>
      <c r="MMA63" s="255"/>
      <c r="MMB63" s="255"/>
      <c r="MMC63" s="255"/>
      <c r="MMD63" s="255"/>
      <c r="MME63" s="255"/>
      <c r="MMF63" s="255"/>
      <c r="MMG63" s="255"/>
      <c r="MMH63" s="255"/>
      <c r="MMI63" s="255"/>
      <c r="MMJ63" s="255"/>
      <c r="MMK63" s="255"/>
      <c r="MML63" s="255"/>
      <c r="MMM63" s="255"/>
      <c r="MMN63" s="255"/>
      <c r="MMO63" s="255"/>
      <c r="MMP63" s="255"/>
      <c r="MMQ63" s="255"/>
      <c r="MMR63" s="255"/>
      <c r="MMS63" s="255"/>
      <c r="MMT63" s="255"/>
      <c r="MMU63" s="255"/>
      <c r="MMV63" s="255"/>
      <c r="MMW63" s="255"/>
      <c r="MMX63" s="255"/>
      <c r="MMY63" s="255"/>
      <c r="MMZ63" s="255"/>
      <c r="MNA63" s="255"/>
      <c r="MNB63" s="255"/>
      <c r="MNC63" s="255"/>
      <c r="MND63" s="255"/>
      <c r="MNE63" s="255"/>
      <c r="MNF63" s="255"/>
      <c r="MNG63" s="255"/>
      <c r="MNH63" s="255"/>
      <c r="MNI63" s="255"/>
      <c r="MNJ63" s="255"/>
      <c r="MNK63" s="255"/>
      <c r="MNL63" s="255"/>
      <c r="MNM63" s="255"/>
      <c r="MNN63" s="255"/>
      <c r="MNO63" s="255"/>
      <c r="MNP63" s="255"/>
      <c r="MNQ63" s="255"/>
      <c r="MNR63" s="255"/>
      <c r="MNS63" s="255"/>
      <c r="MNT63" s="255"/>
      <c r="MNU63" s="255"/>
      <c r="MNV63" s="255"/>
      <c r="MNW63" s="255"/>
      <c r="MNX63" s="255"/>
      <c r="MNY63" s="255"/>
      <c r="MNZ63" s="255"/>
      <c r="MOA63" s="255"/>
      <c r="MOB63" s="255"/>
      <c r="MOC63" s="255"/>
      <c r="MOD63" s="255"/>
      <c r="MOE63" s="255"/>
      <c r="MOF63" s="255"/>
      <c r="MOG63" s="255"/>
      <c r="MOH63" s="255"/>
      <c r="MOI63" s="255"/>
      <c r="MOJ63" s="255"/>
      <c r="MOK63" s="255"/>
      <c r="MOL63" s="255"/>
      <c r="MOM63" s="255"/>
      <c r="MON63" s="255"/>
      <c r="MOO63" s="255"/>
      <c r="MOP63" s="255"/>
      <c r="MOQ63" s="255"/>
      <c r="MOR63" s="255"/>
      <c r="MOS63" s="255"/>
      <c r="MOT63" s="255"/>
      <c r="MOU63" s="255"/>
      <c r="MOV63" s="255"/>
      <c r="MOW63" s="255"/>
      <c r="MOX63" s="255"/>
      <c r="MOY63" s="255"/>
      <c r="MOZ63" s="255"/>
      <c r="MPA63" s="255"/>
      <c r="MPB63" s="255"/>
      <c r="MPC63" s="255"/>
      <c r="MPD63" s="255"/>
      <c r="MPE63" s="255"/>
      <c r="MPF63" s="255"/>
      <c r="MPG63" s="255"/>
      <c r="MPH63" s="255"/>
      <c r="MPI63" s="255"/>
      <c r="MPJ63" s="255"/>
      <c r="MPK63" s="255"/>
      <c r="MPL63" s="255"/>
      <c r="MPM63" s="255"/>
      <c r="MPN63" s="255"/>
      <c r="MPO63" s="255"/>
      <c r="MPP63" s="255"/>
      <c r="MPQ63" s="255"/>
      <c r="MPR63" s="255"/>
      <c r="MPS63" s="255"/>
      <c r="MPT63" s="255"/>
      <c r="MPU63" s="255"/>
      <c r="MPV63" s="255"/>
      <c r="MPW63" s="255"/>
      <c r="MPX63" s="255"/>
      <c r="MPY63" s="255"/>
      <c r="MPZ63" s="255"/>
      <c r="MQA63" s="255"/>
      <c r="MQB63" s="255"/>
      <c r="MQC63" s="255"/>
      <c r="MQD63" s="255"/>
      <c r="MQE63" s="255"/>
      <c r="MQF63" s="255"/>
      <c r="MQG63" s="255"/>
      <c r="MQH63" s="255"/>
      <c r="MQI63" s="255"/>
      <c r="MQJ63" s="255"/>
      <c r="MQK63" s="255"/>
      <c r="MQL63" s="255"/>
      <c r="MQM63" s="255"/>
      <c r="MQN63" s="255"/>
      <c r="MQO63" s="255"/>
      <c r="MQP63" s="255"/>
      <c r="MQQ63" s="255"/>
      <c r="MQR63" s="255"/>
      <c r="MQS63" s="255"/>
      <c r="MQT63" s="255"/>
      <c r="MQU63" s="255"/>
      <c r="MQV63" s="255"/>
      <c r="MQW63" s="255"/>
      <c r="MQX63" s="255"/>
      <c r="MQY63" s="255"/>
      <c r="MQZ63" s="255"/>
      <c r="MRA63" s="255"/>
      <c r="MRB63" s="255"/>
      <c r="MRC63" s="255"/>
      <c r="MRD63" s="255"/>
      <c r="MRE63" s="255"/>
      <c r="MRF63" s="255"/>
      <c r="MRG63" s="255"/>
      <c r="MRH63" s="255"/>
      <c r="MRI63" s="255"/>
      <c r="MRJ63" s="255"/>
      <c r="MRK63" s="255"/>
      <c r="MRL63" s="255"/>
      <c r="MRM63" s="255"/>
      <c r="MRN63" s="255"/>
      <c r="MRO63" s="255"/>
      <c r="MRP63" s="255"/>
      <c r="MRQ63" s="255"/>
      <c r="MRR63" s="255"/>
      <c r="MRS63" s="255"/>
      <c r="MRT63" s="255"/>
      <c r="MRU63" s="255"/>
      <c r="MRV63" s="255"/>
      <c r="MRW63" s="255"/>
      <c r="MRX63" s="255"/>
      <c r="MRY63" s="255"/>
      <c r="MRZ63" s="255"/>
      <c r="MSA63" s="255"/>
      <c r="MSB63" s="255"/>
      <c r="MSC63" s="255"/>
      <c r="MSD63" s="255"/>
      <c r="MSE63" s="255"/>
      <c r="MSF63" s="255"/>
      <c r="MSG63" s="255"/>
      <c r="MSH63" s="255"/>
      <c r="MSI63" s="255"/>
      <c r="MSJ63" s="255"/>
      <c r="MSK63" s="255"/>
      <c r="MSL63" s="255"/>
      <c r="MSM63" s="255"/>
      <c r="MSN63" s="255"/>
      <c r="MSO63" s="255"/>
      <c r="MSP63" s="255"/>
      <c r="MSQ63" s="255"/>
      <c r="MSR63" s="255"/>
      <c r="MSS63" s="255"/>
      <c r="MST63" s="255"/>
      <c r="MSU63" s="255"/>
      <c r="MSV63" s="255"/>
      <c r="MSW63" s="255"/>
      <c r="MSX63" s="255"/>
      <c r="MSY63" s="255"/>
      <c r="MSZ63" s="255"/>
      <c r="MTA63" s="255"/>
      <c r="MTB63" s="255"/>
      <c r="MTC63" s="255"/>
      <c r="MTD63" s="255"/>
      <c r="MTE63" s="255"/>
      <c r="MTF63" s="255"/>
      <c r="MTG63" s="255"/>
      <c r="MTH63" s="255"/>
      <c r="MTI63" s="255"/>
      <c r="MTJ63" s="255"/>
      <c r="MTK63" s="255"/>
      <c r="MTL63" s="255"/>
      <c r="MTM63" s="255"/>
      <c r="MTN63" s="255"/>
      <c r="MTO63" s="255"/>
      <c r="MTP63" s="255"/>
      <c r="MTQ63" s="255"/>
      <c r="MTR63" s="255"/>
      <c r="MTS63" s="255"/>
      <c r="MTT63" s="255"/>
      <c r="MTU63" s="255"/>
      <c r="MTV63" s="255"/>
      <c r="MTW63" s="255"/>
      <c r="MTX63" s="255"/>
      <c r="MTY63" s="255"/>
      <c r="MTZ63" s="255"/>
      <c r="MUA63" s="255"/>
      <c r="MUB63" s="255"/>
      <c r="MUC63" s="255"/>
      <c r="MUD63" s="255"/>
      <c r="MUE63" s="255"/>
      <c r="MUF63" s="255"/>
      <c r="MUG63" s="255"/>
      <c r="MUH63" s="255"/>
      <c r="MUI63" s="255"/>
      <c r="MUJ63" s="255"/>
      <c r="MUK63" s="255"/>
      <c r="MUL63" s="255"/>
      <c r="MUM63" s="255"/>
      <c r="MUN63" s="255"/>
      <c r="MUO63" s="255"/>
      <c r="MUP63" s="255"/>
      <c r="MUQ63" s="255"/>
      <c r="MUR63" s="255"/>
      <c r="MUS63" s="255"/>
      <c r="MUT63" s="255"/>
      <c r="MUU63" s="255"/>
      <c r="MUV63" s="255"/>
      <c r="MUW63" s="255"/>
      <c r="MUX63" s="255"/>
      <c r="MUY63" s="255"/>
      <c r="MUZ63" s="255"/>
      <c r="MVA63" s="255"/>
      <c r="MVB63" s="255"/>
      <c r="MVC63" s="255"/>
      <c r="MVD63" s="255"/>
      <c r="MVE63" s="255"/>
      <c r="MVF63" s="255"/>
      <c r="MVG63" s="255"/>
      <c r="MVH63" s="255"/>
      <c r="MVI63" s="255"/>
      <c r="MVJ63" s="255"/>
      <c r="MVK63" s="255"/>
      <c r="MVL63" s="255"/>
      <c r="MVM63" s="255"/>
      <c r="MVN63" s="255"/>
      <c r="MVO63" s="255"/>
      <c r="MVP63" s="255"/>
      <c r="MVQ63" s="255"/>
      <c r="MVR63" s="255"/>
      <c r="MVS63" s="255"/>
      <c r="MVT63" s="255"/>
      <c r="MVU63" s="255"/>
      <c r="MVV63" s="255"/>
      <c r="MVW63" s="255"/>
      <c r="MVX63" s="255"/>
      <c r="MVY63" s="255"/>
      <c r="MVZ63" s="255"/>
      <c r="MWA63" s="255"/>
      <c r="MWB63" s="255"/>
      <c r="MWC63" s="255"/>
      <c r="MWD63" s="255"/>
      <c r="MWE63" s="255"/>
      <c r="MWF63" s="255"/>
      <c r="MWG63" s="255"/>
      <c r="MWH63" s="255"/>
      <c r="MWI63" s="255"/>
      <c r="MWJ63" s="255"/>
      <c r="MWK63" s="255"/>
      <c r="MWL63" s="255"/>
      <c r="MWM63" s="255"/>
      <c r="MWN63" s="255"/>
      <c r="MWO63" s="255"/>
      <c r="MWP63" s="255"/>
      <c r="MWQ63" s="255"/>
      <c r="MWR63" s="255"/>
      <c r="MWS63" s="255"/>
      <c r="MWT63" s="255"/>
      <c r="MWU63" s="255"/>
      <c r="MWV63" s="255"/>
      <c r="MWW63" s="255"/>
      <c r="MWX63" s="255"/>
      <c r="MWY63" s="255"/>
      <c r="MWZ63" s="255"/>
      <c r="MXA63" s="255"/>
      <c r="MXB63" s="255"/>
      <c r="MXC63" s="255"/>
      <c r="MXD63" s="255"/>
      <c r="MXE63" s="255"/>
      <c r="MXF63" s="255"/>
      <c r="MXG63" s="255"/>
      <c r="MXH63" s="255"/>
      <c r="MXI63" s="255"/>
      <c r="MXJ63" s="255"/>
      <c r="MXK63" s="255"/>
      <c r="MXL63" s="255"/>
      <c r="MXM63" s="255"/>
      <c r="MXN63" s="255"/>
      <c r="MXO63" s="255"/>
      <c r="MXP63" s="255"/>
      <c r="MXQ63" s="255"/>
      <c r="MXR63" s="255"/>
      <c r="MXS63" s="255"/>
      <c r="MXT63" s="255"/>
      <c r="MXU63" s="255"/>
      <c r="MXV63" s="255"/>
      <c r="MXW63" s="255"/>
      <c r="MXX63" s="255"/>
      <c r="MXY63" s="255"/>
      <c r="MXZ63" s="255"/>
      <c r="MYA63" s="255"/>
      <c r="MYB63" s="255"/>
      <c r="MYC63" s="255"/>
      <c r="MYD63" s="255"/>
      <c r="MYE63" s="255"/>
      <c r="MYF63" s="255"/>
      <c r="MYG63" s="255"/>
      <c r="MYH63" s="255"/>
      <c r="MYI63" s="255"/>
      <c r="MYJ63" s="255"/>
      <c r="MYK63" s="255"/>
      <c r="MYL63" s="255"/>
      <c r="MYM63" s="255"/>
      <c r="MYN63" s="255"/>
      <c r="MYO63" s="255"/>
      <c r="MYP63" s="255"/>
      <c r="MYQ63" s="255"/>
      <c r="MYR63" s="255"/>
      <c r="MYS63" s="255"/>
      <c r="MYT63" s="255"/>
      <c r="MYU63" s="255"/>
      <c r="MYV63" s="255"/>
      <c r="MYW63" s="255"/>
      <c r="MYX63" s="255"/>
      <c r="MYY63" s="255"/>
      <c r="MYZ63" s="255"/>
      <c r="MZA63" s="255"/>
      <c r="MZB63" s="255"/>
      <c r="MZC63" s="255"/>
      <c r="MZD63" s="255"/>
      <c r="MZE63" s="255"/>
      <c r="MZF63" s="255"/>
      <c r="MZG63" s="255"/>
      <c r="MZH63" s="255"/>
      <c r="MZI63" s="255"/>
      <c r="MZJ63" s="255"/>
      <c r="MZK63" s="255"/>
      <c r="MZL63" s="255"/>
      <c r="MZM63" s="255"/>
      <c r="MZN63" s="255"/>
      <c r="MZO63" s="255"/>
      <c r="MZP63" s="255"/>
      <c r="MZQ63" s="255"/>
      <c r="MZR63" s="255"/>
      <c r="MZS63" s="255"/>
      <c r="MZT63" s="255"/>
      <c r="MZU63" s="255"/>
      <c r="MZV63" s="255"/>
      <c r="MZW63" s="255"/>
      <c r="MZX63" s="255"/>
      <c r="MZY63" s="255"/>
      <c r="MZZ63" s="255"/>
      <c r="NAA63" s="255"/>
      <c r="NAB63" s="255"/>
      <c r="NAC63" s="255"/>
      <c r="NAD63" s="255"/>
      <c r="NAE63" s="255"/>
      <c r="NAF63" s="255"/>
      <c r="NAG63" s="255"/>
      <c r="NAH63" s="255"/>
      <c r="NAI63" s="255"/>
      <c r="NAJ63" s="255"/>
      <c r="NAK63" s="255"/>
      <c r="NAL63" s="255"/>
      <c r="NAM63" s="255"/>
      <c r="NAN63" s="255"/>
      <c r="NAO63" s="255"/>
      <c r="NAP63" s="255"/>
      <c r="NAQ63" s="255"/>
      <c r="NAR63" s="255"/>
      <c r="NAS63" s="255"/>
      <c r="NAT63" s="255"/>
      <c r="NAU63" s="255"/>
      <c r="NAV63" s="255"/>
      <c r="NAW63" s="255"/>
      <c r="NAX63" s="255"/>
      <c r="NAY63" s="255"/>
      <c r="NAZ63" s="255"/>
      <c r="NBA63" s="255"/>
      <c r="NBB63" s="255"/>
      <c r="NBC63" s="255"/>
      <c r="NBD63" s="255"/>
      <c r="NBE63" s="255"/>
      <c r="NBF63" s="255"/>
      <c r="NBG63" s="255"/>
      <c r="NBH63" s="255"/>
      <c r="NBI63" s="255"/>
      <c r="NBJ63" s="255"/>
      <c r="NBK63" s="255"/>
      <c r="NBL63" s="255"/>
      <c r="NBM63" s="255"/>
      <c r="NBN63" s="255"/>
      <c r="NBO63" s="255"/>
      <c r="NBP63" s="255"/>
      <c r="NBQ63" s="255"/>
      <c r="NBR63" s="255"/>
      <c r="NBS63" s="255"/>
      <c r="NBT63" s="255"/>
      <c r="NBU63" s="255"/>
      <c r="NBV63" s="255"/>
      <c r="NBW63" s="255"/>
      <c r="NBX63" s="255"/>
      <c r="NBY63" s="255"/>
      <c r="NBZ63" s="255"/>
      <c r="NCA63" s="255"/>
      <c r="NCB63" s="255"/>
      <c r="NCC63" s="255"/>
      <c r="NCD63" s="255"/>
      <c r="NCE63" s="255"/>
      <c r="NCF63" s="255"/>
      <c r="NCG63" s="255"/>
      <c r="NCH63" s="255"/>
      <c r="NCI63" s="255"/>
      <c r="NCJ63" s="255"/>
      <c r="NCK63" s="255"/>
      <c r="NCL63" s="255"/>
      <c r="NCM63" s="255"/>
      <c r="NCN63" s="255"/>
      <c r="NCO63" s="255"/>
      <c r="NCP63" s="255"/>
      <c r="NCQ63" s="255"/>
      <c r="NCR63" s="255"/>
      <c r="NCS63" s="255"/>
      <c r="NCT63" s="255"/>
      <c r="NCU63" s="255"/>
      <c r="NCV63" s="255"/>
      <c r="NCW63" s="255"/>
      <c r="NCX63" s="255"/>
      <c r="NCY63" s="255"/>
      <c r="NCZ63" s="255"/>
      <c r="NDA63" s="255"/>
      <c r="NDB63" s="255"/>
      <c r="NDC63" s="255"/>
      <c r="NDD63" s="255"/>
      <c r="NDE63" s="255"/>
      <c r="NDF63" s="255"/>
      <c r="NDG63" s="255"/>
      <c r="NDH63" s="255"/>
      <c r="NDI63" s="255"/>
      <c r="NDJ63" s="255"/>
      <c r="NDK63" s="255"/>
      <c r="NDL63" s="255"/>
      <c r="NDM63" s="255"/>
      <c r="NDN63" s="255"/>
      <c r="NDO63" s="255"/>
      <c r="NDP63" s="255"/>
      <c r="NDQ63" s="255"/>
      <c r="NDR63" s="255"/>
      <c r="NDS63" s="255"/>
      <c r="NDT63" s="255"/>
      <c r="NDU63" s="255"/>
      <c r="NDV63" s="255"/>
      <c r="NDW63" s="255"/>
      <c r="NDX63" s="255"/>
      <c r="NDY63" s="255"/>
      <c r="NDZ63" s="255"/>
      <c r="NEA63" s="255"/>
      <c r="NEB63" s="255"/>
      <c r="NEC63" s="255"/>
      <c r="NED63" s="255"/>
      <c r="NEE63" s="255"/>
      <c r="NEF63" s="255"/>
      <c r="NEG63" s="255"/>
      <c r="NEH63" s="255"/>
      <c r="NEI63" s="255"/>
      <c r="NEJ63" s="255"/>
      <c r="NEK63" s="255"/>
      <c r="NEL63" s="255"/>
      <c r="NEM63" s="255"/>
      <c r="NEN63" s="255"/>
      <c r="NEO63" s="255"/>
      <c r="NEP63" s="255"/>
      <c r="NEQ63" s="255"/>
      <c r="NER63" s="255"/>
      <c r="NES63" s="255"/>
      <c r="NET63" s="255"/>
      <c r="NEU63" s="255"/>
      <c r="NEV63" s="255"/>
      <c r="NEW63" s="255"/>
      <c r="NEX63" s="255"/>
      <c r="NEY63" s="255"/>
      <c r="NEZ63" s="255"/>
      <c r="NFA63" s="255"/>
      <c r="NFB63" s="255"/>
      <c r="NFC63" s="255"/>
      <c r="NFD63" s="255"/>
      <c r="NFE63" s="255"/>
      <c r="NFF63" s="255"/>
      <c r="NFG63" s="255"/>
      <c r="NFH63" s="255"/>
      <c r="NFI63" s="255"/>
      <c r="NFJ63" s="255"/>
      <c r="NFK63" s="255"/>
      <c r="NFL63" s="255"/>
      <c r="NFM63" s="255"/>
      <c r="NFN63" s="255"/>
      <c r="NFO63" s="255"/>
      <c r="NFP63" s="255"/>
      <c r="NFQ63" s="255"/>
      <c r="NFR63" s="255"/>
      <c r="NFS63" s="255"/>
      <c r="NFT63" s="255"/>
      <c r="NFU63" s="255"/>
      <c r="NFV63" s="255"/>
      <c r="NFW63" s="255"/>
      <c r="NFX63" s="255"/>
      <c r="NFY63" s="255"/>
      <c r="NFZ63" s="255"/>
      <c r="NGA63" s="255"/>
      <c r="NGB63" s="255"/>
      <c r="NGC63" s="255"/>
      <c r="NGD63" s="255"/>
      <c r="NGE63" s="255"/>
      <c r="NGF63" s="255"/>
      <c r="NGG63" s="255"/>
      <c r="NGH63" s="255"/>
      <c r="NGI63" s="255"/>
      <c r="NGJ63" s="255"/>
      <c r="NGK63" s="255"/>
      <c r="NGL63" s="255"/>
      <c r="NGM63" s="255"/>
      <c r="NGN63" s="255"/>
      <c r="NGO63" s="255"/>
      <c r="NGP63" s="255"/>
      <c r="NGQ63" s="255"/>
      <c r="NGR63" s="255"/>
      <c r="NGS63" s="255"/>
      <c r="NGT63" s="255"/>
      <c r="NGU63" s="255"/>
      <c r="NGV63" s="255"/>
      <c r="NGW63" s="255"/>
      <c r="NGX63" s="255"/>
      <c r="NGY63" s="255"/>
      <c r="NGZ63" s="255"/>
      <c r="NHA63" s="255"/>
      <c r="NHB63" s="255"/>
      <c r="NHC63" s="255"/>
      <c r="NHD63" s="255"/>
      <c r="NHE63" s="255"/>
      <c r="NHF63" s="255"/>
      <c r="NHG63" s="255"/>
      <c r="NHH63" s="255"/>
      <c r="NHI63" s="255"/>
      <c r="NHJ63" s="255"/>
      <c r="NHK63" s="255"/>
      <c r="NHL63" s="255"/>
      <c r="NHM63" s="255"/>
      <c r="NHN63" s="255"/>
      <c r="NHO63" s="255"/>
      <c r="NHP63" s="255"/>
      <c r="NHQ63" s="255"/>
      <c r="NHR63" s="255"/>
      <c r="NHS63" s="255"/>
      <c r="NHT63" s="255"/>
      <c r="NHU63" s="255"/>
      <c r="NHV63" s="255"/>
      <c r="NHW63" s="255"/>
      <c r="NHX63" s="255"/>
      <c r="NHY63" s="255"/>
      <c r="NHZ63" s="255"/>
      <c r="NIA63" s="255"/>
      <c r="NIB63" s="255"/>
      <c r="NIC63" s="255"/>
      <c r="NID63" s="255"/>
      <c r="NIE63" s="255"/>
      <c r="NIF63" s="255"/>
      <c r="NIG63" s="255"/>
      <c r="NIH63" s="255"/>
      <c r="NII63" s="255"/>
      <c r="NIJ63" s="255"/>
      <c r="NIK63" s="255"/>
      <c r="NIL63" s="255"/>
      <c r="NIM63" s="255"/>
      <c r="NIN63" s="255"/>
      <c r="NIO63" s="255"/>
      <c r="NIP63" s="255"/>
      <c r="NIQ63" s="255"/>
      <c r="NIR63" s="255"/>
      <c r="NIS63" s="255"/>
      <c r="NIT63" s="255"/>
      <c r="NIU63" s="255"/>
      <c r="NIV63" s="255"/>
      <c r="NIW63" s="255"/>
      <c r="NIX63" s="255"/>
      <c r="NIY63" s="255"/>
      <c r="NIZ63" s="255"/>
      <c r="NJA63" s="255"/>
      <c r="NJB63" s="255"/>
      <c r="NJC63" s="255"/>
      <c r="NJD63" s="255"/>
      <c r="NJE63" s="255"/>
      <c r="NJF63" s="255"/>
      <c r="NJG63" s="255"/>
      <c r="NJH63" s="255"/>
      <c r="NJI63" s="255"/>
      <c r="NJJ63" s="255"/>
      <c r="NJK63" s="255"/>
      <c r="NJL63" s="255"/>
      <c r="NJM63" s="255"/>
      <c r="NJN63" s="255"/>
      <c r="NJO63" s="255"/>
      <c r="NJP63" s="255"/>
      <c r="NJQ63" s="255"/>
      <c r="NJR63" s="255"/>
      <c r="NJS63" s="255"/>
      <c r="NJT63" s="255"/>
      <c r="NJU63" s="255"/>
      <c r="NJV63" s="255"/>
      <c r="NJW63" s="255"/>
      <c r="NJX63" s="255"/>
      <c r="NJY63" s="255"/>
      <c r="NJZ63" s="255"/>
      <c r="NKA63" s="255"/>
      <c r="NKB63" s="255"/>
      <c r="NKC63" s="255"/>
      <c r="NKD63" s="255"/>
      <c r="NKE63" s="255"/>
      <c r="NKF63" s="255"/>
      <c r="NKG63" s="255"/>
      <c r="NKH63" s="255"/>
      <c r="NKI63" s="255"/>
      <c r="NKJ63" s="255"/>
      <c r="NKK63" s="255"/>
      <c r="NKL63" s="255"/>
      <c r="NKM63" s="255"/>
      <c r="NKN63" s="255"/>
      <c r="NKO63" s="255"/>
      <c r="NKP63" s="255"/>
      <c r="NKQ63" s="255"/>
      <c r="NKR63" s="255"/>
      <c r="NKS63" s="255"/>
      <c r="NKT63" s="255"/>
      <c r="NKU63" s="255"/>
      <c r="NKV63" s="255"/>
      <c r="NKW63" s="255"/>
      <c r="NKX63" s="255"/>
      <c r="NKY63" s="255"/>
      <c r="NKZ63" s="255"/>
      <c r="NLA63" s="255"/>
      <c r="NLB63" s="255"/>
      <c r="NLC63" s="255"/>
      <c r="NLD63" s="255"/>
      <c r="NLE63" s="255"/>
      <c r="NLF63" s="255"/>
      <c r="NLG63" s="255"/>
      <c r="NLH63" s="255"/>
      <c r="NLI63" s="255"/>
      <c r="NLJ63" s="255"/>
      <c r="NLK63" s="255"/>
      <c r="NLL63" s="255"/>
      <c r="NLM63" s="255"/>
      <c r="NLN63" s="255"/>
      <c r="NLO63" s="255"/>
      <c r="NLP63" s="255"/>
      <c r="NLQ63" s="255"/>
      <c r="NLR63" s="255"/>
      <c r="NLS63" s="255"/>
      <c r="NLT63" s="255"/>
      <c r="NLU63" s="255"/>
      <c r="NLV63" s="255"/>
      <c r="NLW63" s="255"/>
      <c r="NLX63" s="255"/>
      <c r="NLY63" s="255"/>
      <c r="NLZ63" s="255"/>
      <c r="NMA63" s="255"/>
      <c r="NMB63" s="255"/>
      <c r="NMC63" s="255"/>
      <c r="NMD63" s="255"/>
      <c r="NME63" s="255"/>
      <c r="NMF63" s="255"/>
      <c r="NMG63" s="255"/>
      <c r="NMH63" s="255"/>
      <c r="NMI63" s="255"/>
      <c r="NMJ63" s="255"/>
      <c r="NMK63" s="255"/>
      <c r="NML63" s="255"/>
      <c r="NMM63" s="255"/>
      <c r="NMN63" s="255"/>
      <c r="NMO63" s="255"/>
      <c r="NMP63" s="255"/>
      <c r="NMQ63" s="255"/>
      <c r="NMR63" s="255"/>
      <c r="NMS63" s="255"/>
      <c r="NMT63" s="255"/>
      <c r="NMU63" s="255"/>
      <c r="NMV63" s="255"/>
      <c r="NMW63" s="255"/>
      <c r="NMX63" s="255"/>
      <c r="NMY63" s="255"/>
      <c r="NMZ63" s="255"/>
      <c r="NNA63" s="255"/>
      <c r="NNB63" s="255"/>
      <c r="NNC63" s="255"/>
      <c r="NND63" s="255"/>
      <c r="NNE63" s="255"/>
      <c r="NNF63" s="255"/>
      <c r="NNG63" s="255"/>
      <c r="NNH63" s="255"/>
      <c r="NNI63" s="255"/>
      <c r="NNJ63" s="255"/>
      <c r="NNK63" s="255"/>
      <c r="NNL63" s="255"/>
      <c r="NNM63" s="255"/>
      <c r="NNN63" s="255"/>
      <c r="NNO63" s="255"/>
      <c r="NNP63" s="255"/>
      <c r="NNQ63" s="255"/>
      <c r="NNR63" s="255"/>
      <c r="NNS63" s="255"/>
      <c r="NNT63" s="255"/>
      <c r="NNU63" s="255"/>
      <c r="NNV63" s="255"/>
      <c r="NNW63" s="255"/>
      <c r="NNX63" s="255"/>
      <c r="NNY63" s="255"/>
      <c r="NNZ63" s="255"/>
      <c r="NOA63" s="255"/>
      <c r="NOB63" s="255"/>
      <c r="NOC63" s="255"/>
      <c r="NOD63" s="255"/>
      <c r="NOE63" s="255"/>
      <c r="NOF63" s="255"/>
      <c r="NOG63" s="255"/>
      <c r="NOH63" s="255"/>
      <c r="NOI63" s="255"/>
      <c r="NOJ63" s="255"/>
      <c r="NOK63" s="255"/>
      <c r="NOL63" s="255"/>
      <c r="NOM63" s="255"/>
      <c r="NON63" s="255"/>
      <c r="NOO63" s="255"/>
      <c r="NOP63" s="255"/>
      <c r="NOQ63" s="255"/>
      <c r="NOR63" s="255"/>
      <c r="NOS63" s="255"/>
      <c r="NOT63" s="255"/>
      <c r="NOU63" s="255"/>
      <c r="NOV63" s="255"/>
      <c r="NOW63" s="255"/>
      <c r="NOX63" s="255"/>
      <c r="NOY63" s="255"/>
      <c r="NOZ63" s="255"/>
      <c r="NPA63" s="255"/>
      <c r="NPB63" s="255"/>
      <c r="NPC63" s="255"/>
      <c r="NPD63" s="255"/>
      <c r="NPE63" s="255"/>
      <c r="NPF63" s="255"/>
      <c r="NPG63" s="255"/>
      <c r="NPH63" s="255"/>
      <c r="NPI63" s="255"/>
      <c r="NPJ63" s="255"/>
      <c r="NPK63" s="255"/>
      <c r="NPL63" s="255"/>
      <c r="NPM63" s="255"/>
      <c r="NPN63" s="255"/>
      <c r="NPO63" s="255"/>
      <c r="NPP63" s="255"/>
      <c r="NPQ63" s="255"/>
      <c r="NPR63" s="255"/>
      <c r="NPS63" s="255"/>
      <c r="NPT63" s="255"/>
      <c r="NPU63" s="255"/>
      <c r="NPV63" s="255"/>
      <c r="NPW63" s="255"/>
      <c r="NPX63" s="255"/>
      <c r="NPY63" s="255"/>
      <c r="NPZ63" s="255"/>
      <c r="NQA63" s="255"/>
      <c r="NQB63" s="255"/>
      <c r="NQC63" s="255"/>
      <c r="NQD63" s="255"/>
      <c r="NQE63" s="255"/>
      <c r="NQF63" s="255"/>
      <c r="NQG63" s="255"/>
      <c r="NQH63" s="255"/>
      <c r="NQI63" s="255"/>
      <c r="NQJ63" s="255"/>
      <c r="NQK63" s="255"/>
      <c r="NQL63" s="255"/>
      <c r="NQM63" s="255"/>
      <c r="NQN63" s="255"/>
      <c r="NQO63" s="255"/>
      <c r="NQP63" s="255"/>
      <c r="NQQ63" s="255"/>
      <c r="NQR63" s="255"/>
      <c r="NQS63" s="255"/>
      <c r="NQT63" s="255"/>
      <c r="NQU63" s="255"/>
      <c r="NQV63" s="255"/>
      <c r="NQW63" s="255"/>
      <c r="NQX63" s="255"/>
      <c r="NQY63" s="255"/>
      <c r="NQZ63" s="255"/>
      <c r="NRA63" s="255"/>
      <c r="NRB63" s="255"/>
      <c r="NRC63" s="255"/>
      <c r="NRD63" s="255"/>
      <c r="NRE63" s="255"/>
      <c r="NRF63" s="255"/>
      <c r="NRG63" s="255"/>
      <c r="NRH63" s="255"/>
      <c r="NRI63" s="255"/>
      <c r="NRJ63" s="255"/>
      <c r="NRK63" s="255"/>
      <c r="NRL63" s="255"/>
      <c r="NRM63" s="255"/>
      <c r="NRN63" s="255"/>
      <c r="NRO63" s="255"/>
      <c r="NRP63" s="255"/>
      <c r="NRQ63" s="255"/>
      <c r="NRR63" s="255"/>
      <c r="NRS63" s="255"/>
      <c r="NRT63" s="255"/>
      <c r="NRU63" s="255"/>
      <c r="NRV63" s="255"/>
      <c r="NRW63" s="255"/>
      <c r="NRX63" s="255"/>
      <c r="NRY63" s="255"/>
      <c r="NRZ63" s="255"/>
      <c r="NSA63" s="255"/>
      <c r="NSB63" s="255"/>
      <c r="NSC63" s="255"/>
      <c r="NSD63" s="255"/>
      <c r="NSE63" s="255"/>
      <c r="NSF63" s="255"/>
      <c r="NSG63" s="255"/>
      <c r="NSH63" s="255"/>
      <c r="NSI63" s="255"/>
      <c r="NSJ63" s="255"/>
      <c r="NSK63" s="255"/>
      <c r="NSL63" s="255"/>
      <c r="NSM63" s="255"/>
      <c r="NSN63" s="255"/>
      <c r="NSO63" s="255"/>
      <c r="NSP63" s="255"/>
      <c r="NSQ63" s="255"/>
      <c r="NSR63" s="255"/>
      <c r="NSS63" s="255"/>
      <c r="NST63" s="255"/>
      <c r="NSU63" s="255"/>
      <c r="NSV63" s="255"/>
      <c r="NSW63" s="255"/>
      <c r="NSX63" s="255"/>
      <c r="NSY63" s="255"/>
      <c r="NSZ63" s="255"/>
      <c r="NTA63" s="255"/>
      <c r="NTB63" s="255"/>
      <c r="NTC63" s="255"/>
      <c r="NTD63" s="255"/>
      <c r="NTE63" s="255"/>
      <c r="NTF63" s="255"/>
      <c r="NTG63" s="255"/>
      <c r="NTH63" s="255"/>
      <c r="NTI63" s="255"/>
      <c r="NTJ63" s="255"/>
      <c r="NTK63" s="255"/>
      <c r="NTL63" s="255"/>
      <c r="NTM63" s="255"/>
      <c r="NTN63" s="255"/>
      <c r="NTO63" s="255"/>
      <c r="NTP63" s="255"/>
      <c r="NTQ63" s="255"/>
      <c r="NTR63" s="255"/>
      <c r="NTS63" s="255"/>
      <c r="NTT63" s="255"/>
      <c r="NTU63" s="255"/>
      <c r="NTV63" s="255"/>
      <c r="NTW63" s="255"/>
      <c r="NTX63" s="255"/>
      <c r="NTY63" s="255"/>
      <c r="NTZ63" s="255"/>
      <c r="NUA63" s="255"/>
      <c r="NUB63" s="255"/>
      <c r="NUC63" s="255"/>
      <c r="NUD63" s="255"/>
      <c r="NUE63" s="255"/>
      <c r="NUF63" s="255"/>
      <c r="NUG63" s="255"/>
      <c r="NUH63" s="255"/>
      <c r="NUI63" s="255"/>
      <c r="NUJ63" s="255"/>
      <c r="NUK63" s="255"/>
      <c r="NUL63" s="255"/>
      <c r="NUM63" s="255"/>
      <c r="NUN63" s="255"/>
      <c r="NUO63" s="255"/>
      <c r="NUP63" s="255"/>
      <c r="NUQ63" s="255"/>
      <c r="NUR63" s="255"/>
      <c r="NUS63" s="255"/>
      <c r="NUT63" s="255"/>
      <c r="NUU63" s="255"/>
      <c r="NUV63" s="255"/>
      <c r="NUW63" s="255"/>
      <c r="NUX63" s="255"/>
      <c r="NUY63" s="255"/>
      <c r="NUZ63" s="255"/>
      <c r="NVA63" s="255"/>
      <c r="NVB63" s="255"/>
      <c r="NVC63" s="255"/>
      <c r="NVD63" s="255"/>
      <c r="NVE63" s="255"/>
      <c r="NVF63" s="255"/>
      <c r="NVG63" s="255"/>
      <c r="NVH63" s="255"/>
      <c r="NVI63" s="255"/>
      <c r="NVJ63" s="255"/>
      <c r="NVK63" s="255"/>
      <c r="NVL63" s="255"/>
      <c r="NVM63" s="255"/>
      <c r="NVN63" s="255"/>
      <c r="NVO63" s="255"/>
      <c r="NVP63" s="255"/>
      <c r="NVQ63" s="255"/>
      <c r="NVR63" s="255"/>
      <c r="NVS63" s="255"/>
      <c r="NVT63" s="255"/>
      <c r="NVU63" s="255"/>
      <c r="NVV63" s="255"/>
      <c r="NVW63" s="255"/>
      <c r="NVX63" s="255"/>
      <c r="NVY63" s="255"/>
      <c r="NVZ63" s="255"/>
      <c r="NWA63" s="255"/>
      <c r="NWB63" s="255"/>
      <c r="NWC63" s="255"/>
      <c r="NWD63" s="255"/>
      <c r="NWE63" s="255"/>
      <c r="NWF63" s="255"/>
      <c r="NWG63" s="255"/>
      <c r="NWH63" s="255"/>
      <c r="NWI63" s="255"/>
      <c r="NWJ63" s="255"/>
      <c r="NWK63" s="255"/>
      <c r="NWL63" s="255"/>
      <c r="NWM63" s="255"/>
      <c r="NWN63" s="255"/>
      <c r="NWO63" s="255"/>
      <c r="NWP63" s="255"/>
      <c r="NWQ63" s="255"/>
      <c r="NWR63" s="255"/>
      <c r="NWS63" s="255"/>
      <c r="NWT63" s="255"/>
      <c r="NWU63" s="255"/>
      <c r="NWV63" s="255"/>
      <c r="NWW63" s="255"/>
      <c r="NWX63" s="255"/>
      <c r="NWY63" s="255"/>
      <c r="NWZ63" s="255"/>
      <c r="NXA63" s="255"/>
      <c r="NXB63" s="255"/>
      <c r="NXC63" s="255"/>
      <c r="NXD63" s="255"/>
      <c r="NXE63" s="255"/>
      <c r="NXF63" s="255"/>
      <c r="NXG63" s="255"/>
      <c r="NXH63" s="255"/>
      <c r="NXI63" s="255"/>
      <c r="NXJ63" s="255"/>
      <c r="NXK63" s="255"/>
      <c r="NXL63" s="255"/>
      <c r="NXM63" s="255"/>
      <c r="NXN63" s="255"/>
      <c r="NXO63" s="255"/>
      <c r="NXP63" s="255"/>
      <c r="NXQ63" s="255"/>
      <c r="NXR63" s="255"/>
      <c r="NXS63" s="255"/>
      <c r="NXT63" s="255"/>
      <c r="NXU63" s="255"/>
      <c r="NXV63" s="255"/>
      <c r="NXW63" s="255"/>
      <c r="NXX63" s="255"/>
      <c r="NXY63" s="255"/>
      <c r="NXZ63" s="255"/>
      <c r="NYA63" s="255"/>
      <c r="NYB63" s="255"/>
      <c r="NYC63" s="255"/>
      <c r="NYD63" s="255"/>
      <c r="NYE63" s="255"/>
      <c r="NYF63" s="255"/>
      <c r="NYG63" s="255"/>
      <c r="NYH63" s="255"/>
      <c r="NYI63" s="255"/>
      <c r="NYJ63" s="255"/>
      <c r="NYK63" s="255"/>
      <c r="NYL63" s="255"/>
      <c r="NYM63" s="255"/>
      <c r="NYN63" s="255"/>
      <c r="NYO63" s="255"/>
      <c r="NYP63" s="255"/>
      <c r="NYQ63" s="255"/>
      <c r="NYR63" s="255"/>
      <c r="NYS63" s="255"/>
      <c r="NYT63" s="255"/>
      <c r="NYU63" s="255"/>
      <c r="NYV63" s="255"/>
      <c r="NYW63" s="255"/>
      <c r="NYX63" s="255"/>
      <c r="NYY63" s="255"/>
      <c r="NYZ63" s="255"/>
      <c r="NZA63" s="255"/>
      <c r="NZB63" s="255"/>
      <c r="NZC63" s="255"/>
      <c r="NZD63" s="255"/>
      <c r="NZE63" s="255"/>
      <c r="NZF63" s="255"/>
      <c r="NZG63" s="255"/>
      <c r="NZH63" s="255"/>
      <c r="NZI63" s="255"/>
      <c r="NZJ63" s="255"/>
      <c r="NZK63" s="255"/>
      <c r="NZL63" s="255"/>
      <c r="NZM63" s="255"/>
      <c r="NZN63" s="255"/>
      <c r="NZO63" s="255"/>
      <c r="NZP63" s="255"/>
      <c r="NZQ63" s="255"/>
      <c r="NZR63" s="255"/>
      <c r="NZS63" s="255"/>
      <c r="NZT63" s="255"/>
      <c r="NZU63" s="255"/>
      <c r="NZV63" s="255"/>
      <c r="NZW63" s="255"/>
      <c r="NZX63" s="255"/>
      <c r="NZY63" s="255"/>
      <c r="NZZ63" s="255"/>
      <c r="OAA63" s="255"/>
      <c r="OAB63" s="255"/>
      <c r="OAC63" s="255"/>
      <c r="OAD63" s="255"/>
      <c r="OAE63" s="255"/>
      <c r="OAF63" s="255"/>
      <c r="OAG63" s="255"/>
      <c r="OAH63" s="255"/>
      <c r="OAI63" s="255"/>
      <c r="OAJ63" s="255"/>
      <c r="OAK63" s="255"/>
      <c r="OAL63" s="255"/>
      <c r="OAM63" s="255"/>
      <c r="OAN63" s="255"/>
      <c r="OAO63" s="255"/>
      <c r="OAP63" s="255"/>
      <c r="OAQ63" s="255"/>
      <c r="OAR63" s="255"/>
      <c r="OAS63" s="255"/>
      <c r="OAT63" s="255"/>
      <c r="OAU63" s="255"/>
      <c r="OAV63" s="255"/>
      <c r="OAW63" s="255"/>
      <c r="OAX63" s="255"/>
      <c r="OAY63" s="255"/>
      <c r="OAZ63" s="255"/>
      <c r="OBA63" s="255"/>
      <c r="OBB63" s="255"/>
      <c r="OBC63" s="255"/>
      <c r="OBD63" s="255"/>
      <c r="OBE63" s="255"/>
      <c r="OBF63" s="255"/>
      <c r="OBG63" s="255"/>
      <c r="OBH63" s="255"/>
      <c r="OBI63" s="255"/>
      <c r="OBJ63" s="255"/>
      <c r="OBK63" s="255"/>
      <c r="OBL63" s="255"/>
      <c r="OBM63" s="255"/>
      <c r="OBN63" s="255"/>
      <c r="OBO63" s="255"/>
      <c r="OBP63" s="255"/>
      <c r="OBQ63" s="255"/>
      <c r="OBR63" s="255"/>
      <c r="OBS63" s="255"/>
      <c r="OBT63" s="255"/>
      <c r="OBU63" s="255"/>
      <c r="OBV63" s="255"/>
      <c r="OBW63" s="255"/>
      <c r="OBX63" s="255"/>
      <c r="OBY63" s="255"/>
      <c r="OBZ63" s="255"/>
      <c r="OCA63" s="255"/>
      <c r="OCB63" s="255"/>
      <c r="OCC63" s="255"/>
      <c r="OCD63" s="255"/>
      <c r="OCE63" s="255"/>
      <c r="OCF63" s="255"/>
      <c r="OCG63" s="255"/>
      <c r="OCH63" s="255"/>
      <c r="OCI63" s="255"/>
      <c r="OCJ63" s="255"/>
      <c r="OCK63" s="255"/>
      <c r="OCL63" s="255"/>
      <c r="OCM63" s="255"/>
      <c r="OCN63" s="255"/>
      <c r="OCO63" s="255"/>
      <c r="OCP63" s="255"/>
      <c r="OCQ63" s="255"/>
      <c r="OCR63" s="255"/>
      <c r="OCS63" s="255"/>
      <c r="OCT63" s="255"/>
      <c r="OCU63" s="255"/>
      <c r="OCV63" s="255"/>
      <c r="OCW63" s="255"/>
      <c r="OCX63" s="255"/>
      <c r="OCY63" s="255"/>
      <c r="OCZ63" s="255"/>
      <c r="ODA63" s="255"/>
      <c r="ODB63" s="255"/>
      <c r="ODC63" s="255"/>
      <c r="ODD63" s="255"/>
      <c r="ODE63" s="255"/>
      <c r="ODF63" s="255"/>
      <c r="ODG63" s="255"/>
      <c r="ODH63" s="255"/>
      <c r="ODI63" s="255"/>
      <c r="ODJ63" s="255"/>
      <c r="ODK63" s="255"/>
      <c r="ODL63" s="255"/>
      <c r="ODM63" s="255"/>
      <c r="ODN63" s="255"/>
      <c r="ODO63" s="255"/>
      <c r="ODP63" s="255"/>
      <c r="ODQ63" s="255"/>
      <c r="ODR63" s="255"/>
      <c r="ODS63" s="255"/>
      <c r="ODT63" s="255"/>
      <c r="ODU63" s="255"/>
      <c r="ODV63" s="255"/>
      <c r="ODW63" s="255"/>
      <c r="ODX63" s="255"/>
      <c r="ODY63" s="255"/>
      <c r="ODZ63" s="255"/>
      <c r="OEA63" s="255"/>
      <c r="OEB63" s="255"/>
      <c r="OEC63" s="255"/>
      <c r="OED63" s="255"/>
      <c r="OEE63" s="255"/>
      <c r="OEF63" s="255"/>
      <c r="OEG63" s="255"/>
      <c r="OEH63" s="255"/>
      <c r="OEI63" s="255"/>
      <c r="OEJ63" s="255"/>
      <c r="OEK63" s="255"/>
      <c r="OEL63" s="255"/>
      <c r="OEM63" s="255"/>
      <c r="OEN63" s="255"/>
      <c r="OEO63" s="255"/>
      <c r="OEP63" s="255"/>
      <c r="OEQ63" s="255"/>
      <c r="OER63" s="255"/>
      <c r="OES63" s="255"/>
      <c r="OET63" s="255"/>
      <c r="OEU63" s="255"/>
      <c r="OEV63" s="255"/>
      <c r="OEW63" s="255"/>
      <c r="OEX63" s="255"/>
      <c r="OEY63" s="255"/>
      <c r="OEZ63" s="255"/>
      <c r="OFA63" s="255"/>
      <c r="OFB63" s="255"/>
      <c r="OFC63" s="255"/>
      <c r="OFD63" s="255"/>
      <c r="OFE63" s="255"/>
      <c r="OFF63" s="255"/>
      <c r="OFG63" s="255"/>
      <c r="OFH63" s="255"/>
      <c r="OFI63" s="255"/>
      <c r="OFJ63" s="255"/>
      <c r="OFK63" s="255"/>
      <c r="OFL63" s="255"/>
      <c r="OFM63" s="255"/>
      <c r="OFN63" s="255"/>
      <c r="OFO63" s="255"/>
      <c r="OFP63" s="255"/>
      <c r="OFQ63" s="255"/>
      <c r="OFR63" s="255"/>
      <c r="OFS63" s="255"/>
      <c r="OFT63" s="255"/>
      <c r="OFU63" s="255"/>
      <c r="OFV63" s="255"/>
      <c r="OFW63" s="255"/>
      <c r="OFX63" s="255"/>
      <c r="OFY63" s="255"/>
      <c r="OFZ63" s="255"/>
      <c r="OGA63" s="255"/>
      <c r="OGB63" s="255"/>
      <c r="OGC63" s="255"/>
      <c r="OGD63" s="255"/>
      <c r="OGE63" s="255"/>
      <c r="OGF63" s="255"/>
      <c r="OGG63" s="255"/>
      <c r="OGH63" s="255"/>
      <c r="OGI63" s="255"/>
      <c r="OGJ63" s="255"/>
      <c r="OGK63" s="255"/>
      <c r="OGL63" s="255"/>
      <c r="OGM63" s="255"/>
      <c r="OGN63" s="255"/>
      <c r="OGO63" s="255"/>
      <c r="OGP63" s="255"/>
      <c r="OGQ63" s="255"/>
      <c r="OGR63" s="255"/>
      <c r="OGS63" s="255"/>
      <c r="OGT63" s="255"/>
      <c r="OGU63" s="255"/>
      <c r="OGV63" s="255"/>
      <c r="OGW63" s="255"/>
      <c r="OGX63" s="255"/>
      <c r="OGY63" s="255"/>
      <c r="OGZ63" s="255"/>
      <c r="OHA63" s="255"/>
      <c r="OHB63" s="255"/>
      <c r="OHC63" s="255"/>
      <c r="OHD63" s="255"/>
      <c r="OHE63" s="255"/>
      <c r="OHF63" s="255"/>
      <c r="OHG63" s="255"/>
      <c r="OHH63" s="255"/>
      <c r="OHI63" s="255"/>
      <c r="OHJ63" s="255"/>
      <c r="OHK63" s="255"/>
      <c r="OHL63" s="255"/>
      <c r="OHM63" s="255"/>
      <c r="OHN63" s="255"/>
      <c r="OHO63" s="255"/>
      <c r="OHP63" s="255"/>
      <c r="OHQ63" s="255"/>
      <c r="OHR63" s="255"/>
      <c r="OHS63" s="255"/>
      <c r="OHT63" s="255"/>
      <c r="OHU63" s="255"/>
      <c r="OHV63" s="255"/>
      <c r="OHW63" s="255"/>
      <c r="OHX63" s="255"/>
      <c r="OHY63" s="255"/>
      <c r="OHZ63" s="255"/>
      <c r="OIA63" s="255"/>
      <c r="OIB63" s="255"/>
      <c r="OIC63" s="255"/>
      <c r="OID63" s="255"/>
      <c r="OIE63" s="255"/>
      <c r="OIF63" s="255"/>
      <c r="OIG63" s="255"/>
      <c r="OIH63" s="255"/>
      <c r="OII63" s="255"/>
      <c r="OIJ63" s="255"/>
      <c r="OIK63" s="255"/>
      <c r="OIL63" s="255"/>
      <c r="OIM63" s="255"/>
      <c r="OIN63" s="255"/>
      <c r="OIO63" s="255"/>
      <c r="OIP63" s="255"/>
      <c r="OIQ63" s="255"/>
      <c r="OIR63" s="255"/>
      <c r="OIS63" s="255"/>
      <c r="OIT63" s="255"/>
      <c r="OIU63" s="255"/>
      <c r="OIV63" s="255"/>
      <c r="OIW63" s="255"/>
      <c r="OIX63" s="255"/>
      <c r="OIY63" s="255"/>
      <c r="OIZ63" s="255"/>
      <c r="OJA63" s="255"/>
      <c r="OJB63" s="255"/>
      <c r="OJC63" s="255"/>
      <c r="OJD63" s="255"/>
      <c r="OJE63" s="255"/>
      <c r="OJF63" s="255"/>
      <c r="OJG63" s="255"/>
      <c r="OJH63" s="255"/>
      <c r="OJI63" s="255"/>
      <c r="OJJ63" s="255"/>
      <c r="OJK63" s="255"/>
      <c r="OJL63" s="255"/>
      <c r="OJM63" s="255"/>
      <c r="OJN63" s="255"/>
      <c r="OJO63" s="255"/>
      <c r="OJP63" s="255"/>
      <c r="OJQ63" s="255"/>
      <c r="OJR63" s="255"/>
      <c r="OJS63" s="255"/>
      <c r="OJT63" s="255"/>
      <c r="OJU63" s="255"/>
      <c r="OJV63" s="255"/>
      <c r="OJW63" s="255"/>
      <c r="OJX63" s="255"/>
      <c r="OJY63" s="255"/>
      <c r="OJZ63" s="255"/>
      <c r="OKA63" s="255"/>
      <c r="OKB63" s="255"/>
      <c r="OKC63" s="255"/>
      <c r="OKD63" s="255"/>
      <c r="OKE63" s="255"/>
      <c r="OKF63" s="255"/>
      <c r="OKG63" s="255"/>
      <c r="OKH63" s="255"/>
      <c r="OKI63" s="255"/>
      <c r="OKJ63" s="255"/>
      <c r="OKK63" s="255"/>
      <c r="OKL63" s="255"/>
      <c r="OKM63" s="255"/>
      <c r="OKN63" s="255"/>
      <c r="OKO63" s="255"/>
      <c r="OKP63" s="255"/>
      <c r="OKQ63" s="255"/>
      <c r="OKR63" s="255"/>
      <c r="OKS63" s="255"/>
      <c r="OKT63" s="255"/>
      <c r="OKU63" s="255"/>
      <c r="OKV63" s="255"/>
      <c r="OKW63" s="255"/>
      <c r="OKX63" s="255"/>
      <c r="OKY63" s="255"/>
      <c r="OKZ63" s="255"/>
      <c r="OLA63" s="255"/>
      <c r="OLB63" s="255"/>
      <c r="OLC63" s="255"/>
      <c r="OLD63" s="255"/>
      <c r="OLE63" s="255"/>
      <c r="OLF63" s="255"/>
      <c r="OLG63" s="255"/>
      <c r="OLH63" s="255"/>
      <c r="OLI63" s="255"/>
      <c r="OLJ63" s="255"/>
      <c r="OLK63" s="255"/>
      <c r="OLL63" s="255"/>
      <c r="OLM63" s="255"/>
      <c r="OLN63" s="255"/>
      <c r="OLO63" s="255"/>
      <c r="OLP63" s="255"/>
      <c r="OLQ63" s="255"/>
      <c r="OLR63" s="255"/>
      <c r="OLS63" s="255"/>
      <c r="OLT63" s="255"/>
      <c r="OLU63" s="255"/>
      <c r="OLV63" s="255"/>
      <c r="OLW63" s="255"/>
      <c r="OLX63" s="255"/>
      <c r="OLY63" s="255"/>
      <c r="OLZ63" s="255"/>
      <c r="OMA63" s="255"/>
      <c r="OMB63" s="255"/>
      <c r="OMC63" s="255"/>
      <c r="OMD63" s="255"/>
      <c r="OME63" s="255"/>
      <c r="OMF63" s="255"/>
      <c r="OMG63" s="255"/>
      <c r="OMH63" s="255"/>
      <c r="OMI63" s="255"/>
      <c r="OMJ63" s="255"/>
      <c r="OMK63" s="255"/>
      <c r="OML63" s="255"/>
      <c r="OMM63" s="255"/>
      <c r="OMN63" s="255"/>
      <c r="OMO63" s="255"/>
      <c r="OMP63" s="255"/>
      <c r="OMQ63" s="255"/>
      <c r="OMR63" s="255"/>
      <c r="OMS63" s="255"/>
      <c r="OMT63" s="255"/>
      <c r="OMU63" s="255"/>
      <c r="OMV63" s="255"/>
      <c r="OMW63" s="255"/>
      <c r="OMX63" s="255"/>
      <c r="OMY63" s="255"/>
      <c r="OMZ63" s="255"/>
      <c r="ONA63" s="255"/>
      <c r="ONB63" s="255"/>
      <c r="ONC63" s="255"/>
      <c r="OND63" s="255"/>
      <c r="ONE63" s="255"/>
      <c r="ONF63" s="255"/>
      <c r="ONG63" s="255"/>
      <c r="ONH63" s="255"/>
      <c r="ONI63" s="255"/>
      <c r="ONJ63" s="255"/>
      <c r="ONK63" s="255"/>
      <c r="ONL63" s="255"/>
      <c r="ONM63" s="255"/>
      <c r="ONN63" s="255"/>
      <c r="ONO63" s="255"/>
      <c r="ONP63" s="255"/>
      <c r="ONQ63" s="255"/>
      <c r="ONR63" s="255"/>
      <c r="ONS63" s="255"/>
      <c r="ONT63" s="255"/>
      <c r="ONU63" s="255"/>
      <c r="ONV63" s="255"/>
      <c r="ONW63" s="255"/>
      <c r="ONX63" s="255"/>
      <c r="ONY63" s="255"/>
      <c r="ONZ63" s="255"/>
      <c r="OOA63" s="255"/>
      <c r="OOB63" s="255"/>
      <c r="OOC63" s="255"/>
      <c r="OOD63" s="255"/>
      <c r="OOE63" s="255"/>
      <c r="OOF63" s="255"/>
      <c r="OOG63" s="255"/>
      <c r="OOH63" s="255"/>
      <c r="OOI63" s="255"/>
      <c r="OOJ63" s="255"/>
      <c r="OOK63" s="255"/>
      <c r="OOL63" s="255"/>
      <c r="OOM63" s="255"/>
      <c r="OON63" s="255"/>
      <c r="OOO63" s="255"/>
      <c r="OOP63" s="255"/>
      <c r="OOQ63" s="255"/>
      <c r="OOR63" s="255"/>
      <c r="OOS63" s="255"/>
      <c r="OOT63" s="255"/>
      <c r="OOU63" s="255"/>
      <c r="OOV63" s="255"/>
      <c r="OOW63" s="255"/>
      <c r="OOX63" s="255"/>
      <c r="OOY63" s="255"/>
      <c r="OOZ63" s="255"/>
      <c r="OPA63" s="255"/>
      <c r="OPB63" s="255"/>
      <c r="OPC63" s="255"/>
      <c r="OPD63" s="255"/>
      <c r="OPE63" s="255"/>
      <c r="OPF63" s="255"/>
      <c r="OPG63" s="255"/>
      <c r="OPH63" s="255"/>
      <c r="OPI63" s="255"/>
      <c r="OPJ63" s="255"/>
      <c r="OPK63" s="255"/>
      <c r="OPL63" s="255"/>
      <c r="OPM63" s="255"/>
      <c r="OPN63" s="255"/>
      <c r="OPO63" s="255"/>
      <c r="OPP63" s="255"/>
      <c r="OPQ63" s="255"/>
      <c r="OPR63" s="255"/>
      <c r="OPS63" s="255"/>
      <c r="OPT63" s="255"/>
      <c r="OPU63" s="255"/>
      <c r="OPV63" s="255"/>
      <c r="OPW63" s="255"/>
      <c r="OPX63" s="255"/>
      <c r="OPY63" s="255"/>
      <c r="OPZ63" s="255"/>
      <c r="OQA63" s="255"/>
      <c r="OQB63" s="255"/>
      <c r="OQC63" s="255"/>
      <c r="OQD63" s="255"/>
      <c r="OQE63" s="255"/>
      <c r="OQF63" s="255"/>
      <c r="OQG63" s="255"/>
      <c r="OQH63" s="255"/>
      <c r="OQI63" s="255"/>
      <c r="OQJ63" s="255"/>
      <c r="OQK63" s="255"/>
      <c r="OQL63" s="255"/>
      <c r="OQM63" s="255"/>
      <c r="OQN63" s="255"/>
      <c r="OQO63" s="255"/>
      <c r="OQP63" s="255"/>
      <c r="OQQ63" s="255"/>
      <c r="OQR63" s="255"/>
      <c r="OQS63" s="255"/>
      <c r="OQT63" s="255"/>
      <c r="OQU63" s="255"/>
      <c r="OQV63" s="255"/>
      <c r="OQW63" s="255"/>
      <c r="OQX63" s="255"/>
      <c r="OQY63" s="255"/>
      <c r="OQZ63" s="255"/>
      <c r="ORA63" s="255"/>
      <c r="ORB63" s="255"/>
      <c r="ORC63" s="255"/>
      <c r="ORD63" s="255"/>
      <c r="ORE63" s="255"/>
      <c r="ORF63" s="255"/>
      <c r="ORG63" s="255"/>
      <c r="ORH63" s="255"/>
      <c r="ORI63" s="255"/>
      <c r="ORJ63" s="255"/>
      <c r="ORK63" s="255"/>
      <c r="ORL63" s="255"/>
      <c r="ORM63" s="255"/>
      <c r="ORN63" s="255"/>
      <c r="ORO63" s="255"/>
      <c r="ORP63" s="255"/>
      <c r="ORQ63" s="255"/>
      <c r="ORR63" s="255"/>
      <c r="ORS63" s="255"/>
      <c r="ORT63" s="255"/>
      <c r="ORU63" s="255"/>
      <c r="ORV63" s="255"/>
      <c r="ORW63" s="255"/>
      <c r="ORX63" s="255"/>
      <c r="ORY63" s="255"/>
      <c r="ORZ63" s="255"/>
      <c r="OSA63" s="255"/>
      <c r="OSB63" s="255"/>
      <c r="OSC63" s="255"/>
      <c r="OSD63" s="255"/>
      <c r="OSE63" s="255"/>
      <c r="OSF63" s="255"/>
      <c r="OSG63" s="255"/>
      <c r="OSH63" s="255"/>
      <c r="OSI63" s="255"/>
      <c r="OSJ63" s="255"/>
      <c r="OSK63" s="255"/>
      <c r="OSL63" s="255"/>
      <c r="OSM63" s="255"/>
      <c r="OSN63" s="255"/>
      <c r="OSO63" s="255"/>
      <c r="OSP63" s="255"/>
      <c r="OSQ63" s="255"/>
      <c r="OSR63" s="255"/>
      <c r="OSS63" s="255"/>
      <c r="OST63" s="255"/>
      <c r="OSU63" s="255"/>
      <c r="OSV63" s="255"/>
      <c r="OSW63" s="255"/>
      <c r="OSX63" s="255"/>
      <c r="OSY63" s="255"/>
      <c r="OSZ63" s="255"/>
      <c r="OTA63" s="255"/>
      <c r="OTB63" s="255"/>
      <c r="OTC63" s="255"/>
      <c r="OTD63" s="255"/>
      <c r="OTE63" s="255"/>
      <c r="OTF63" s="255"/>
      <c r="OTG63" s="255"/>
      <c r="OTH63" s="255"/>
      <c r="OTI63" s="255"/>
      <c r="OTJ63" s="255"/>
      <c r="OTK63" s="255"/>
      <c r="OTL63" s="255"/>
      <c r="OTM63" s="255"/>
      <c r="OTN63" s="255"/>
      <c r="OTO63" s="255"/>
      <c r="OTP63" s="255"/>
      <c r="OTQ63" s="255"/>
      <c r="OTR63" s="255"/>
      <c r="OTS63" s="255"/>
      <c r="OTT63" s="255"/>
      <c r="OTU63" s="255"/>
      <c r="OTV63" s="255"/>
      <c r="OTW63" s="255"/>
      <c r="OTX63" s="255"/>
      <c r="OTY63" s="255"/>
      <c r="OTZ63" s="255"/>
      <c r="OUA63" s="255"/>
      <c r="OUB63" s="255"/>
      <c r="OUC63" s="255"/>
      <c r="OUD63" s="255"/>
      <c r="OUE63" s="255"/>
      <c r="OUF63" s="255"/>
      <c r="OUG63" s="255"/>
      <c r="OUH63" s="255"/>
      <c r="OUI63" s="255"/>
      <c r="OUJ63" s="255"/>
      <c r="OUK63" s="255"/>
      <c r="OUL63" s="255"/>
      <c r="OUM63" s="255"/>
      <c r="OUN63" s="255"/>
      <c r="OUO63" s="255"/>
      <c r="OUP63" s="255"/>
      <c r="OUQ63" s="255"/>
      <c r="OUR63" s="255"/>
      <c r="OUS63" s="255"/>
      <c r="OUT63" s="255"/>
      <c r="OUU63" s="255"/>
      <c r="OUV63" s="255"/>
      <c r="OUW63" s="255"/>
      <c r="OUX63" s="255"/>
      <c r="OUY63" s="255"/>
      <c r="OUZ63" s="255"/>
      <c r="OVA63" s="255"/>
      <c r="OVB63" s="255"/>
      <c r="OVC63" s="255"/>
      <c r="OVD63" s="255"/>
      <c r="OVE63" s="255"/>
      <c r="OVF63" s="255"/>
      <c r="OVG63" s="255"/>
      <c r="OVH63" s="255"/>
      <c r="OVI63" s="255"/>
      <c r="OVJ63" s="255"/>
      <c r="OVK63" s="255"/>
      <c r="OVL63" s="255"/>
      <c r="OVM63" s="255"/>
      <c r="OVN63" s="255"/>
      <c r="OVO63" s="255"/>
      <c r="OVP63" s="255"/>
      <c r="OVQ63" s="255"/>
      <c r="OVR63" s="255"/>
      <c r="OVS63" s="255"/>
      <c r="OVT63" s="255"/>
      <c r="OVU63" s="255"/>
      <c r="OVV63" s="255"/>
      <c r="OVW63" s="255"/>
      <c r="OVX63" s="255"/>
      <c r="OVY63" s="255"/>
      <c r="OVZ63" s="255"/>
      <c r="OWA63" s="255"/>
      <c r="OWB63" s="255"/>
      <c r="OWC63" s="255"/>
      <c r="OWD63" s="255"/>
      <c r="OWE63" s="255"/>
      <c r="OWF63" s="255"/>
      <c r="OWG63" s="255"/>
      <c r="OWH63" s="255"/>
      <c r="OWI63" s="255"/>
      <c r="OWJ63" s="255"/>
      <c r="OWK63" s="255"/>
      <c r="OWL63" s="255"/>
      <c r="OWM63" s="255"/>
      <c r="OWN63" s="255"/>
      <c r="OWO63" s="255"/>
      <c r="OWP63" s="255"/>
      <c r="OWQ63" s="255"/>
      <c r="OWR63" s="255"/>
      <c r="OWS63" s="255"/>
      <c r="OWT63" s="255"/>
      <c r="OWU63" s="255"/>
      <c r="OWV63" s="255"/>
      <c r="OWW63" s="255"/>
      <c r="OWX63" s="255"/>
      <c r="OWY63" s="255"/>
      <c r="OWZ63" s="255"/>
      <c r="OXA63" s="255"/>
      <c r="OXB63" s="255"/>
      <c r="OXC63" s="255"/>
      <c r="OXD63" s="255"/>
      <c r="OXE63" s="255"/>
      <c r="OXF63" s="255"/>
      <c r="OXG63" s="255"/>
      <c r="OXH63" s="255"/>
      <c r="OXI63" s="255"/>
      <c r="OXJ63" s="255"/>
      <c r="OXK63" s="255"/>
      <c r="OXL63" s="255"/>
      <c r="OXM63" s="255"/>
      <c r="OXN63" s="255"/>
      <c r="OXO63" s="255"/>
      <c r="OXP63" s="255"/>
      <c r="OXQ63" s="255"/>
      <c r="OXR63" s="255"/>
      <c r="OXS63" s="255"/>
      <c r="OXT63" s="255"/>
      <c r="OXU63" s="255"/>
      <c r="OXV63" s="255"/>
      <c r="OXW63" s="255"/>
      <c r="OXX63" s="255"/>
      <c r="OXY63" s="255"/>
      <c r="OXZ63" s="255"/>
      <c r="OYA63" s="255"/>
      <c r="OYB63" s="255"/>
      <c r="OYC63" s="255"/>
      <c r="OYD63" s="255"/>
      <c r="OYE63" s="255"/>
      <c r="OYF63" s="255"/>
      <c r="OYG63" s="255"/>
      <c r="OYH63" s="255"/>
      <c r="OYI63" s="255"/>
      <c r="OYJ63" s="255"/>
      <c r="OYK63" s="255"/>
      <c r="OYL63" s="255"/>
      <c r="OYM63" s="255"/>
      <c r="OYN63" s="255"/>
      <c r="OYO63" s="255"/>
      <c r="OYP63" s="255"/>
      <c r="OYQ63" s="255"/>
      <c r="OYR63" s="255"/>
      <c r="OYS63" s="255"/>
      <c r="OYT63" s="255"/>
      <c r="OYU63" s="255"/>
      <c r="OYV63" s="255"/>
      <c r="OYW63" s="255"/>
      <c r="OYX63" s="255"/>
      <c r="OYY63" s="255"/>
      <c r="OYZ63" s="255"/>
      <c r="OZA63" s="255"/>
      <c r="OZB63" s="255"/>
      <c r="OZC63" s="255"/>
      <c r="OZD63" s="255"/>
      <c r="OZE63" s="255"/>
      <c r="OZF63" s="255"/>
      <c r="OZG63" s="255"/>
      <c r="OZH63" s="255"/>
      <c r="OZI63" s="255"/>
      <c r="OZJ63" s="255"/>
      <c r="OZK63" s="255"/>
      <c r="OZL63" s="255"/>
      <c r="OZM63" s="255"/>
      <c r="OZN63" s="255"/>
      <c r="OZO63" s="255"/>
      <c r="OZP63" s="255"/>
      <c r="OZQ63" s="255"/>
      <c r="OZR63" s="255"/>
      <c r="OZS63" s="255"/>
      <c r="OZT63" s="255"/>
      <c r="OZU63" s="255"/>
      <c r="OZV63" s="255"/>
      <c r="OZW63" s="255"/>
      <c r="OZX63" s="255"/>
      <c r="OZY63" s="255"/>
      <c r="OZZ63" s="255"/>
      <c r="PAA63" s="255"/>
      <c r="PAB63" s="255"/>
      <c r="PAC63" s="255"/>
      <c r="PAD63" s="255"/>
      <c r="PAE63" s="255"/>
      <c r="PAF63" s="255"/>
      <c r="PAG63" s="255"/>
      <c r="PAH63" s="255"/>
      <c r="PAI63" s="255"/>
      <c r="PAJ63" s="255"/>
      <c r="PAK63" s="255"/>
      <c r="PAL63" s="255"/>
      <c r="PAM63" s="255"/>
      <c r="PAN63" s="255"/>
      <c r="PAO63" s="255"/>
      <c r="PAP63" s="255"/>
      <c r="PAQ63" s="255"/>
      <c r="PAR63" s="255"/>
      <c r="PAS63" s="255"/>
      <c r="PAT63" s="255"/>
      <c r="PAU63" s="255"/>
      <c r="PAV63" s="255"/>
      <c r="PAW63" s="255"/>
      <c r="PAX63" s="255"/>
      <c r="PAY63" s="255"/>
      <c r="PAZ63" s="255"/>
      <c r="PBA63" s="255"/>
      <c r="PBB63" s="255"/>
      <c r="PBC63" s="255"/>
      <c r="PBD63" s="255"/>
      <c r="PBE63" s="255"/>
      <c r="PBF63" s="255"/>
      <c r="PBG63" s="255"/>
      <c r="PBH63" s="255"/>
      <c r="PBI63" s="255"/>
      <c r="PBJ63" s="255"/>
      <c r="PBK63" s="255"/>
      <c r="PBL63" s="255"/>
      <c r="PBM63" s="255"/>
      <c r="PBN63" s="255"/>
      <c r="PBO63" s="255"/>
      <c r="PBP63" s="255"/>
      <c r="PBQ63" s="255"/>
      <c r="PBR63" s="255"/>
      <c r="PBS63" s="255"/>
      <c r="PBT63" s="255"/>
      <c r="PBU63" s="255"/>
      <c r="PBV63" s="255"/>
      <c r="PBW63" s="255"/>
      <c r="PBX63" s="255"/>
      <c r="PBY63" s="255"/>
      <c r="PBZ63" s="255"/>
      <c r="PCA63" s="255"/>
      <c r="PCB63" s="255"/>
      <c r="PCC63" s="255"/>
      <c r="PCD63" s="255"/>
      <c r="PCE63" s="255"/>
      <c r="PCF63" s="255"/>
      <c r="PCG63" s="255"/>
      <c r="PCH63" s="255"/>
      <c r="PCI63" s="255"/>
      <c r="PCJ63" s="255"/>
      <c r="PCK63" s="255"/>
      <c r="PCL63" s="255"/>
      <c r="PCM63" s="255"/>
      <c r="PCN63" s="255"/>
      <c r="PCO63" s="255"/>
      <c r="PCP63" s="255"/>
      <c r="PCQ63" s="255"/>
      <c r="PCR63" s="255"/>
      <c r="PCS63" s="255"/>
      <c r="PCT63" s="255"/>
      <c r="PCU63" s="255"/>
      <c r="PCV63" s="255"/>
      <c r="PCW63" s="255"/>
      <c r="PCX63" s="255"/>
      <c r="PCY63" s="255"/>
      <c r="PCZ63" s="255"/>
      <c r="PDA63" s="255"/>
      <c r="PDB63" s="255"/>
      <c r="PDC63" s="255"/>
      <c r="PDD63" s="255"/>
      <c r="PDE63" s="255"/>
      <c r="PDF63" s="255"/>
      <c r="PDG63" s="255"/>
      <c r="PDH63" s="255"/>
      <c r="PDI63" s="255"/>
      <c r="PDJ63" s="255"/>
      <c r="PDK63" s="255"/>
      <c r="PDL63" s="255"/>
      <c r="PDM63" s="255"/>
      <c r="PDN63" s="255"/>
      <c r="PDO63" s="255"/>
      <c r="PDP63" s="255"/>
      <c r="PDQ63" s="255"/>
      <c r="PDR63" s="255"/>
      <c r="PDS63" s="255"/>
      <c r="PDT63" s="255"/>
      <c r="PDU63" s="255"/>
      <c r="PDV63" s="255"/>
      <c r="PDW63" s="255"/>
      <c r="PDX63" s="255"/>
      <c r="PDY63" s="255"/>
      <c r="PDZ63" s="255"/>
      <c r="PEA63" s="255"/>
      <c r="PEB63" s="255"/>
      <c r="PEC63" s="255"/>
      <c r="PED63" s="255"/>
      <c r="PEE63" s="255"/>
      <c r="PEF63" s="255"/>
      <c r="PEG63" s="255"/>
      <c r="PEH63" s="255"/>
      <c r="PEI63" s="255"/>
      <c r="PEJ63" s="255"/>
      <c r="PEK63" s="255"/>
      <c r="PEL63" s="255"/>
      <c r="PEM63" s="255"/>
      <c r="PEN63" s="255"/>
      <c r="PEO63" s="255"/>
      <c r="PEP63" s="255"/>
      <c r="PEQ63" s="255"/>
      <c r="PER63" s="255"/>
      <c r="PES63" s="255"/>
      <c r="PET63" s="255"/>
      <c r="PEU63" s="255"/>
      <c r="PEV63" s="255"/>
      <c r="PEW63" s="255"/>
      <c r="PEX63" s="255"/>
      <c r="PEY63" s="255"/>
      <c r="PEZ63" s="255"/>
      <c r="PFA63" s="255"/>
      <c r="PFB63" s="255"/>
      <c r="PFC63" s="255"/>
      <c r="PFD63" s="255"/>
      <c r="PFE63" s="255"/>
      <c r="PFF63" s="255"/>
      <c r="PFG63" s="255"/>
      <c r="PFH63" s="255"/>
      <c r="PFI63" s="255"/>
      <c r="PFJ63" s="255"/>
      <c r="PFK63" s="255"/>
      <c r="PFL63" s="255"/>
      <c r="PFM63" s="255"/>
      <c r="PFN63" s="255"/>
      <c r="PFO63" s="255"/>
      <c r="PFP63" s="255"/>
      <c r="PFQ63" s="255"/>
      <c r="PFR63" s="255"/>
      <c r="PFS63" s="255"/>
      <c r="PFT63" s="255"/>
      <c r="PFU63" s="255"/>
      <c r="PFV63" s="255"/>
      <c r="PFW63" s="255"/>
      <c r="PFX63" s="255"/>
      <c r="PFY63" s="255"/>
      <c r="PFZ63" s="255"/>
      <c r="PGA63" s="255"/>
      <c r="PGB63" s="255"/>
      <c r="PGC63" s="255"/>
      <c r="PGD63" s="255"/>
      <c r="PGE63" s="255"/>
      <c r="PGF63" s="255"/>
      <c r="PGG63" s="255"/>
      <c r="PGH63" s="255"/>
      <c r="PGI63" s="255"/>
      <c r="PGJ63" s="255"/>
      <c r="PGK63" s="255"/>
      <c r="PGL63" s="255"/>
      <c r="PGM63" s="255"/>
      <c r="PGN63" s="255"/>
      <c r="PGO63" s="255"/>
      <c r="PGP63" s="255"/>
      <c r="PGQ63" s="255"/>
      <c r="PGR63" s="255"/>
      <c r="PGS63" s="255"/>
      <c r="PGT63" s="255"/>
      <c r="PGU63" s="255"/>
      <c r="PGV63" s="255"/>
      <c r="PGW63" s="255"/>
      <c r="PGX63" s="255"/>
      <c r="PGY63" s="255"/>
      <c r="PGZ63" s="255"/>
      <c r="PHA63" s="255"/>
      <c r="PHB63" s="255"/>
      <c r="PHC63" s="255"/>
      <c r="PHD63" s="255"/>
      <c r="PHE63" s="255"/>
      <c r="PHF63" s="255"/>
      <c r="PHG63" s="255"/>
      <c r="PHH63" s="255"/>
      <c r="PHI63" s="255"/>
      <c r="PHJ63" s="255"/>
      <c r="PHK63" s="255"/>
      <c r="PHL63" s="255"/>
      <c r="PHM63" s="255"/>
      <c r="PHN63" s="255"/>
      <c r="PHO63" s="255"/>
      <c r="PHP63" s="255"/>
      <c r="PHQ63" s="255"/>
      <c r="PHR63" s="255"/>
      <c r="PHS63" s="255"/>
      <c r="PHT63" s="255"/>
      <c r="PHU63" s="255"/>
      <c r="PHV63" s="255"/>
      <c r="PHW63" s="255"/>
      <c r="PHX63" s="255"/>
      <c r="PHY63" s="255"/>
      <c r="PHZ63" s="255"/>
      <c r="PIA63" s="255"/>
      <c r="PIB63" s="255"/>
      <c r="PIC63" s="255"/>
      <c r="PID63" s="255"/>
      <c r="PIE63" s="255"/>
      <c r="PIF63" s="255"/>
      <c r="PIG63" s="255"/>
      <c r="PIH63" s="255"/>
      <c r="PII63" s="255"/>
      <c r="PIJ63" s="255"/>
      <c r="PIK63" s="255"/>
      <c r="PIL63" s="255"/>
      <c r="PIM63" s="255"/>
      <c r="PIN63" s="255"/>
      <c r="PIO63" s="255"/>
      <c r="PIP63" s="255"/>
      <c r="PIQ63" s="255"/>
      <c r="PIR63" s="255"/>
      <c r="PIS63" s="255"/>
      <c r="PIT63" s="255"/>
      <c r="PIU63" s="255"/>
      <c r="PIV63" s="255"/>
      <c r="PIW63" s="255"/>
      <c r="PIX63" s="255"/>
      <c r="PIY63" s="255"/>
      <c r="PIZ63" s="255"/>
      <c r="PJA63" s="255"/>
      <c r="PJB63" s="255"/>
      <c r="PJC63" s="255"/>
      <c r="PJD63" s="255"/>
      <c r="PJE63" s="255"/>
      <c r="PJF63" s="255"/>
      <c r="PJG63" s="255"/>
      <c r="PJH63" s="255"/>
      <c r="PJI63" s="255"/>
      <c r="PJJ63" s="255"/>
      <c r="PJK63" s="255"/>
      <c r="PJL63" s="255"/>
      <c r="PJM63" s="255"/>
      <c r="PJN63" s="255"/>
      <c r="PJO63" s="255"/>
      <c r="PJP63" s="255"/>
      <c r="PJQ63" s="255"/>
      <c r="PJR63" s="255"/>
      <c r="PJS63" s="255"/>
      <c r="PJT63" s="255"/>
      <c r="PJU63" s="255"/>
      <c r="PJV63" s="255"/>
      <c r="PJW63" s="255"/>
      <c r="PJX63" s="255"/>
      <c r="PJY63" s="255"/>
      <c r="PJZ63" s="255"/>
      <c r="PKA63" s="255"/>
      <c r="PKB63" s="255"/>
      <c r="PKC63" s="255"/>
      <c r="PKD63" s="255"/>
      <c r="PKE63" s="255"/>
      <c r="PKF63" s="255"/>
      <c r="PKG63" s="255"/>
      <c r="PKH63" s="255"/>
      <c r="PKI63" s="255"/>
      <c r="PKJ63" s="255"/>
      <c r="PKK63" s="255"/>
      <c r="PKL63" s="255"/>
      <c r="PKM63" s="255"/>
      <c r="PKN63" s="255"/>
      <c r="PKO63" s="255"/>
      <c r="PKP63" s="255"/>
      <c r="PKQ63" s="255"/>
      <c r="PKR63" s="255"/>
      <c r="PKS63" s="255"/>
      <c r="PKT63" s="255"/>
      <c r="PKU63" s="255"/>
      <c r="PKV63" s="255"/>
      <c r="PKW63" s="255"/>
      <c r="PKX63" s="255"/>
      <c r="PKY63" s="255"/>
      <c r="PKZ63" s="255"/>
      <c r="PLA63" s="255"/>
      <c r="PLB63" s="255"/>
      <c r="PLC63" s="255"/>
      <c r="PLD63" s="255"/>
      <c r="PLE63" s="255"/>
      <c r="PLF63" s="255"/>
      <c r="PLG63" s="255"/>
      <c r="PLH63" s="255"/>
      <c r="PLI63" s="255"/>
      <c r="PLJ63" s="255"/>
      <c r="PLK63" s="255"/>
      <c r="PLL63" s="255"/>
      <c r="PLM63" s="255"/>
      <c r="PLN63" s="255"/>
      <c r="PLO63" s="255"/>
      <c r="PLP63" s="255"/>
      <c r="PLQ63" s="255"/>
      <c r="PLR63" s="255"/>
      <c r="PLS63" s="255"/>
      <c r="PLT63" s="255"/>
      <c r="PLU63" s="255"/>
      <c r="PLV63" s="255"/>
      <c r="PLW63" s="255"/>
      <c r="PLX63" s="255"/>
      <c r="PLY63" s="255"/>
      <c r="PLZ63" s="255"/>
      <c r="PMA63" s="255"/>
      <c r="PMB63" s="255"/>
      <c r="PMC63" s="255"/>
      <c r="PMD63" s="255"/>
      <c r="PME63" s="255"/>
      <c r="PMF63" s="255"/>
      <c r="PMG63" s="255"/>
      <c r="PMH63" s="255"/>
      <c r="PMI63" s="255"/>
      <c r="PMJ63" s="255"/>
      <c r="PMK63" s="255"/>
      <c r="PML63" s="255"/>
      <c r="PMM63" s="255"/>
      <c r="PMN63" s="255"/>
      <c r="PMO63" s="255"/>
      <c r="PMP63" s="255"/>
      <c r="PMQ63" s="255"/>
      <c r="PMR63" s="255"/>
      <c r="PMS63" s="255"/>
      <c r="PMT63" s="255"/>
      <c r="PMU63" s="255"/>
      <c r="PMV63" s="255"/>
      <c r="PMW63" s="255"/>
      <c r="PMX63" s="255"/>
      <c r="PMY63" s="255"/>
      <c r="PMZ63" s="255"/>
      <c r="PNA63" s="255"/>
      <c r="PNB63" s="255"/>
      <c r="PNC63" s="255"/>
      <c r="PND63" s="255"/>
      <c r="PNE63" s="255"/>
      <c r="PNF63" s="255"/>
      <c r="PNG63" s="255"/>
      <c r="PNH63" s="255"/>
      <c r="PNI63" s="255"/>
      <c r="PNJ63" s="255"/>
      <c r="PNK63" s="255"/>
      <c r="PNL63" s="255"/>
      <c r="PNM63" s="255"/>
      <c r="PNN63" s="255"/>
      <c r="PNO63" s="255"/>
      <c r="PNP63" s="255"/>
      <c r="PNQ63" s="255"/>
      <c r="PNR63" s="255"/>
      <c r="PNS63" s="255"/>
      <c r="PNT63" s="255"/>
      <c r="PNU63" s="255"/>
      <c r="PNV63" s="255"/>
      <c r="PNW63" s="255"/>
      <c r="PNX63" s="255"/>
      <c r="PNY63" s="255"/>
      <c r="PNZ63" s="255"/>
      <c r="POA63" s="255"/>
      <c r="POB63" s="255"/>
      <c r="POC63" s="255"/>
      <c r="POD63" s="255"/>
      <c r="POE63" s="255"/>
      <c r="POF63" s="255"/>
      <c r="POG63" s="255"/>
      <c r="POH63" s="255"/>
      <c r="POI63" s="255"/>
      <c r="POJ63" s="255"/>
      <c r="POK63" s="255"/>
      <c r="POL63" s="255"/>
      <c r="POM63" s="255"/>
      <c r="PON63" s="255"/>
      <c r="POO63" s="255"/>
      <c r="POP63" s="255"/>
      <c r="POQ63" s="255"/>
      <c r="POR63" s="255"/>
      <c r="POS63" s="255"/>
      <c r="POT63" s="255"/>
      <c r="POU63" s="255"/>
      <c r="POV63" s="255"/>
      <c r="POW63" s="255"/>
      <c r="POX63" s="255"/>
      <c r="POY63" s="255"/>
      <c r="POZ63" s="255"/>
      <c r="PPA63" s="255"/>
      <c r="PPB63" s="255"/>
      <c r="PPC63" s="255"/>
      <c r="PPD63" s="255"/>
      <c r="PPE63" s="255"/>
      <c r="PPF63" s="255"/>
      <c r="PPG63" s="255"/>
      <c r="PPH63" s="255"/>
      <c r="PPI63" s="255"/>
      <c r="PPJ63" s="255"/>
      <c r="PPK63" s="255"/>
      <c r="PPL63" s="255"/>
      <c r="PPM63" s="255"/>
      <c r="PPN63" s="255"/>
      <c r="PPO63" s="255"/>
      <c r="PPP63" s="255"/>
      <c r="PPQ63" s="255"/>
      <c r="PPR63" s="255"/>
      <c r="PPS63" s="255"/>
      <c r="PPT63" s="255"/>
      <c r="PPU63" s="255"/>
      <c r="PPV63" s="255"/>
      <c r="PPW63" s="255"/>
      <c r="PPX63" s="255"/>
      <c r="PPY63" s="255"/>
      <c r="PPZ63" s="255"/>
      <c r="PQA63" s="255"/>
      <c r="PQB63" s="255"/>
      <c r="PQC63" s="255"/>
      <c r="PQD63" s="255"/>
      <c r="PQE63" s="255"/>
      <c r="PQF63" s="255"/>
      <c r="PQG63" s="255"/>
      <c r="PQH63" s="255"/>
      <c r="PQI63" s="255"/>
      <c r="PQJ63" s="255"/>
      <c r="PQK63" s="255"/>
      <c r="PQL63" s="255"/>
      <c r="PQM63" s="255"/>
      <c r="PQN63" s="255"/>
      <c r="PQO63" s="255"/>
      <c r="PQP63" s="255"/>
      <c r="PQQ63" s="255"/>
      <c r="PQR63" s="255"/>
      <c r="PQS63" s="255"/>
      <c r="PQT63" s="255"/>
      <c r="PQU63" s="255"/>
      <c r="PQV63" s="255"/>
      <c r="PQW63" s="255"/>
      <c r="PQX63" s="255"/>
      <c r="PQY63" s="255"/>
      <c r="PQZ63" s="255"/>
      <c r="PRA63" s="255"/>
      <c r="PRB63" s="255"/>
      <c r="PRC63" s="255"/>
      <c r="PRD63" s="255"/>
      <c r="PRE63" s="255"/>
      <c r="PRF63" s="255"/>
      <c r="PRG63" s="255"/>
      <c r="PRH63" s="255"/>
      <c r="PRI63" s="255"/>
      <c r="PRJ63" s="255"/>
      <c r="PRK63" s="255"/>
      <c r="PRL63" s="255"/>
      <c r="PRM63" s="255"/>
      <c r="PRN63" s="255"/>
      <c r="PRO63" s="255"/>
      <c r="PRP63" s="255"/>
      <c r="PRQ63" s="255"/>
      <c r="PRR63" s="255"/>
      <c r="PRS63" s="255"/>
      <c r="PRT63" s="255"/>
      <c r="PRU63" s="255"/>
      <c r="PRV63" s="255"/>
      <c r="PRW63" s="255"/>
      <c r="PRX63" s="255"/>
      <c r="PRY63" s="255"/>
      <c r="PRZ63" s="255"/>
      <c r="PSA63" s="255"/>
      <c r="PSB63" s="255"/>
      <c r="PSC63" s="255"/>
      <c r="PSD63" s="255"/>
      <c r="PSE63" s="255"/>
      <c r="PSF63" s="255"/>
      <c r="PSG63" s="255"/>
      <c r="PSH63" s="255"/>
      <c r="PSI63" s="255"/>
      <c r="PSJ63" s="255"/>
      <c r="PSK63" s="255"/>
      <c r="PSL63" s="255"/>
      <c r="PSM63" s="255"/>
      <c r="PSN63" s="255"/>
      <c r="PSO63" s="255"/>
      <c r="PSP63" s="255"/>
      <c r="PSQ63" s="255"/>
      <c r="PSR63" s="255"/>
      <c r="PSS63" s="255"/>
      <c r="PST63" s="255"/>
      <c r="PSU63" s="255"/>
      <c r="PSV63" s="255"/>
      <c r="PSW63" s="255"/>
      <c r="PSX63" s="255"/>
      <c r="PSY63" s="255"/>
      <c r="PSZ63" s="255"/>
      <c r="PTA63" s="255"/>
      <c r="PTB63" s="255"/>
      <c r="PTC63" s="255"/>
      <c r="PTD63" s="255"/>
      <c r="PTE63" s="255"/>
      <c r="PTF63" s="255"/>
      <c r="PTG63" s="255"/>
      <c r="PTH63" s="255"/>
      <c r="PTI63" s="255"/>
      <c r="PTJ63" s="255"/>
      <c r="PTK63" s="255"/>
      <c r="PTL63" s="255"/>
      <c r="PTM63" s="255"/>
      <c r="PTN63" s="255"/>
      <c r="PTO63" s="255"/>
      <c r="PTP63" s="255"/>
      <c r="PTQ63" s="255"/>
      <c r="PTR63" s="255"/>
      <c r="PTS63" s="255"/>
      <c r="PTT63" s="255"/>
      <c r="PTU63" s="255"/>
      <c r="PTV63" s="255"/>
      <c r="PTW63" s="255"/>
      <c r="PTX63" s="255"/>
      <c r="PTY63" s="255"/>
      <c r="PTZ63" s="255"/>
      <c r="PUA63" s="255"/>
      <c r="PUB63" s="255"/>
      <c r="PUC63" s="255"/>
      <c r="PUD63" s="255"/>
      <c r="PUE63" s="255"/>
      <c r="PUF63" s="255"/>
      <c r="PUG63" s="255"/>
      <c r="PUH63" s="255"/>
      <c r="PUI63" s="255"/>
      <c r="PUJ63" s="255"/>
      <c r="PUK63" s="255"/>
      <c r="PUL63" s="255"/>
      <c r="PUM63" s="255"/>
      <c r="PUN63" s="255"/>
      <c r="PUO63" s="255"/>
      <c r="PUP63" s="255"/>
      <c r="PUQ63" s="255"/>
      <c r="PUR63" s="255"/>
      <c r="PUS63" s="255"/>
      <c r="PUT63" s="255"/>
      <c r="PUU63" s="255"/>
      <c r="PUV63" s="255"/>
      <c r="PUW63" s="255"/>
      <c r="PUX63" s="255"/>
      <c r="PUY63" s="255"/>
      <c r="PUZ63" s="255"/>
      <c r="PVA63" s="255"/>
      <c r="PVB63" s="255"/>
      <c r="PVC63" s="255"/>
      <c r="PVD63" s="255"/>
      <c r="PVE63" s="255"/>
      <c r="PVF63" s="255"/>
      <c r="PVG63" s="255"/>
      <c r="PVH63" s="255"/>
      <c r="PVI63" s="255"/>
      <c r="PVJ63" s="255"/>
      <c r="PVK63" s="255"/>
      <c r="PVL63" s="255"/>
      <c r="PVM63" s="255"/>
      <c r="PVN63" s="255"/>
      <c r="PVO63" s="255"/>
      <c r="PVP63" s="255"/>
      <c r="PVQ63" s="255"/>
      <c r="PVR63" s="255"/>
      <c r="PVS63" s="255"/>
      <c r="PVT63" s="255"/>
      <c r="PVU63" s="255"/>
      <c r="PVV63" s="255"/>
      <c r="PVW63" s="255"/>
      <c r="PVX63" s="255"/>
      <c r="PVY63" s="255"/>
      <c r="PVZ63" s="255"/>
      <c r="PWA63" s="255"/>
      <c r="PWB63" s="255"/>
      <c r="PWC63" s="255"/>
      <c r="PWD63" s="255"/>
      <c r="PWE63" s="255"/>
      <c r="PWF63" s="255"/>
      <c r="PWG63" s="255"/>
      <c r="PWH63" s="255"/>
      <c r="PWI63" s="255"/>
      <c r="PWJ63" s="255"/>
      <c r="PWK63" s="255"/>
      <c r="PWL63" s="255"/>
      <c r="PWM63" s="255"/>
      <c r="PWN63" s="255"/>
      <c r="PWO63" s="255"/>
      <c r="PWP63" s="255"/>
      <c r="PWQ63" s="255"/>
      <c r="PWR63" s="255"/>
      <c r="PWS63" s="255"/>
      <c r="PWT63" s="255"/>
      <c r="PWU63" s="255"/>
      <c r="PWV63" s="255"/>
      <c r="PWW63" s="255"/>
      <c r="PWX63" s="255"/>
      <c r="PWY63" s="255"/>
      <c r="PWZ63" s="255"/>
      <c r="PXA63" s="255"/>
      <c r="PXB63" s="255"/>
      <c r="PXC63" s="255"/>
      <c r="PXD63" s="255"/>
      <c r="PXE63" s="255"/>
      <c r="PXF63" s="255"/>
      <c r="PXG63" s="255"/>
      <c r="PXH63" s="255"/>
      <c r="PXI63" s="255"/>
      <c r="PXJ63" s="255"/>
      <c r="PXK63" s="255"/>
      <c r="PXL63" s="255"/>
      <c r="PXM63" s="255"/>
      <c r="PXN63" s="255"/>
      <c r="PXO63" s="255"/>
      <c r="PXP63" s="255"/>
      <c r="PXQ63" s="255"/>
      <c r="PXR63" s="255"/>
      <c r="PXS63" s="255"/>
      <c r="PXT63" s="255"/>
      <c r="PXU63" s="255"/>
      <c r="PXV63" s="255"/>
      <c r="PXW63" s="255"/>
      <c r="PXX63" s="255"/>
      <c r="PXY63" s="255"/>
      <c r="PXZ63" s="255"/>
      <c r="PYA63" s="255"/>
      <c r="PYB63" s="255"/>
      <c r="PYC63" s="255"/>
      <c r="PYD63" s="255"/>
      <c r="PYE63" s="255"/>
      <c r="PYF63" s="255"/>
      <c r="PYG63" s="255"/>
      <c r="PYH63" s="255"/>
      <c r="PYI63" s="255"/>
      <c r="PYJ63" s="255"/>
      <c r="PYK63" s="255"/>
      <c r="PYL63" s="255"/>
      <c r="PYM63" s="255"/>
      <c r="PYN63" s="255"/>
      <c r="PYO63" s="255"/>
      <c r="PYP63" s="255"/>
      <c r="PYQ63" s="255"/>
      <c r="PYR63" s="255"/>
      <c r="PYS63" s="255"/>
      <c r="PYT63" s="255"/>
      <c r="PYU63" s="255"/>
      <c r="PYV63" s="255"/>
      <c r="PYW63" s="255"/>
      <c r="PYX63" s="255"/>
      <c r="PYY63" s="255"/>
      <c r="PYZ63" s="255"/>
      <c r="PZA63" s="255"/>
      <c r="PZB63" s="255"/>
      <c r="PZC63" s="255"/>
      <c r="PZD63" s="255"/>
      <c r="PZE63" s="255"/>
      <c r="PZF63" s="255"/>
      <c r="PZG63" s="255"/>
      <c r="PZH63" s="255"/>
      <c r="PZI63" s="255"/>
      <c r="PZJ63" s="255"/>
      <c r="PZK63" s="255"/>
      <c r="PZL63" s="255"/>
      <c r="PZM63" s="255"/>
      <c r="PZN63" s="255"/>
      <c r="PZO63" s="255"/>
      <c r="PZP63" s="255"/>
      <c r="PZQ63" s="255"/>
      <c r="PZR63" s="255"/>
      <c r="PZS63" s="255"/>
      <c r="PZT63" s="255"/>
      <c r="PZU63" s="255"/>
      <c r="PZV63" s="255"/>
      <c r="PZW63" s="255"/>
      <c r="PZX63" s="255"/>
      <c r="PZY63" s="255"/>
      <c r="PZZ63" s="255"/>
      <c r="QAA63" s="255"/>
      <c r="QAB63" s="255"/>
      <c r="QAC63" s="255"/>
      <c r="QAD63" s="255"/>
      <c r="QAE63" s="255"/>
      <c r="QAF63" s="255"/>
      <c r="QAG63" s="255"/>
      <c r="QAH63" s="255"/>
      <c r="QAI63" s="255"/>
      <c r="QAJ63" s="255"/>
      <c r="QAK63" s="255"/>
      <c r="QAL63" s="255"/>
      <c r="QAM63" s="255"/>
      <c r="QAN63" s="255"/>
      <c r="QAO63" s="255"/>
      <c r="QAP63" s="255"/>
      <c r="QAQ63" s="255"/>
      <c r="QAR63" s="255"/>
      <c r="QAS63" s="255"/>
      <c r="QAT63" s="255"/>
      <c r="QAU63" s="255"/>
      <c r="QAV63" s="255"/>
      <c r="QAW63" s="255"/>
      <c r="QAX63" s="255"/>
      <c r="QAY63" s="255"/>
      <c r="QAZ63" s="255"/>
      <c r="QBA63" s="255"/>
      <c r="QBB63" s="255"/>
      <c r="QBC63" s="255"/>
      <c r="QBD63" s="255"/>
      <c r="QBE63" s="255"/>
      <c r="QBF63" s="255"/>
      <c r="QBG63" s="255"/>
      <c r="QBH63" s="255"/>
      <c r="QBI63" s="255"/>
      <c r="QBJ63" s="255"/>
      <c r="QBK63" s="255"/>
      <c r="QBL63" s="255"/>
      <c r="QBM63" s="255"/>
      <c r="QBN63" s="255"/>
      <c r="QBO63" s="255"/>
      <c r="QBP63" s="255"/>
      <c r="QBQ63" s="255"/>
      <c r="QBR63" s="255"/>
      <c r="QBS63" s="255"/>
      <c r="QBT63" s="255"/>
      <c r="QBU63" s="255"/>
      <c r="QBV63" s="255"/>
      <c r="QBW63" s="255"/>
      <c r="QBX63" s="255"/>
      <c r="QBY63" s="255"/>
      <c r="QBZ63" s="255"/>
      <c r="QCA63" s="255"/>
      <c r="QCB63" s="255"/>
      <c r="QCC63" s="255"/>
      <c r="QCD63" s="255"/>
      <c r="QCE63" s="255"/>
      <c r="QCF63" s="255"/>
      <c r="QCG63" s="255"/>
      <c r="QCH63" s="255"/>
      <c r="QCI63" s="255"/>
      <c r="QCJ63" s="255"/>
      <c r="QCK63" s="255"/>
      <c r="QCL63" s="255"/>
      <c r="QCM63" s="255"/>
      <c r="QCN63" s="255"/>
      <c r="QCO63" s="255"/>
      <c r="QCP63" s="255"/>
      <c r="QCQ63" s="255"/>
      <c r="QCR63" s="255"/>
      <c r="QCS63" s="255"/>
      <c r="QCT63" s="255"/>
      <c r="QCU63" s="255"/>
      <c r="QCV63" s="255"/>
      <c r="QCW63" s="255"/>
      <c r="QCX63" s="255"/>
      <c r="QCY63" s="255"/>
      <c r="QCZ63" s="255"/>
      <c r="QDA63" s="255"/>
      <c r="QDB63" s="255"/>
      <c r="QDC63" s="255"/>
      <c r="QDD63" s="255"/>
      <c r="QDE63" s="255"/>
      <c r="QDF63" s="255"/>
      <c r="QDG63" s="255"/>
      <c r="QDH63" s="255"/>
      <c r="QDI63" s="255"/>
      <c r="QDJ63" s="255"/>
      <c r="QDK63" s="255"/>
      <c r="QDL63" s="255"/>
      <c r="QDM63" s="255"/>
      <c r="QDN63" s="255"/>
      <c r="QDO63" s="255"/>
      <c r="QDP63" s="255"/>
      <c r="QDQ63" s="255"/>
      <c r="QDR63" s="255"/>
      <c r="QDS63" s="255"/>
      <c r="QDT63" s="255"/>
      <c r="QDU63" s="255"/>
      <c r="QDV63" s="255"/>
      <c r="QDW63" s="255"/>
      <c r="QDX63" s="255"/>
      <c r="QDY63" s="255"/>
      <c r="QDZ63" s="255"/>
      <c r="QEA63" s="255"/>
      <c r="QEB63" s="255"/>
      <c r="QEC63" s="255"/>
      <c r="QED63" s="255"/>
      <c r="QEE63" s="255"/>
      <c r="QEF63" s="255"/>
      <c r="QEG63" s="255"/>
      <c r="QEH63" s="255"/>
      <c r="QEI63" s="255"/>
      <c r="QEJ63" s="255"/>
      <c r="QEK63" s="255"/>
      <c r="QEL63" s="255"/>
      <c r="QEM63" s="255"/>
      <c r="QEN63" s="255"/>
      <c r="QEO63" s="255"/>
      <c r="QEP63" s="255"/>
      <c r="QEQ63" s="255"/>
      <c r="QER63" s="255"/>
      <c r="QES63" s="255"/>
      <c r="QET63" s="255"/>
      <c r="QEU63" s="255"/>
      <c r="QEV63" s="255"/>
      <c r="QEW63" s="255"/>
      <c r="QEX63" s="255"/>
      <c r="QEY63" s="255"/>
      <c r="QEZ63" s="255"/>
      <c r="QFA63" s="255"/>
      <c r="QFB63" s="255"/>
      <c r="QFC63" s="255"/>
      <c r="QFD63" s="255"/>
      <c r="QFE63" s="255"/>
      <c r="QFF63" s="255"/>
      <c r="QFG63" s="255"/>
      <c r="QFH63" s="255"/>
      <c r="QFI63" s="255"/>
      <c r="QFJ63" s="255"/>
      <c r="QFK63" s="255"/>
      <c r="QFL63" s="255"/>
      <c r="QFM63" s="255"/>
      <c r="QFN63" s="255"/>
      <c r="QFO63" s="255"/>
      <c r="QFP63" s="255"/>
      <c r="QFQ63" s="255"/>
      <c r="QFR63" s="255"/>
      <c r="QFS63" s="255"/>
      <c r="QFT63" s="255"/>
      <c r="QFU63" s="255"/>
      <c r="QFV63" s="255"/>
      <c r="QFW63" s="255"/>
      <c r="QFX63" s="255"/>
      <c r="QFY63" s="255"/>
      <c r="QFZ63" s="255"/>
      <c r="QGA63" s="255"/>
      <c r="QGB63" s="255"/>
      <c r="QGC63" s="255"/>
      <c r="QGD63" s="255"/>
      <c r="QGE63" s="255"/>
      <c r="QGF63" s="255"/>
      <c r="QGG63" s="255"/>
      <c r="QGH63" s="255"/>
      <c r="QGI63" s="255"/>
      <c r="QGJ63" s="255"/>
      <c r="QGK63" s="255"/>
      <c r="QGL63" s="255"/>
      <c r="QGM63" s="255"/>
      <c r="QGN63" s="255"/>
      <c r="QGO63" s="255"/>
      <c r="QGP63" s="255"/>
      <c r="QGQ63" s="255"/>
      <c r="QGR63" s="255"/>
      <c r="QGS63" s="255"/>
      <c r="QGT63" s="255"/>
      <c r="QGU63" s="255"/>
      <c r="QGV63" s="255"/>
      <c r="QGW63" s="255"/>
      <c r="QGX63" s="255"/>
      <c r="QGY63" s="255"/>
      <c r="QGZ63" s="255"/>
      <c r="QHA63" s="255"/>
      <c r="QHB63" s="255"/>
      <c r="QHC63" s="255"/>
      <c r="QHD63" s="255"/>
      <c r="QHE63" s="255"/>
      <c r="QHF63" s="255"/>
      <c r="QHG63" s="255"/>
      <c r="QHH63" s="255"/>
      <c r="QHI63" s="255"/>
      <c r="QHJ63" s="255"/>
      <c r="QHK63" s="255"/>
      <c r="QHL63" s="255"/>
      <c r="QHM63" s="255"/>
      <c r="QHN63" s="255"/>
      <c r="QHO63" s="255"/>
      <c r="QHP63" s="255"/>
      <c r="QHQ63" s="255"/>
      <c r="QHR63" s="255"/>
      <c r="QHS63" s="255"/>
      <c r="QHT63" s="255"/>
      <c r="QHU63" s="255"/>
      <c r="QHV63" s="255"/>
      <c r="QHW63" s="255"/>
      <c r="QHX63" s="255"/>
      <c r="QHY63" s="255"/>
      <c r="QHZ63" s="255"/>
      <c r="QIA63" s="255"/>
      <c r="QIB63" s="255"/>
      <c r="QIC63" s="255"/>
      <c r="QID63" s="255"/>
      <c r="QIE63" s="255"/>
      <c r="QIF63" s="255"/>
      <c r="QIG63" s="255"/>
      <c r="QIH63" s="255"/>
      <c r="QII63" s="255"/>
      <c r="QIJ63" s="255"/>
      <c r="QIK63" s="255"/>
      <c r="QIL63" s="255"/>
      <c r="QIM63" s="255"/>
      <c r="QIN63" s="255"/>
      <c r="QIO63" s="255"/>
      <c r="QIP63" s="255"/>
      <c r="QIQ63" s="255"/>
      <c r="QIR63" s="255"/>
      <c r="QIS63" s="255"/>
      <c r="QIT63" s="255"/>
      <c r="QIU63" s="255"/>
      <c r="QIV63" s="255"/>
      <c r="QIW63" s="255"/>
      <c r="QIX63" s="255"/>
      <c r="QIY63" s="255"/>
      <c r="QIZ63" s="255"/>
      <c r="QJA63" s="255"/>
      <c r="QJB63" s="255"/>
      <c r="QJC63" s="255"/>
      <c r="QJD63" s="255"/>
      <c r="QJE63" s="255"/>
      <c r="QJF63" s="255"/>
      <c r="QJG63" s="255"/>
      <c r="QJH63" s="255"/>
      <c r="QJI63" s="255"/>
      <c r="QJJ63" s="255"/>
      <c r="QJK63" s="255"/>
      <c r="QJL63" s="255"/>
      <c r="QJM63" s="255"/>
      <c r="QJN63" s="255"/>
      <c r="QJO63" s="255"/>
      <c r="QJP63" s="255"/>
      <c r="QJQ63" s="255"/>
      <c r="QJR63" s="255"/>
      <c r="QJS63" s="255"/>
      <c r="QJT63" s="255"/>
      <c r="QJU63" s="255"/>
      <c r="QJV63" s="255"/>
      <c r="QJW63" s="255"/>
      <c r="QJX63" s="255"/>
      <c r="QJY63" s="255"/>
      <c r="QJZ63" s="255"/>
      <c r="QKA63" s="255"/>
      <c r="QKB63" s="255"/>
      <c r="QKC63" s="255"/>
      <c r="QKD63" s="255"/>
      <c r="QKE63" s="255"/>
      <c r="QKF63" s="255"/>
      <c r="QKG63" s="255"/>
      <c r="QKH63" s="255"/>
      <c r="QKI63" s="255"/>
      <c r="QKJ63" s="255"/>
      <c r="QKK63" s="255"/>
      <c r="QKL63" s="255"/>
      <c r="QKM63" s="255"/>
      <c r="QKN63" s="255"/>
      <c r="QKO63" s="255"/>
      <c r="QKP63" s="255"/>
      <c r="QKQ63" s="255"/>
      <c r="QKR63" s="255"/>
      <c r="QKS63" s="255"/>
      <c r="QKT63" s="255"/>
      <c r="QKU63" s="255"/>
      <c r="QKV63" s="255"/>
      <c r="QKW63" s="255"/>
      <c r="QKX63" s="255"/>
      <c r="QKY63" s="255"/>
      <c r="QKZ63" s="255"/>
      <c r="QLA63" s="255"/>
      <c r="QLB63" s="255"/>
      <c r="QLC63" s="255"/>
      <c r="QLD63" s="255"/>
      <c r="QLE63" s="255"/>
      <c r="QLF63" s="255"/>
      <c r="QLG63" s="255"/>
      <c r="QLH63" s="255"/>
      <c r="QLI63" s="255"/>
      <c r="QLJ63" s="255"/>
      <c r="QLK63" s="255"/>
      <c r="QLL63" s="255"/>
      <c r="QLM63" s="255"/>
      <c r="QLN63" s="255"/>
      <c r="QLO63" s="255"/>
      <c r="QLP63" s="255"/>
      <c r="QLQ63" s="255"/>
      <c r="QLR63" s="255"/>
      <c r="QLS63" s="255"/>
      <c r="QLT63" s="255"/>
      <c r="QLU63" s="255"/>
      <c r="QLV63" s="255"/>
      <c r="QLW63" s="255"/>
      <c r="QLX63" s="255"/>
      <c r="QLY63" s="255"/>
      <c r="QLZ63" s="255"/>
      <c r="QMA63" s="255"/>
      <c r="QMB63" s="255"/>
      <c r="QMC63" s="255"/>
      <c r="QMD63" s="255"/>
      <c r="QME63" s="255"/>
      <c r="QMF63" s="255"/>
      <c r="QMG63" s="255"/>
      <c r="QMH63" s="255"/>
      <c r="QMI63" s="255"/>
      <c r="QMJ63" s="255"/>
      <c r="QMK63" s="255"/>
      <c r="QML63" s="255"/>
      <c r="QMM63" s="255"/>
      <c r="QMN63" s="255"/>
      <c r="QMO63" s="255"/>
      <c r="QMP63" s="255"/>
      <c r="QMQ63" s="255"/>
      <c r="QMR63" s="255"/>
      <c r="QMS63" s="255"/>
      <c r="QMT63" s="255"/>
      <c r="QMU63" s="255"/>
      <c r="QMV63" s="255"/>
      <c r="QMW63" s="255"/>
      <c r="QMX63" s="255"/>
      <c r="QMY63" s="255"/>
      <c r="QMZ63" s="255"/>
      <c r="QNA63" s="255"/>
      <c r="QNB63" s="255"/>
      <c r="QNC63" s="255"/>
      <c r="QND63" s="255"/>
      <c r="QNE63" s="255"/>
      <c r="QNF63" s="255"/>
      <c r="QNG63" s="255"/>
      <c r="QNH63" s="255"/>
      <c r="QNI63" s="255"/>
      <c r="QNJ63" s="255"/>
      <c r="QNK63" s="255"/>
      <c r="QNL63" s="255"/>
      <c r="QNM63" s="255"/>
      <c r="QNN63" s="255"/>
      <c r="QNO63" s="255"/>
      <c r="QNP63" s="255"/>
      <c r="QNQ63" s="255"/>
      <c r="QNR63" s="255"/>
      <c r="QNS63" s="255"/>
      <c r="QNT63" s="255"/>
      <c r="QNU63" s="255"/>
      <c r="QNV63" s="255"/>
      <c r="QNW63" s="255"/>
      <c r="QNX63" s="255"/>
      <c r="QNY63" s="255"/>
      <c r="QNZ63" s="255"/>
      <c r="QOA63" s="255"/>
      <c r="QOB63" s="255"/>
      <c r="QOC63" s="255"/>
      <c r="QOD63" s="255"/>
      <c r="QOE63" s="255"/>
      <c r="QOF63" s="255"/>
      <c r="QOG63" s="255"/>
      <c r="QOH63" s="255"/>
      <c r="QOI63" s="255"/>
      <c r="QOJ63" s="255"/>
      <c r="QOK63" s="255"/>
      <c r="QOL63" s="255"/>
      <c r="QOM63" s="255"/>
      <c r="QON63" s="255"/>
      <c r="QOO63" s="255"/>
      <c r="QOP63" s="255"/>
      <c r="QOQ63" s="255"/>
      <c r="QOR63" s="255"/>
      <c r="QOS63" s="255"/>
      <c r="QOT63" s="255"/>
      <c r="QOU63" s="255"/>
      <c r="QOV63" s="255"/>
      <c r="QOW63" s="255"/>
      <c r="QOX63" s="255"/>
      <c r="QOY63" s="255"/>
      <c r="QOZ63" s="255"/>
      <c r="QPA63" s="255"/>
      <c r="QPB63" s="255"/>
      <c r="QPC63" s="255"/>
      <c r="QPD63" s="255"/>
      <c r="QPE63" s="255"/>
      <c r="QPF63" s="255"/>
      <c r="QPG63" s="255"/>
      <c r="QPH63" s="255"/>
      <c r="QPI63" s="255"/>
      <c r="QPJ63" s="255"/>
      <c r="QPK63" s="255"/>
      <c r="QPL63" s="255"/>
      <c r="QPM63" s="255"/>
      <c r="QPN63" s="255"/>
      <c r="QPO63" s="255"/>
      <c r="QPP63" s="255"/>
      <c r="QPQ63" s="255"/>
      <c r="QPR63" s="255"/>
      <c r="QPS63" s="255"/>
      <c r="QPT63" s="255"/>
      <c r="QPU63" s="255"/>
      <c r="QPV63" s="255"/>
      <c r="QPW63" s="255"/>
      <c r="QPX63" s="255"/>
      <c r="QPY63" s="255"/>
      <c r="QPZ63" s="255"/>
      <c r="QQA63" s="255"/>
      <c r="QQB63" s="255"/>
      <c r="QQC63" s="255"/>
      <c r="QQD63" s="255"/>
      <c r="QQE63" s="255"/>
      <c r="QQF63" s="255"/>
      <c r="QQG63" s="255"/>
      <c r="QQH63" s="255"/>
      <c r="QQI63" s="255"/>
      <c r="QQJ63" s="255"/>
      <c r="QQK63" s="255"/>
      <c r="QQL63" s="255"/>
      <c r="QQM63" s="255"/>
      <c r="QQN63" s="255"/>
      <c r="QQO63" s="255"/>
      <c r="QQP63" s="255"/>
      <c r="QQQ63" s="255"/>
      <c r="QQR63" s="255"/>
      <c r="QQS63" s="255"/>
      <c r="QQT63" s="255"/>
      <c r="QQU63" s="255"/>
      <c r="QQV63" s="255"/>
      <c r="QQW63" s="255"/>
      <c r="QQX63" s="255"/>
      <c r="QQY63" s="255"/>
      <c r="QQZ63" s="255"/>
      <c r="QRA63" s="255"/>
      <c r="QRB63" s="255"/>
      <c r="QRC63" s="255"/>
      <c r="QRD63" s="255"/>
      <c r="QRE63" s="255"/>
      <c r="QRF63" s="255"/>
      <c r="QRG63" s="255"/>
      <c r="QRH63" s="255"/>
      <c r="QRI63" s="255"/>
      <c r="QRJ63" s="255"/>
      <c r="QRK63" s="255"/>
      <c r="QRL63" s="255"/>
      <c r="QRM63" s="255"/>
      <c r="QRN63" s="255"/>
      <c r="QRO63" s="255"/>
      <c r="QRP63" s="255"/>
      <c r="QRQ63" s="255"/>
      <c r="QRR63" s="255"/>
      <c r="QRS63" s="255"/>
      <c r="QRT63" s="255"/>
      <c r="QRU63" s="255"/>
      <c r="QRV63" s="255"/>
      <c r="QRW63" s="255"/>
      <c r="QRX63" s="255"/>
      <c r="QRY63" s="255"/>
      <c r="QRZ63" s="255"/>
      <c r="QSA63" s="255"/>
      <c r="QSB63" s="255"/>
      <c r="QSC63" s="255"/>
      <c r="QSD63" s="255"/>
      <c r="QSE63" s="255"/>
      <c r="QSF63" s="255"/>
      <c r="QSG63" s="255"/>
      <c r="QSH63" s="255"/>
      <c r="QSI63" s="255"/>
      <c r="QSJ63" s="255"/>
      <c r="QSK63" s="255"/>
      <c r="QSL63" s="255"/>
      <c r="QSM63" s="255"/>
      <c r="QSN63" s="255"/>
      <c r="QSO63" s="255"/>
      <c r="QSP63" s="255"/>
      <c r="QSQ63" s="255"/>
      <c r="QSR63" s="255"/>
      <c r="QSS63" s="255"/>
      <c r="QST63" s="255"/>
      <c r="QSU63" s="255"/>
      <c r="QSV63" s="255"/>
      <c r="QSW63" s="255"/>
      <c r="QSX63" s="255"/>
      <c r="QSY63" s="255"/>
      <c r="QSZ63" s="255"/>
      <c r="QTA63" s="255"/>
      <c r="QTB63" s="255"/>
      <c r="QTC63" s="255"/>
      <c r="QTD63" s="255"/>
      <c r="QTE63" s="255"/>
      <c r="QTF63" s="255"/>
      <c r="QTG63" s="255"/>
      <c r="QTH63" s="255"/>
      <c r="QTI63" s="255"/>
      <c r="QTJ63" s="255"/>
      <c r="QTK63" s="255"/>
      <c r="QTL63" s="255"/>
      <c r="QTM63" s="255"/>
      <c r="QTN63" s="255"/>
      <c r="QTO63" s="255"/>
      <c r="QTP63" s="255"/>
      <c r="QTQ63" s="255"/>
      <c r="QTR63" s="255"/>
      <c r="QTS63" s="255"/>
      <c r="QTT63" s="255"/>
      <c r="QTU63" s="255"/>
      <c r="QTV63" s="255"/>
      <c r="QTW63" s="255"/>
      <c r="QTX63" s="255"/>
      <c r="QTY63" s="255"/>
      <c r="QTZ63" s="255"/>
      <c r="QUA63" s="255"/>
      <c r="QUB63" s="255"/>
      <c r="QUC63" s="255"/>
      <c r="QUD63" s="255"/>
      <c r="QUE63" s="255"/>
      <c r="QUF63" s="255"/>
      <c r="QUG63" s="255"/>
      <c r="QUH63" s="255"/>
      <c r="QUI63" s="255"/>
      <c r="QUJ63" s="255"/>
      <c r="QUK63" s="255"/>
      <c r="QUL63" s="255"/>
      <c r="QUM63" s="255"/>
      <c r="QUN63" s="255"/>
      <c r="QUO63" s="255"/>
      <c r="QUP63" s="255"/>
      <c r="QUQ63" s="255"/>
      <c r="QUR63" s="255"/>
      <c r="QUS63" s="255"/>
      <c r="QUT63" s="255"/>
      <c r="QUU63" s="255"/>
      <c r="QUV63" s="255"/>
      <c r="QUW63" s="255"/>
      <c r="QUX63" s="255"/>
      <c r="QUY63" s="255"/>
      <c r="QUZ63" s="255"/>
      <c r="QVA63" s="255"/>
      <c r="QVB63" s="255"/>
      <c r="QVC63" s="255"/>
      <c r="QVD63" s="255"/>
      <c r="QVE63" s="255"/>
      <c r="QVF63" s="255"/>
      <c r="QVG63" s="255"/>
      <c r="QVH63" s="255"/>
      <c r="QVI63" s="255"/>
      <c r="QVJ63" s="255"/>
      <c r="QVK63" s="255"/>
      <c r="QVL63" s="255"/>
      <c r="QVM63" s="255"/>
      <c r="QVN63" s="255"/>
      <c r="QVO63" s="255"/>
      <c r="QVP63" s="255"/>
      <c r="QVQ63" s="255"/>
      <c r="QVR63" s="255"/>
      <c r="QVS63" s="255"/>
      <c r="QVT63" s="255"/>
      <c r="QVU63" s="255"/>
      <c r="QVV63" s="255"/>
      <c r="QVW63" s="255"/>
      <c r="QVX63" s="255"/>
      <c r="QVY63" s="255"/>
      <c r="QVZ63" s="255"/>
      <c r="QWA63" s="255"/>
      <c r="QWB63" s="255"/>
      <c r="QWC63" s="255"/>
      <c r="QWD63" s="255"/>
      <c r="QWE63" s="255"/>
      <c r="QWF63" s="255"/>
      <c r="QWG63" s="255"/>
      <c r="QWH63" s="255"/>
      <c r="QWI63" s="255"/>
      <c r="QWJ63" s="255"/>
      <c r="QWK63" s="255"/>
      <c r="QWL63" s="255"/>
      <c r="QWM63" s="255"/>
      <c r="QWN63" s="255"/>
      <c r="QWO63" s="255"/>
      <c r="QWP63" s="255"/>
      <c r="QWQ63" s="255"/>
      <c r="QWR63" s="255"/>
      <c r="QWS63" s="255"/>
      <c r="QWT63" s="255"/>
      <c r="QWU63" s="255"/>
      <c r="QWV63" s="255"/>
      <c r="QWW63" s="255"/>
      <c r="QWX63" s="255"/>
      <c r="QWY63" s="255"/>
      <c r="QWZ63" s="255"/>
      <c r="QXA63" s="255"/>
      <c r="QXB63" s="255"/>
      <c r="QXC63" s="255"/>
      <c r="QXD63" s="255"/>
      <c r="QXE63" s="255"/>
      <c r="QXF63" s="255"/>
      <c r="QXG63" s="255"/>
      <c r="QXH63" s="255"/>
      <c r="QXI63" s="255"/>
      <c r="QXJ63" s="255"/>
      <c r="QXK63" s="255"/>
      <c r="QXL63" s="255"/>
      <c r="QXM63" s="255"/>
      <c r="QXN63" s="255"/>
      <c r="QXO63" s="255"/>
      <c r="QXP63" s="255"/>
      <c r="QXQ63" s="255"/>
      <c r="QXR63" s="255"/>
      <c r="QXS63" s="255"/>
      <c r="QXT63" s="255"/>
      <c r="QXU63" s="255"/>
      <c r="QXV63" s="255"/>
      <c r="QXW63" s="255"/>
      <c r="QXX63" s="255"/>
      <c r="QXY63" s="255"/>
      <c r="QXZ63" s="255"/>
      <c r="QYA63" s="255"/>
      <c r="QYB63" s="255"/>
      <c r="QYC63" s="255"/>
      <c r="QYD63" s="255"/>
      <c r="QYE63" s="255"/>
      <c r="QYF63" s="255"/>
      <c r="QYG63" s="255"/>
      <c r="QYH63" s="255"/>
      <c r="QYI63" s="255"/>
      <c r="QYJ63" s="255"/>
      <c r="QYK63" s="255"/>
      <c r="QYL63" s="255"/>
      <c r="QYM63" s="255"/>
      <c r="QYN63" s="255"/>
      <c r="QYO63" s="255"/>
      <c r="QYP63" s="255"/>
      <c r="QYQ63" s="255"/>
      <c r="QYR63" s="255"/>
      <c r="QYS63" s="255"/>
      <c r="QYT63" s="255"/>
      <c r="QYU63" s="255"/>
      <c r="QYV63" s="255"/>
      <c r="QYW63" s="255"/>
      <c r="QYX63" s="255"/>
      <c r="QYY63" s="255"/>
      <c r="QYZ63" s="255"/>
      <c r="QZA63" s="255"/>
      <c r="QZB63" s="255"/>
      <c r="QZC63" s="255"/>
      <c r="QZD63" s="255"/>
      <c r="QZE63" s="255"/>
      <c r="QZF63" s="255"/>
      <c r="QZG63" s="255"/>
      <c r="QZH63" s="255"/>
      <c r="QZI63" s="255"/>
      <c r="QZJ63" s="255"/>
      <c r="QZK63" s="255"/>
      <c r="QZL63" s="255"/>
      <c r="QZM63" s="255"/>
      <c r="QZN63" s="255"/>
      <c r="QZO63" s="255"/>
      <c r="QZP63" s="255"/>
      <c r="QZQ63" s="255"/>
      <c r="QZR63" s="255"/>
      <c r="QZS63" s="255"/>
      <c r="QZT63" s="255"/>
      <c r="QZU63" s="255"/>
      <c r="QZV63" s="255"/>
      <c r="QZW63" s="255"/>
      <c r="QZX63" s="255"/>
      <c r="QZY63" s="255"/>
      <c r="QZZ63" s="255"/>
      <c r="RAA63" s="255"/>
      <c r="RAB63" s="255"/>
      <c r="RAC63" s="255"/>
      <c r="RAD63" s="255"/>
      <c r="RAE63" s="255"/>
      <c r="RAF63" s="255"/>
      <c r="RAG63" s="255"/>
      <c r="RAH63" s="255"/>
      <c r="RAI63" s="255"/>
      <c r="RAJ63" s="255"/>
      <c r="RAK63" s="255"/>
      <c r="RAL63" s="255"/>
      <c r="RAM63" s="255"/>
      <c r="RAN63" s="255"/>
      <c r="RAO63" s="255"/>
      <c r="RAP63" s="255"/>
      <c r="RAQ63" s="255"/>
      <c r="RAR63" s="255"/>
      <c r="RAS63" s="255"/>
      <c r="RAT63" s="255"/>
      <c r="RAU63" s="255"/>
      <c r="RAV63" s="255"/>
      <c r="RAW63" s="255"/>
      <c r="RAX63" s="255"/>
      <c r="RAY63" s="255"/>
      <c r="RAZ63" s="255"/>
      <c r="RBA63" s="255"/>
      <c r="RBB63" s="255"/>
      <c r="RBC63" s="255"/>
      <c r="RBD63" s="255"/>
      <c r="RBE63" s="255"/>
      <c r="RBF63" s="255"/>
      <c r="RBG63" s="255"/>
      <c r="RBH63" s="255"/>
      <c r="RBI63" s="255"/>
      <c r="RBJ63" s="255"/>
      <c r="RBK63" s="255"/>
      <c r="RBL63" s="255"/>
      <c r="RBM63" s="255"/>
      <c r="RBN63" s="255"/>
      <c r="RBO63" s="255"/>
      <c r="RBP63" s="255"/>
      <c r="RBQ63" s="255"/>
      <c r="RBR63" s="255"/>
      <c r="RBS63" s="255"/>
      <c r="RBT63" s="255"/>
      <c r="RBU63" s="255"/>
      <c r="RBV63" s="255"/>
      <c r="RBW63" s="255"/>
      <c r="RBX63" s="255"/>
      <c r="RBY63" s="255"/>
      <c r="RBZ63" s="255"/>
      <c r="RCA63" s="255"/>
      <c r="RCB63" s="255"/>
      <c r="RCC63" s="255"/>
      <c r="RCD63" s="255"/>
      <c r="RCE63" s="255"/>
      <c r="RCF63" s="255"/>
      <c r="RCG63" s="255"/>
      <c r="RCH63" s="255"/>
      <c r="RCI63" s="255"/>
      <c r="RCJ63" s="255"/>
      <c r="RCK63" s="255"/>
      <c r="RCL63" s="255"/>
      <c r="RCM63" s="255"/>
      <c r="RCN63" s="255"/>
      <c r="RCO63" s="255"/>
      <c r="RCP63" s="255"/>
      <c r="RCQ63" s="255"/>
      <c r="RCR63" s="255"/>
      <c r="RCS63" s="255"/>
      <c r="RCT63" s="255"/>
      <c r="RCU63" s="255"/>
      <c r="RCV63" s="255"/>
      <c r="RCW63" s="255"/>
      <c r="RCX63" s="255"/>
      <c r="RCY63" s="255"/>
      <c r="RCZ63" s="255"/>
      <c r="RDA63" s="255"/>
      <c r="RDB63" s="255"/>
      <c r="RDC63" s="255"/>
      <c r="RDD63" s="255"/>
      <c r="RDE63" s="255"/>
      <c r="RDF63" s="255"/>
      <c r="RDG63" s="255"/>
      <c r="RDH63" s="255"/>
      <c r="RDI63" s="255"/>
      <c r="RDJ63" s="255"/>
      <c r="RDK63" s="255"/>
      <c r="RDL63" s="255"/>
      <c r="RDM63" s="255"/>
      <c r="RDN63" s="255"/>
      <c r="RDO63" s="255"/>
      <c r="RDP63" s="255"/>
      <c r="RDQ63" s="255"/>
      <c r="RDR63" s="255"/>
      <c r="RDS63" s="255"/>
      <c r="RDT63" s="255"/>
      <c r="RDU63" s="255"/>
      <c r="RDV63" s="255"/>
      <c r="RDW63" s="255"/>
      <c r="RDX63" s="255"/>
      <c r="RDY63" s="255"/>
      <c r="RDZ63" s="255"/>
      <c r="REA63" s="255"/>
      <c r="REB63" s="255"/>
      <c r="REC63" s="255"/>
      <c r="RED63" s="255"/>
      <c r="REE63" s="255"/>
      <c r="REF63" s="255"/>
      <c r="REG63" s="255"/>
      <c r="REH63" s="255"/>
      <c r="REI63" s="255"/>
      <c r="REJ63" s="255"/>
      <c r="REK63" s="255"/>
      <c r="REL63" s="255"/>
      <c r="REM63" s="255"/>
      <c r="REN63" s="255"/>
      <c r="REO63" s="255"/>
      <c r="REP63" s="255"/>
      <c r="REQ63" s="255"/>
      <c r="RER63" s="255"/>
      <c r="RES63" s="255"/>
      <c r="RET63" s="255"/>
      <c r="REU63" s="255"/>
      <c r="REV63" s="255"/>
      <c r="REW63" s="255"/>
      <c r="REX63" s="255"/>
      <c r="REY63" s="255"/>
      <c r="REZ63" s="255"/>
      <c r="RFA63" s="255"/>
      <c r="RFB63" s="255"/>
      <c r="RFC63" s="255"/>
      <c r="RFD63" s="255"/>
      <c r="RFE63" s="255"/>
      <c r="RFF63" s="255"/>
      <c r="RFG63" s="255"/>
      <c r="RFH63" s="255"/>
      <c r="RFI63" s="255"/>
      <c r="RFJ63" s="255"/>
      <c r="RFK63" s="255"/>
      <c r="RFL63" s="255"/>
      <c r="RFM63" s="255"/>
      <c r="RFN63" s="255"/>
      <c r="RFO63" s="255"/>
      <c r="RFP63" s="255"/>
      <c r="RFQ63" s="255"/>
      <c r="RFR63" s="255"/>
      <c r="RFS63" s="255"/>
      <c r="RFT63" s="255"/>
      <c r="RFU63" s="255"/>
      <c r="RFV63" s="255"/>
      <c r="RFW63" s="255"/>
      <c r="RFX63" s="255"/>
      <c r="RFY63" s="255"/>
      <c r="RFZ63" s="255"/>
      <c r="RGA63" s="255"/>
      <c r="RGB63" s="255"/>
      <c r="RGC63" s="255"/>
      <c r="RGD63" s="255"/>
      <c r="RGE63" s="255"/>
      <c r="RGF63" s="255"/>
      <c r="RGG63" s="255"/>
      <c r="RGH63" s="255"/>
      <c r="RGI63" s="255"/>
      <c r="RGJ63" s="255"/>
      <c r="RGK63" s="255"/>
      <c r="RGL63" s="255"/>
      <c r="RGM63" s="255"/>
      <c r="RGN63" s="255"/>
      <c r="RGO63" s="255"/>
      <c r="RGP63" s="255"/>
      <c r="RGQ63" s="255"/>
      <c r="RGR63" s="255"/>
      <c r="RGS63" s="255"/>
      <c r="RGT63" s="255"/>
      <c r="RGU63" s="255"/>
      <c r="RGV63" s="255"/>
      <c r="RGW63" s="255"/>
      <c r="RGX63" s="255"/>
      <c r="RGY63" s="255"/>
      <c r="RGZ63" s="255"/>
      <c r="RHA63" s="255"/>
      <c r="RHB63" s="255"/>
      <c r="RHC63" s="255"/>
      <c r="RHD63" s="255"/>
      <c r="RHE63" s="255"/>
      <c r="RHF63" s="255"/>
      <c r="RHG63" s="255"/>
      <c r="RHH63" s="255"/>
      <c r="RHI63" s="255"/>
      <c r="RHJ63" s="255"/>
      <c r="RHK63" s="255"/>
      <c r="RHL63" s="255"/>
      <c r="RHM63" s="255"/>
      <c r="RHN63" s="255"/>
      <c r="RHO63" s="255"/>
      <c r="RHP63" s="255"/>
      <c r="RHQ63" s="255"/>
      <c r="RHR63" s="255"/>
      <c r="RHS63" s="255"/>
      <c r="RHT63" s="255"/>
      <c r="RHU63" s="255"/>
      <c r="RHV63" s="255"/>
      <c r="RHW63" s="255"/>
      <c r="RHX63" s="255"/>
      <c r="RHY63" s="255"/>
      <c r="RHZ63" s="255"/>
      <c r="RIA63" s="255"/>
      <c r="RIB63" s="255"/>
      <c r="RIC63" s="255"/>
      <c r="RID63" s="255"/>
      <c r="RIE63" s="255"/>
      <c r="RIF63" s="255"/>
      <c r="RIG63" s="255"/>
      <c r="RIH63" s="255"/>
      <c r="RII63" s="255"/>
      <c r="RIJ63" s="255"/>
      <c r="RIK63" s="255"/>
      <c r="RIL63" s="255"/>
      <c r="RIM63" s="255"/>
      <c r="RIN63" s="255"/>
      <c r="RIO63" s="255"/>
      <c r="RIP63" s="255"/>
      <c r="RIQ63" s="255"/>
      <c r="RIR63" s="255"/>
      <c r="RIS63" s="255"/>
      <c r="RIT63" s="255"/>
      <c r="RIU63" s="255"/>
      <c r="RIV63" s="255"/>
      <c r="RIW63" s="255"/>
      <c r="RIX63" s="255"/>
      <c r="RIY63" s="255"/>
      <c r="RIZ63" s="255"/>
      <c r="RJA63" s="255"/>
      <c r="RJB63" s="255"/>
      <c r="RJC63" s="255"/>
      <c r="RJD63" s="255"/>
      <c r="RJE63" s="255"/>
      <c r="RJF63" s="255"/>
      <c r="RJG63" s="255"/>
      <c r="RJH63" s="255"/>
      <c r="RJI63" s="255"/>
      <c r="RJJ63" s="255"/>
      <c r="RJK63" s="255"/>
      <c r="RJL63" s="255"/>
      <c r="RJM63" s="255"/>
      <c r="RJN63" s="255"/>
      <c r="RJO63" s="255"/>
      <c r="RJP63" s="255"/>
      <c r="RJQ63" s="255"/>
      <c r="RJR63" s="255"/>
      <c r="RJS63" s="255"/>
      <c r="RJT63" s="255"/>
      <c r="RJU63" s="255"/>
      <c r="RJV63" s="255"/>
      <c r="RJW63" s="255"/>
      <c r="RJX63" s="255"/>
      <c r="RJY63" s="255"/>
      <c r="RJZ63" s="255"/>
      <c r="RKA63" s="255"/>
      <c r="RKB63" s="255"/>
      <c r="RKC63" s="255"/>
      <c r="RKD63" s="255"/>
      <c r="RKE63" s="255"/>
      <c r="RKF63" s="255"/>
      <c r="RKG63" s="255"/>
      <c r="RKH63" s="255"/>
      <c r="RKI63" s="255"/>
      <c r="RKJ63" s="255"/>
      <c r="RKK63" s="255"/>
      <c r="RKL63" s="255"/>
      <c r="RKM63" s="255"/>
      <c r="RKN63" s="255"/>
      <c r="RKO63" s="255"/>
      <c r="RKP63" s="255"/>
      <c r="RKQ63" s="255"/>
      <c r="RKR63" s="255"/>
      <c r="RKS63" s="255"/>
      <c r="RKT63" s="255"/>
      <c r="RKU63" s="255"/>
      <c r="RKV63" s="255"/>
      <c r="RKW63" s="255"/>
      <c r="RKX63" s="255"/>
      <c r="RKY63" s="255"/>
      <c r="RKZ63" s="255"/>
      <c r="RLA63" s="255"/>
      <c r="RLB63" s="255"/>
      <c r="RLC63" s="255"/>
      <c r="RLD63" s="255"/>
      <c r="RLE63" s="255"/>
      <c r="RLF63" s="255"/>
      <c r="RLG63" s="255"/>
      <c r="RLH63" s="255"/>
      <c r="RLI63" s="255"/>
      <c r="RLJ63" s="255"/>
      <c r="RLK63" s="255"/>
      <c r="RLL63" s="255"/>
      <c r="RLM63" s="255"/>
      <c r="RLN63" s="255"/>
      <c r="RLO63" s="255"/>
      <c r="RLP63" s="255"/>
      <c r="RLQ63" s="255"/>
      <c r="RLR63" s="255"/>
      <c r="RLS63" s="255"/>
      <c r="RLT63" s="255"/>
      <c r="RLU63" s="255"/>
      <c r="RLV63" s="255"/>
      <c r="RLW63" s="255"/>
      <c r="RLX63" s="255"/>
      <c r="RLY63" s="255"/>
      <c r="RLZ63" s="255"/>
      <c r="RMA63" s="255"/>
      <c r="RMB63" s="255"/>
      <c r="RMC63" s="255"/>
      <c r="RMD63" s="255"/>
      <c r="RME63" s="255"/>
      <c r="RMF63" s="255"/>
      <c r="RMG63" s="255"/>
      <c r="RMH63" s="255"/>
      <c r="RMI63" s="255"/>
      <c r="RMJ63" s="255"/>
      <c r="RMK63" s="255"/>
      <c r="RML63" s="255"/>
      <c r="RMM63" s="255"/>
      <c r="RMN63" s="255"/>
      <c r="RMO63" s="255"/>
      <c r="RMP63" s="255"/>
      <c r="RMQ63" s="255"/>
      <c r="RMR63" s="255"/>
      <c r="RMS63" s="255"/>
      <c r="RMT63" s="255"/>
      <c r="RMU63" s="255"/>
      <c r="RMV63" s="255"/>
      <c r="RMW63" s="255"/>
      <c r="RMX63" s="255"/>
      <c r="RMY63" s="255"/>
      <c r="RMZ63" s="255"/>
      <c r="RNA63" s="255"/>
      <c r="RNB63" s="255"/>
      <c r="RNC63" s="255"/>
      <c r="RND63" s="255"/>
      <c r="RNE63" s="255"/>
      <c r="RNF63" s="255"/>
      <c r="RNG63" s="255"/>
      <c r="RNH63" s="255"/>
      <c r="RNI63" s="255"/>
      <c r="RNJ63" s="255"/>
      <c r="RNK63" s="255"/>
      <c r="RNL63" s="255"/>
      <c r="RNM63" s="255"/>
      <c r="RNN63" s="255"/>
      <c r="RNO63" s="255"/>
      <c r="RNP63" s="255"/>
      <c r="RNQ63" s="255"/>
      <c r="RNR63" s="255"/>
      <c r="RNS63" s="255"/>
      <c r="RNT63" s="255"/>
      <c r="RNU63" s="255"/>
      <c r="RNV63" s="255"/>
      <c r="RNW63" s="255"/>
      <c r="RNX63" s="255"/>
      <c r="RNY63" s="255"/>
      <c r="RNZ63" s="255"/>
      <c r="ROA63" s="255"/>
      <c r="ROB63" s="255"/>
      <c r="ROC63" s="255"/>
      <c r="ROD63" s="255"/>
      <c r="ROE63" s="255"/>
      <c r="ROF63" s="255"/>
      <c r="ROG63" s="255"/>
      <c r="ROH63" s="255"/>
      <c r="ROI63" s="255"/>
      <c r="ROJ63" s="255"/>
      <c r="ROK63" s="255"/>
      <c r="ROL63" s="255"/>
      <c r="ROM63" s="255"/>
      <c r="RON63" s="255"/>
      <c r="ROO63" s="255"/>
      <c r="ROP63" s="255"/>
      <c r="ROQ63" s="255"/>
      <c r="ROR63" s="255"/>
      <c r="ROS63" s="255"/>
      <c r="ROT63" s="255"/>
      <c r="ROU63" s="255"/>
      <c r="ROV63" s="255"/>
      <c r="ROW63" s="255"/>
      <c r="ROX63" s="255"/>
      <c r="ROY63" s="255"/>
      <c r="ROZ63" s="255"/>
      <c r="RPA63" s="255"/>
      <c r="RPB63" s="255"/>
      <c r="RPC63" s="255"/>
      <c r="RPD63" s="255"/>
      <c r="RPE63" s="255"/>
      <c r="RPF63" s="255"/>
      <c r="RPG63" s="255"/>
      <c r="RPH63" s="255"/>
      <c r="RPI63" s="255"/>
      <c r="RPJ63" s="255"/>
      <c r="RPK63" s="255"/>
      <c r="RPL63" s="255"/>
      <c r="RPM63" s="255"/>
      <c r="RPN63" s="255"/>
      <c r="RPO63" s="255"/>
      <c r="RPP63" s="255"/>
      <c r="RPQ63" s="255"/>
      <c r="RPR63" s="255"/>
      <c r="RPS63" s="255"/>
      <c r="RPT63" s="255"/>
      <c r="RPU63" s="255"/>
      <c r="RPV63" s="255"/>
      <c r="RPW63" s="255"/>
      <c r="RPX63" s="255"/>
      <c r="RPY63" s="255"/>
      <c r="RPZ63" s="255"/>
      <c r="RQA63" s="255"/>
      <c r="RQB63" s="255"/>
      <c r="RQC63" s="255"/>
      <c r="RQD63" s="255"/>
      <c r="RQE63" s="255"/>
      <c r="RQF63" s="255"/>
      <c r="RQG63" s="255"/>
      <c r="RQH63" s="255"/>
      <c r="RQI63" s="255"/>
      <c r="RQJ63" s="255"/>
      <c r="RQK63" s="255"/>
      <c r="RQL63" s="255"/>
      <c r="RQM63" s="255"/>
      <c r="RQN63" s="255"/>
      <c r="RQO63" s="255"/>
      <c r="RQP63" s="255"/>
      <c r="RQQ63" s="255"/>
      <c r="RQR63" s="255"/>
      <c r="RQS63" s="255"/>
      <c r="RQT63" s="255"/>
      <c r="RQU63" s="255"/>
      <c r="RQV63" s="255"/>
      <c r="RQW63" s="255"/>
      <c r="RQX63" s="255"/>
      <c r="RQY63" s="255"/>
      <c r="RQZ63" s="255"/>
      <c r="RRA63" s="255"/>
      <c r="RRB63" s="255"/>
      <c r="RRC63" s="255"/>
      <c r="RRD63" s="255"/>
      <c r="RRE63" s="255"/>
      <c r="RRF63" s="255"/>
      <c r="RRG63" s="255"/>
      <c r="RRH63" s="255"/>
      <c r="RRI63" s="255"/>
      <c r="RRJ63" s="255"/>
      <c r="RRK63" s="255"/>
      <c r="RRL63" s="255"/>
      <c r="RRM63" s="255"/>
      <c r="RRN63" s="255"/>
      <c r="RRO63" s="255"/>
      <c r="RRP63" s="255"/>
      <c r="RRQ63" s="255"/>
      <c r="RRR63" s="255"/>
      <c r="RRS63" s="255"/>
      <c r="RRT63" s="255"/>
      <c r="RRU63" s="255"/>
      <c r="RRV63" s="255"/>
      <c r="RRW63" s="255"/>
      <c r="RRX63" s="255"/>
      <c r="RRY63" s="255"/>
      <c r="RRZ63" s="255"/>
      <c r="RSA63" s="255"/>
      <c r="RSB63" s="255"/>
      <c r="RSC63" s="255"/>
      <c r="RSD63" s="255"/>
      <c r="RSE63" s="255"/>
      <c r="RSF63" s="255"/>
      <c r="RSG63" s="255"/>
      <c r="RSH63" s="255"/>
      <c r="RSI63" s="255"/>
      <c r="RSJ63" s="255"/>
      <c r="RSK63" s="255"/>
      <c r="RSL63" s="255"/>
      <c r="RSM63" s="255"/>
      <c r="RSN63" s="255"/>
      <c r="RSO63" s="255"/>
      <c r="RSP63" s="255"/>
      <c r="RSQ63" s="255"/>
      <c r="RSR63" s="255"/>
      <c r="RSS63" s="255"/>
      <c r="RST63" s="255"/>
      <c r="RSU63" s="255"/>
      <c r="RSV63" s="255"/>
      <c r="RSW63" s="255"/>
      <c r="RSX63" s="255"/>
      <c r="RSY63" s="255"/>
      <c r="RSZ63" s="255"/>
      <c r="RTA63" s="255"/>
      <c r="RTB63" s="255"/>
      <c r="RTC63" s="255"/>
      <c r="RTD63" s="255"/>
      <c r="RTE63" s="255"/>
      <c r="RTF63" s="255"/>
      <c r="RTG63" s="255"/>
      <c r="RTH63" s="255"/>
      <c r="RTI63" s="255"/>
      <c r="RTJ63" s="255"/>
      <c r="RTK63" s="255"/>
      <c r="RTL63" s="255"/>
      <c r="RTM63" s="255"/>
      <c r="RTN63" s="255"/>
      <c r="RTO63" s="255"/>
      <c r="RTP63" s="255"/>
      <c r="RTQ63" s="255"/>
      <c r="RTR63" s="255"/>
      <c r="RTS63" s="255"/>
      <c r="RTT63" s="255"/>
      <c r="RTU63" s="255"/>
      <c r="RTV63" s="255"/>
      <c r="RTW63" s="255"/>
      <c r="RTX63" s="255"/>
      <c r="RTY63" s="255"/>
      <c r="RTZ63" s="255"/>
      <c r="RUA63" s="255"/>
      <c r="RUB63" s="255"/>
      <c r="RUC63" s="255"/>
      <c r="RUD63" s="255"/>
      <c r="RUE63" s="255"/>
      <c r="RUF63" s="255"/>
      <c r="RUG63" s="255"/>
      <c r="RUH63" s="255"/>
      <c r="RUI63" s="255"/>
      <c r="RUJ63" s="255"/>
      <c r="RUK63" s="255"/>
      <c r="RUL63" s="255"/>
      <c r="RUM63" s="255"/>
      <c r="RUN63" s="255"/>
      <c r="RUO63" s="255"/>
      <c r="RUP63" s="255"/>
      <c r="RUQ63" s="255"/>
      <c r="RUR63" s="255"/>
      <c r="RUS63" s="255"/>
      <c r="RUT63" s="255"/>
      <c r="RUU63" s="255"/>
      <c r="RUV63" s="255"/>
      <c r="RUW63" s="255"/>
      <c r="RUX63" s="255"/>
      <c r="RUY63" s="255"/>
      <c r="RUZ63" s="255"/>
      <c r="RVA63" s="255"/>
      <c r="RVB63" s="255"/>
      <c r="RVC63" s="255"/>
      <c r="RVD63" s="255"/>
      <c r="RVE63" s="255"/>
      <c r="RVF63" s="255"/>
      <c r="RVG63" s="255"/>
      <c r="RVH63" s="255"/>
      <c r="RVI63" s="255"/>
      <c r="RVJ63" s="255"/>
      <c r="RVK63" s="255"/>
      <c r="RVL63" s="255"/>
      <c r="RVM63" s="255"/>
      <c r="RVN63" s="255"/>
      <c r="RVO63" s="255"/>
      <c r="RVP63" s="255"/>
      <c r="RVQ63" s="255"/>
      <c r="RVR63" s="255"/>
      <c r="RVS63" s="255"/>
      <c r="RVT63" s="255"/>
      <c r="RVU63" s="255"/>
      <c r="RVV63" s="255"/>
      <c r="RVW63" s="255"/>
      <c r="RVX63" s="255"/>
      <c r="RVY63" s="255"/>
      <c r="RVZ63" s="255"/>
      <c r="RWA63" s="255"/>
      <c r="RWB63" s="255"/>
      <c r="RWC63" s="255"/>
      <c r="RWD63" s="255"/>
      <c r="RWE63" s="255"/>
      <c r="RWF63" s="255"/>
      <c r="RWG63" s="255"/>
      <c r="RWH63" s="255"/>
      <c r="RWI63" s="255"/>
      <c r="RWJ63" s="255"/>
      <c r="RWK63" s="255"/>
      <c r="RWL63" s="255"/>
      <c r="RWM63" s="255"/>
      <c r="RWN63" s="255"/>
      <c r="RWO63" s="255"/>
      <c r="RWP63" s="255"/>
      <c r="RWQ63" s="255"/>
      <c r="RWR63" s="255"/>
      <c r="RWS63" s="255"/>
      <c r="RWT63" s="255"/>
      <c r="RWU63" s="255"/>
      <c r="RWV63" s="255"/>
      <c r="RWW63" s="255"/>
      <c r="RWX63" s="255"/>
      <c r="RWY63" s="255"/>
      <c r="RWZ63" s="255"/>
      <c r="RXA63" s="255"/>
      <c r="RXB63" s="255"/>
      <c r="RXC63" s="255"/>
      <c r="RXD63" s="255"/>
      <c r="RXE63" s="255"/>
      <c r="RXF63" s="255"/>
      <c r="RXG63" s="255"/>
      <c r="RXH63" s="255"/>
      <c r="RXI63" s="255"/>
      <c r="RXJ63" s="255"/>
      <c r="RXK63" s="255"/>
      <c r="RXL63" s="255"/>
      <c r="RXM63" s="255"/>
      <c r="RXN63" s="255"/>
      <c r="RXO63" s="255"/>
      <c r="RXP63" s="255"/>
      <c r="RXQ63" s="255"/>
      <c r="RXR63" s="255"/>
      <c r="RXS63" s="255"/>
      <c r="RXT63" s="255"/>
      <c r="RXU63" s="255"/>
      <c r="RXV63" s="255"/>
      <c r="RXW63" s="255"/>
      <c r="RXX63" s="255"/>
      <c r="RXY63" s="255"/>
      <c r="RXZ63" s="255"/>
      <c r="RYA63" s="255"/>
      <c r="RYB63" s="255"/>
      <c r="RYC63" s="255"/>
      <c r="RYD63" s="255"/>
      <c r="RYE63" s="255"/>
      <c r="RYF63" s="255"/>
      <c r="RYG63" s="255"/>
      <c r="RYH63" s="255"/>
      <c r="RYI63" s="255"/>
      <c r="RYJ63" s="255"/>
      <c r="RYK63" s="255"/>
      <c r="RYL63" s="255"/>
      <c r="RYM63" s="255"/>
      <c r="RYN63" s="255"/>
      <c r="RYO63" s="255"/>
      <c r="RYP63" s="255"/>
      <c r="RYQ63" s="255"/>
      <c r="RYR63" s="255"/>
      <c r="RYS63" s="255"/>
      <c r="RYT63" s="255"/>
      <c r="RYU63" s="255"/>
      <c r="RYV63" s="255"/>
      <c r="RYW63" s="255"/>
      <c r="RYX63" s="255"/>
      <c r="RYY63" s="255"/>
      <c r="RYZ63" s="255"/>
      <c r="RZA63" s="255"/>
      <c r="RZB63" s="255"/>
      <c r="RZC63" s="255"/>
      <c r="RZD63" s="255"/>
      <c r="RZE63" s="255"/>
      <c r="RZF63" s="255"/>
      <c r="RZG63" s="255"/>
      <c r="RZH63" s="255"/>
      <c r="RZI63" s="255"/>
      <c r="RZJ63" s="255"/>
      <c r="RZK63" s="255"/>
      <c r="RZL63" s="255"/>
      <c r="RZM63" s="255"/>
      <c r="RZN63" s="255"/>
      <c r="RZO63" s="255"/>
      <c r="RZP63" s="255"/>
      <c r="RZQ63" s="255"/>
      <c r="RZR63" s="255"/>
      <c r="RZS63" s="255"/>
      <c r="RZT63" s="255"/>
      <c r="RZU63" s="255"/>
      <c r="RZV63" s="255"/>
      <c r="RZW63" s="255"/>
      <c r="RZX63" s="255"/>
      <c r="RZY63" s="255"/>
      <c r="RZZ63" s="255"/>
      <c r="SAA63" s="255"/>
      <c r="SAB63" s="255"/>
      <c r="SAC63" s="255"/>
      <c r="SAD63" s="255"/>
      <c r="SAE63" s="255"/>
      <c r="SAF63" s="255"/>
      <c r="SAG63" s="255"/>
      <c r="SAH63" s="255"/>
      <c r="SAI63" s="255"/>
      <c r="SAJ63" s="255"/>
      <c r="SAK63" s="255"/>
      <c r="SAL63" s="255"/>
      <c r="SAM63" s="255"/>
      <c r="SAN63" s="255"/>
      <c r="SAO63" s="255"/>
      <c r="SAP63" s="255"/>
      <c r="SAQ63" s="255"/>
      <c r="SAR63" s="255"/>
      <c r="SAS63" s="255"/>
      <c r="SAT63" s="255"/>
      <c r="SAU63" s="255"/>
      <c r="SAV63" s="255"/>
      <c r="SAW63" s="255"/>
      <c r="SAX63" s="255"/>
      <c r="SAY63" s="255"/>
      <c r="SAZ63" s="255"/>
      <c r="SBA63" s="255"/>
      <c r="SBB63" s="255"/>
      <c r="SBC63" s="255"/>
      <c r="SBD63" s="255"/>
      <c r="SBE63" s="255"/>
      <c r="SBF63" s="255"/>
      <c r="SBG63" s="255"/>
      <c r="SBH63" s="255"/>
      <c r="SBI63" s="255"/>
      <c r="SBJ63" s="255"/>
      <c r="SBK63" s="255"/>
      <c r="SBL63" s="255"/>
      <c r="SBM63" s="255"/>
      <c r="SBN63" s="255"/>
      <c r="SBO63" s="255"/>
      <c r="SBP63" s="255"/>
      <c r="SBQ63" s="255"/>
      <c r="SBR63" s="255"/>
      <c r="SBS63" s="255"/>
      <c r="SBT63" s="255"/>
      <c r="SBU63" s="255"/>
      <c r="SBV63" s="255"/>
      <c r="SBW63" s="255"/>
      <c r="SBX63" s="255"/>
      <c r="SBY63" s="255"/>
      <c r="SBZ63" s="255"/>
      <c r="SCA63" s="255"/>
      <c r="SCB63" s="255"/>
      <c r="SCC63" s="255"/>
      <c r="SCD63" s="255"/>
      <c r="SCE63" s="255"/>
      <c r="SCF63" s="255"/>
      <c r="SCG63" s="255"/>
      <c r="SCH63" s="255"/>
      <c r="SCI63" s="255"/>
      <c r="SCJ63" s="255"/>
      <c r="SCK63" s="255"/>
      <c r="SCL63" s="255"/>
      <c r="SCM63" s="255"/>
      <c r="SCN63" s="255"/>
      <c r="SCO63" s="255"/>
      <c r="SCP63" s="255"/>
      <c r="SCQ63" s="255"/>
      <c r="SCR63" s="255"/>
      <c r="SCS63" s="255"/>
      <c r="SCT63" s="255"/>
      <c r="SCU63" s="255"/>
      <c r="SCV63" s="255"/>
      <c r="SCW63" s="255"/>
      <c r="SCX63" s="255"/>
      <c r="SCY63" s="255"/>
      <c r="SCZ63" s="255"/>
      <c r="SDA63" s="255"/>
      <c r="SDB63" s="255"/>
      <c r="SDC63" s="255"/>
      <c r="SDD63" s="255"/>
      <c r="SDE63" s="255"/>
      <c r="SDF63" s="255"/>
      <c r="SDG63" s="255"/>
      <c r="SDH63" s="255"/>
      <c r="SDI63" s="255"/>
      <c r="SDJ63" s="255"/>
      <c r="SDK63" s="255"/>
      <c r="SDL63" s="255"/>
      <c r="SDM63" s="255"/>
      <c r="SDN63" s="255"/>
      <c r="SDO63" s="255"/>
      <c r="SDP63" s="255"/>
      <c r="SDQ63" s="255"/>
      <c r="SDR63" s="255"/>
      <c r="SDS63" s="255"/>
      <c r="SDT63" s="255"/>
      <c r="SDU63" s="255"/>
      <c r="SDV63" s="255"/>
      <c r="SDW63" s="255"/>
      <c r="SDX63" s="255"/>
      <c r="SDY63" s="255"/>
      <c r="SDZ63" s="255"/>
      <c r="SEA63" s="255"/>
      <c r="SEB63" s="255"/>
      <c r="SEC63" s="255"/>
      <c r="SED63" s="255"/>
      <c r="SEE63" s="255"/>
      <c r="SEF63" s="255"/>
      <c r="SEG63" s="255"/>
      <c r="SEH63" s="255"/>
      <c r="SEI63" s="255"/>
      <c r="SEJ63" s="255"/>
      <c r="SEK63" s="255"/>
      <c r="SEL63" s="255"/>
      <c r="SEM63" s="255"/>
      <c r="SEN63" s="255"/>
      <c r="SEO63" s="255"/>
      <c r="SEP63" s="255"/>
      <c r="SEQ63" s="255"/>
      <c r="SER63" s="255"/>
      <c r="SES63" s="255"/>
      <c r="SET63" s="255"/>
      <c r="SEU63" s="255"/>
      <c r="SEV63" s="255"/>
      <c r="SEW63" s="255"/>
      <c r="SEX63" s="255"/>
      <c r="SEY63" s="255"/>
      <c r="SEZ63" s="255"/>
      <c r="SFA63" s="255"/>
      <c r="SFB63" s="255"/>
      <c r="SFC63" s="255"/>
      <c r="SFD63" s="255"/>
      <c r="SFE63" s="255"/>
      <c r="SFF63" s="255"/>
      <c r="SFG63" s="255"/>
      <c r="SFH63" s="255"/>
      <c r="SFI63" s="255"/>
      <c r="SFJ63" s="255"/>
      <c r="SFK63" s="255"/>
      <c r="SFL63" s="255"/>
      <c r="SFM63" s="255"/>
      <c r="SFN63" s="255"/>
      <c r="SFO63" s="255"/>
      <c r="SFP63" s="255"/>
      <c r="SFQ63" s="255"/>
      <c r="SFR63" s="255"/>
      <c r="SFS63" s="255"/>
      <c r="SFT63" s="255"/>
      <c r="SFU63" s="255"/>
      <c r="SFV63" s="255"/>
      <c r="SFW63" s="255"/>
      <c r="SFX63" s="255"/>
      <c r="SFY63" s="255"/>
      <c r="SFZ63" s="255"/>
      <c r="SGA63" s="255"/>
      <c r="SGB63" s="255"/>
      <c r="SGC63" s="255"/>
      <c r="SGD63" s="255"/>
      <c r="SGE63" s="255"/>
      <c r="SGF63" s="255"/>
      <c r="SGG63" s="255"/>
      <c r="SGH63" s="255"/>
      <c r="SGI63" s="255"/>
      <c r="SGJ63" s="255"/>
      <c r="SGK63" s="255"/>
      <c r="SGL63" s="255"/>
      <c r="SGM63" s="255"/>
      <c r="SGN63" s="255"/>
      <c r="SGO63" s="255"/>
      <c r="SGP63" s="255"/>
      <c r="SGQ63" s="255"/>
      <c r="SGR63" s="255"/>
      <c r="SGS63" s="255"/>
      <c r="SGT63" s="255"/>
      <c r="SGU63" s="255"/>
      <c r="SGV63" s="255"/>
      <c r="SGW63" s="255"/>
      <c r="SGX63" s="255"/>
      <c r="SGY63" s="255"/>
      <c r="SGZ63" s="255"/>
      <c r="SHA63" s="255"/>
      <c r="SHB63" s="255"/>
      <c r="SHC63" s="255"/>
      <c r="SHD63" s="255"/>
      <c r="SHE63" s="255"/>
      <c r="SHF63" s="255"/>
      <c r="SHG63" s="255"/>
      <c r="SHH63" s="255"/>
      <c r="SHI63" s="255"/>
      <c r="SHJ63" s="255"/>
      <c r="SHK63" s="255"/>
      <c r="SHL63" s="255"/>
      <c r="SHM63" s="255"/>
      <c r="SHN63" s="255"/>
      <c r="SHO63" s="255"/>
      <c r="SHP63" s="255"/>
      <c r="SHQ63" s="255"/>
      <c r="SHR63" s="255"/>
      <c r="SHS63" s="255"/>
      <c r="SHT63" s="255"/>
      <c r="SHU63" s="255"/>
      <c r="SHV63" s="255"/>
      <c r="SHW63" s="255"/>
      <c r="SHX63" s="255"/>
      <c r="SHY63" s="255"/>
      <c r="SHZ63" s="255"/>
      <c r="SIA63" s="255"/>
      <c r="SIB63" s="255"/>
      <c r="SIC63" s="255"/>
      <c r="SID63" s="255"/>
      <c r="SIE63" s="255"/>
      <c r="SIF63" s="255"/>
      <c r="SIG63" s="255"/>
      <c r="SIH63" s="255"/>
      <c r="SII63" s="255"/>
      <c r="SIJ63" s="255"/>
      <c r="SIK63" s="255"/>
      <c r="SIL63" s="255"/>
      <c r="SIM63" s="255"/>
      <c r="SIN63" s="255"/>
      <c r="SIO63" s="255"/>
      <c r="SIP63" s="255"/>
      <c r="SIQ63" s="255"/>
      <c r="SIR63" s="255"/>
      <c r="SIS63" s="255"/>
      <c r="SIT63" s="255"/>
      <c r="SIU63" s="255"/>
      <c r="SIV63" s="255"/>
      <c r="SIW63" s="255"/>
      <c r="SIX63" s="255"/>
      <c r="SIY63" s="255"/>
      <c r="SIZ63" s="255"/>
      <c r="SJA63" s="255"/>
      <c r="SJB63" s="255"/>
      <c r="SJC63" s="255"/>
      <c r="SJD63" s="255"/>
      <c r="SJE63" s="255"/>
      <c r="SJF63" s="255"/>
      <c r="SJG63" s="255"/>
      <c r="SJH63" s="255"/>
      <c r="SJI63" s="255"/>
      <c r="SJJ63" s="255"/>
      <c r="SJK63" s="255"/>
      <c r="SJL63" s="255"/>
      <c r="SJM63" s="255"/>
      <c r="SJN63" s="255"/>
      <c r="SJO63" s="255"/>
      <c r="SJP63" s="255"/>
      <c r="SJQ63" s="255"/>
      <c r="SJR63" s="255"/>
      <c r="SJS63" s="255"/>
      <c r="SJT63" s="255"/>
      <c r="SJU63" s="255"/>
      <c r="SJV63" s="255"/>
      <c r="SJW63" s="255"/>
      <c r="SJX63" s="255"/>
      <c r="SJY63" s="255"/>
      <c r="SJZ63" s="255"/>
      <c r="SKA63" s="255"/>
      <c r="SKB63" s="255"/>
      <c r="SKC63" s="255"/>
      <c r="SKD63" s="255"/>
      <c r="SKE63" s="255"/>
      <c r="SKF63" s="255"/>
      <c r="SKG63" s="255"/>
      <c r="SKH63" s="255"/>
      <c r="SKI63" s="255"/>
      <c r="SKJ63" s="255"/>
      <c r="SKK63" s="255"/>
      <c r="SKL63" s="255"/>
      <c r="SKM63" s="255"/>
      <c r="SKN63" s="255"/>
      <c r="SKO63" s="255"/>
      <c r="SKP63" s="255"/>
      <c r="SKQ63" s="255"/>
      <c r="SKR63" s="255"/>
      <c r="SKS63" s="255"/>
      <c r="SKT63" s="255"/>
      <c r="SKU63" s="255"/>
      <c r="SKV63" s="255"/>
      <c r="SKW63" s="255"/>
      <c r="SKX63" s="255"/>
      <c r="SKY63" s="255"/>
      <c r="SKZ63" s="255"/>
      <c r="SLA63" s="255"/>
      <c r="SLB63" s="255"/>
      <c r="SLC63" s="255"/>
      <c r="SLD63" s="255"/>
      <c r="SLE63" s="255"/>
      <c r="SLF63" s="255"/>
      <c r="SLG63" s="255"/>
      <c r="SLH63" s="255"/>
      <c r="SLI63" s="255"/>
      <c r="SLJ63" s="255"/>
      <c r="SLK63" s="255"/>
      <c r="SLL63" s="255"/>
      <c r="SLM63" s="255"/>
      <c r="SLN63" s="255"/>
      <c r="SLO63" s="255"/>
      <c r="SLP63" s="255"/>
      <c r="SLQ63" s="255"/>
      <c r="SLR63" s="255"/>
      <c r="SLS63" s="255"/>
      <c r="SLT63" s="255"/>
      <c r="SLU63" s="255"/>
      <c r="SLV63" s="255"/>
      <c r="SLW63" s="255"/>
      <c r="SLX63" s="255"/>
      <c r="SLY63" s="255"/>
      <c r="SLZ63" s="255"/>
      <c r="SMA63" s="255"/>
      <c r="SMB63" s="255"/>
      <c r="SMC63" s="255"/>
      <c r="SMD63" s="255"/>
      <c r="SME63" s="255"/>
      <c r="SMF63" s="255"/>
      <c r="SMG63" s="255"/>
      <c r="SMH63" s="255"/>
      <c r="SMI63" s="255"/>
      <c r="SMJ63" s="255"/>
      <c r="SMK63" s="255"/>
      <c r="SML63" s="255"/>
      <c r="SMM63" s="255"/>
      <c r="SMN63" s="255"/>
      <c r="SMO63" s="255"/>
      <c r="SMP63" s="255"/>
      <c r="SMQ63" s="255"/>
      <c r="SMR63" s="255"/>
      <c r="SMS63" s="255"/>
      <c r="SMT63" s="255"/>
      <c r="SMU63" s="255"/>
      <c r="SMV63" s="255"/>
      <c r="SMW63" s="255"/>
      <c r="SMX63" s="255"/>
      <c r="SMY63" s="255"/>
      <c r="SMZ63" s="255"/>
      <c r="SNA63" s="255"/>
      <c r="SNB63" s="255"/>
      <c r="SNC63" s="255"/>
      <c r="SND63" s="255"/>
      <c r="SNE63" s="255"/>
      <c r="SNF63" s="255"/>
      <c r="SNG63" s="255"/>
      <c r="SNH63" s="255"/>
      <c r="SNI63" s="255"/>
      <c r="SNJ63" s="255"/>
      <c r="SNK63" s="255"/>
      <c r="SNL63" s="255"/>
      <c r="SNM63" s="255"/>
      <c r="SNN63" s="255"/>
      <c r="SNO63" s="255"/>
      <c r="SNP63" s="255"/>
      <c r="SNQ63" s="255"/>
      <c r="SNR63" s="255"/>
      <c r="SNS63" s="255"/>
      <c r="SNT63" s="255"/>
      <c r="SNU63" s="255"/>
      <c r="SNV63" s="255"/>
      <c r="SNW63" s="255"/>
      <c r="SNX63" s="255"/>
      <c r="SNY63" s="255"/>
      <c r="SNZ63" s="255"/>
      <c r="SOA63" s="255"/>
      <c r="SOB63" s="255"/>
      <c r="SOC63" s="255"/>
      <c r="SOD63" s="255"/>
      <c r="SOE63" s="255"/>
      <c r="SOF63" s="255"/>
      <c r="SOG63" s="255"/>
      <c r="SOH63" s="255"/>
      <c r="SOI63" s="255"/>
      <c r="SOJ63" s="255"/>
      <c r="SOK63" s="255"/>
      <c r="SOL63" s="255"/>
      <c r="SOM63" s="255"/>
      <c r="SON63" s="255"/>
      <c r="SOO63" s="255"/>
      <c r="SOP63" s="255"/>
      <c r="SOQ63" s="255"/>
      <c r="SOR63" s="255"/>
      <c r="SOS63" s="255"/>
      <c r="SOT63" s="255"/>
      <c r="SOU63" s="255"/>
      <c r="SOV63" s="255"/>
      <c r="SOW63" s="255"/>
      <c r="SOX63" s="255"/>
      <c r="SOY63" s="255"/>
      <c r="SOZ63" s="255"/>
      <c r="SPA63" s="255"/>
      <c r="SPB63" s="255"/>
      <c r="SPC63" s="255"/>
      <c r="SPD63" s="255"/>
      <c r="SPE63" s="255"/>
      <c r="SPF63" s="255"/>
      <c r="SPG63" s="255"/>
      <c r="SPH63" s="255"/>
      <c r="SPI63" s="255"/>
      <c r="SPJ63" s="255"/>
      <c r="SPK63" s="255"/>
      <c r="SPL63" s="255"/>
      <c r="SPM63" s="255"/>
      <c r="SPN63" s="255"/>
      <c r="SPO63" s="255"/>
      <c r="SPP63" s="255"/>
      <c r="SPQ63" s="255"/>
      <c r="SPR63" s="255"/>
      <c r="SPS63" s="255"/>
      <c r="SPT63" s="255"/>
      <c r="SPU63" s="255"/>
      <c r="SPV63" s="255"/>
      <c r="SPW63" s="255"/>
      <c r="SPX63" s="255"/>
      <c r="SPY63" s="255"/>
      <c r="SPZ63" s="255"/>
      <c r="SQA63" s="255"/>
      <c r="SQB63" s="255"/>
      <c r="SQC63" s="255"/>
      <c r="SQD63" s="255"/>
      <c r="SQE63" s="255"/>
      <c r="SQF63" s="255"/>
      <c r="SQG63" s="255"/>
      <c r="SQH63" s="255"/>
      <c r="SQI63" s="255"/>
      <c r="SQJ63" s="255"/>
      <c r="SQK63" s="255"/>
      <c r="SQL63" s="255"/>
      <c r="SQM63" s="255"/>
      <c r="SQN63" s="255"/>
      <c r="SQO63" s="255"/>
      <c r="SQP63" s="255"/>
      <c r="SQQ63" s="255"/>
      <c r="SQR63" s="255"/>
      <c r="SQS63" s="255"/>
      <c r="SQT63" s="255"/>
      <c r="SQU63" s="255"/>
      <c r="SQV63" s="255"/>
      <c r="SQW63" s="255"/>
      <c r="SQX63" s="255"/>
      <c r="SQY63" s="255"/>
      <c r="SQZ63" s="255"/>
      <c r="SRA63" s="255"/>
      <c r="SRB63" s="255"/>
      <c r="SRC63" s="255"/>
      <c r="SRD63" s="255"/>
      <c r="SRE63" s="255"/>
      <c r="SRF63" s="255"/>
      <c r="SRG63" s="255"/>
      <c r="SRH63" s="255"/>
      <c r="SRI63" s="255"/>
      <c r="SRJ63" s="255"/>
      <c r="SRK63" s="255"/>
      <c r="SRL63" s="255"/>
      <c r="SRM63" s="255"/>
      <c r="SRN63" s="255"/>
      <c r="SRO63" s="255"/>
      <c r="SRP63" s="255"/>
      <c r="SRQ63" s="255"/>
      <c r="SRR63" s="255"/>
      <c r="SRS63" s="255"/>
      <c r="SRT63" s="255"/>
      <c r="SRU63" s="255"/>
      <c r="SRV63" s="255"/>
      <c r="SRW63" s="255"/>
      <c r="SRX63" s="255"/>
      <c r="SRY63" s="255"/>
      <c r="SRZ63" s="255"/>
      <c r="SSA63" s="255"/>
      <c r="SSB63" s="255"/>
      <c r="SSC63" s="255"/>
      <c r="SSD63" s="255"/>
      <c r="SSE63" s="255"/>
      <c r="SSF63" s="255"/>
      <c r="SSG63" s="255"/>
      <c r="SSH63" s="255"/>
      <c r="SSI63" s="255"/>
      <c r="SSJ63" s="255"/>
      <c r="SSK63" s="255"/>
      <c r="SSL63" s="255"/>
      <c r="SSM63" s="255"/>
      <c r="SSN63" s="255"/>
      <c r="SSO63" s="255"/>
      <c r="SSP63" s="255"/>
      <c r="SSQ63" s="255"/>
      <c r="SSR63" s="255"/>
      <c r="SSS63" s="255"/>
      <c r="SST63" s="255"/>
      <c r="SSU63" s="255"/>
      <c r="SSV63" s="255"/>
      <c r="SSW63" s="255"/>
      <c r="SSX63" s="255"/>
      <c r="SSY63" s="255"/>
      <c r="SSZ63" s="255"/>
      <c r="STA63" s="255"/>
      <c r="STB63" s="255"/>
      <c r="STC63" s="255"/>
      <c r="STD63" s="255"/>
      <c r="STE63" s="255"/>
      <c r="STF63" s="255"/>
      <c r="STG63" s="255"/>
      <c r="STH63" s="255"/>
      <c r="STI63" s="255"/>
      <c r="STJ63" s="255"/>
      <c r="STK63" s="255"/>
      <c r="STL63" s="255"/>
      <c r="STM63" s="255"/>
      <c r="STN63" s="255"/>
      <c r="STO63" s="255"/>
      <c r="STP63" s="255"/>
      <c r="STQ63" s="255"/>
      <c r="STR63" s="255"/>
      <c r="STS63" s="255"/>
      <c r="STT63" s="255"/>
      <c r="STU63" s="255"/>
      <c r="STV63" s="255"/>
      <c r="STW63" s="255"/>
      <c r="STX63" s="255"/>
      <c r="STY63" s="255"/>
      <c r="STZ63" s="255"/>
      <c r="SUA63" s="255"/>
      <c r="SUB63" s="255"/>
      <c r="SUC63" s="255"/>
      <c r="SUD63" s="255"/>
      <c r="SUE63" s="255"/>
      <c r="SUF63" s="255"/>
      <c r="SUG63" s="255"/>
      <c r="SUH63" s="255"/>
      <c r="SUI63" s="255"/>
      <c r="SUJ63" s="255"/>
      <c r="SUK63" s="255"/>
      <c r="SUL63" s="255"/>
      <c r="SUM63" s="255"/>
      <c r="SUN63" s="255"/>
      <c r="SUO63" s="255"/>
      <c r="SUP63" s="255"/>
      <c r="SUQ63" s="255"/>
      <c r="SUR63" s="255"/>
      <c r="SUS63" s="255"/>
      <c r="SUT63" s="255"/>
      <c r="SUU63" s="255"/>
      <c r="SUV63" s="255"/>
      <c r="SUW63" s="255"/>
      <c r="SUX63" s="255"/>
      <c r="SUY63" s="255"/>
      <c r="SUZ63" s="255"/>
      <c r="SVA63" s="255"/>
      <c r="SVB63" s="255"/>
      <c r="SVC63" s="255"/>
      <c r="SVD63" s="255"/>
      <c r="SVE63" s="255"/>
      <c r="SVF63" s="255"/>
      <c r="SVG63" s="255"/>
      <c r="SVH63" s="255"/>
      <c r="SVI63" s="255"/>
      <c r="SVJ63" s="255"/>
      <c r="SVK63" s="255"/>
      <c r="SVL63" s="255"/>
      <c r="SVM63" s="255"/>
      <c r="SVN63" s="255"/>
      <c r="SVO63" s="255"/>
      <c r="SVP63" s="255"/>
      <c r="SVQ63" s="255"/>
      <c r="SVR63" s="255"/>
      <c r="SVS63" s="255"/>
      <c r="SVT63" s="255"/>
      <c r="SVU63" s="255"/>
      <c r="SVV63" s="255"/>
      <c r="SVW63" s="255"/>
      <c r="SVX63" s="255"/>
      <c r="SVY63" s="255"/>
      <c r="SVZ63" s="255"/>
      <c r="SWA63" s="255"/>
      <c r="SWB63" s="255"/>
      <c r="SWC63" s="255"/>
      <c r="SWD63" s="255"/>
      <c r="SWE63" s="255"/>
      <c r="SWF63" s="255"/>
      <c r="SWG63" s="255"/>
      <c r="SWH63" s="255"/>
      <c r="SWI63" s="255"/>
      <c r="SWJ63" s="255"/>
      <c r="SWK63" s="255"/>
      <c r="SWL63" s="255"/>
      <c r="SWM63" s="255"/>
      <c r="SWN63" s="255"/>
      <c r="SWO63" s="255"/>
      <c r="SWP63" s="255"/>
      <c r="SWQ63" s="255"/>
      <c r="SWR63" s="255"/>
      <c r="SWS63" s="255"/>
      <c r="SWT63" s="255"/>
      <c r="SWU63" s="255"/>
      <c r="SWV63" s="255"/>
      <c r="SWW63" s="255"/>
      <c r="SWX63" s="255"/>
      <c r="SWY63" s="255"/>
      <c r="SWZ63" s="255"/>
      <c r="SXA63" s="255"/>
      <c r="SXB63" s="255"/>
      <c r="SXC63" s="255"/>
      <c r="SXD63" s="255"/>
      <c r="SXE63" s="255"/>
      <c r="SXF63" s="255"/>
      <c r="SXG63" s="255"/>
      <c r="SXH63" s="255"/>
      <c r="SXI63" s="255"/>
      <c r="SXJ63" s="255"/>
      <c r="SXK63" s="255"/>
      <c r="SXL63" s="255"/>
      <c r="SXM63" s="255"/>
      <c r="SXN63" s="255"/>
      <c r="SXO63" s="255"/>
      <c r="SXP63" s="255"/>
      <c r="SXQ63" s="255"/>
      <c r="SXR63" s="255"/>
      <c r="SXS63" s="255"/>
      <c r="SXT63" s="255"/>
      <c r="SXU63" s="255"/>
      <c r="SXV63" s="255"/>
      <c r="SXW63" s="255"/>
      <c r="SXX63" s="255"/>
      <c r="SXY63" s="255"/>
      <c r="SXZ63" s="255"/>
      <c r="SYA63" s="255"/>
      <c r="SYB63" s="255"/>
      <c r="SYC63" s="255"/>
      <c r="SYD63" s="255"/>
      <c r="SYE63" s="255"/>
      <c r="SYF63" s="255"/>
      <c r="SYG63" s="255"/>
      <c r="SYH63" s="255"/>
      <c r="SYI63" s="255"/>
      <c r="SYJ63" s="255"/>
      <c r="SYK63" s="255"/>
      <c r="SYL63" s="255"/>
      <c r="SYM63" s="255"/>
      <c r="SYN63" s="255"/>
      <c r="SYO63" s="255"/>
      <c r="SYP63" s="255"/>
      <c r="SYQ63" s="255"/>
      <c r="SYR63" s="255"/>
      <c r="SYS63" s="255"/>
      <c r="SYT63" s="255"/>
      <c r="SYU63" s="255"/>
      <c r="SYV63" s="255"/>
      <c r="SYW63" s="255"/>
      <c r="SYX63" s="255"/>
      <c r="SYY63" s="255"/>
      <c r="SYZ63" s="255"/>
      <c r="SZA63" s="255"/>
      <c r="SZB63" s="255"/>
      <c r="SZC63" s="255"/>
      <c r="SZD63" s="255"/>
      <c r="SZE63" s="255"/>
      <c r="SZF63" s="255"/>
      <c r="SZG63" s="255"/>
      <c r="SZH63" s="255"/>
      <c r="SZI63" s="255"/>
      <c r="SZJ63" s="255"/>
      <c r="SZK63" s="255"/>
      <c r="SZL63" s="255"/>
      <c r="SZM63" s="255"/>
      <c r="SZN63" s="255"/>
      <c r="SZO63" s="255"/>
      <c r="SZP63" s="255"/>
      <c r="SZQ63" s="255"/>
      <c r="SZR63" s="255"/>
      <c r="SZS63" s="255"/>
      <c r="SZT63" s="255"/>
      <c r="SZU63" s="255"/>
      <c r="SZV63" s="255"/>
      <c r="SZW63" s="255"/>
      <c r="SZX63" s="255"/>
      <c r="SZY63" s="255"/>
      <c r="SZZ63" s="255"/>
      <c r="TAA63" s="255"/>
      <c r="TAB63" s="255"/>
      <c r="TAC63" s="255"/>
      <c r="TAD63" s="255"/>
      <c r="TAE63" s="255"/>
      <c r="TAF63" s="255"/>
      <c r="TAG63" s="255"/>
      <c r="TAH63" s="255"/>
      <c r="TAI63" s="255"/>
      <c r="TAJ63" s="255"/>
      <c r="TAK63" s="255"/>
      <c r="TAL63" s="255"/>
      <c r="TAM63" s="255"/>
      <c r="TAN63" s="255"/>
      <c r="TAO63" s="255"/>
      <c r="TAP63" s="255"/>
      <c r="TAQ63" s="255"/>
      <c r="TAR63" s="255"/>
      <c r="TAS63" s="255"/>
      <c r="TAT63" s="255"/>
      <c r="TAU63" s="255"/>
      <c r="TAV63" s="255"/>
      <c r="TAW63" s="255"/>
      <c r="TAX63" s="255"/>
      <c r="TAY63" s="255"/>
      <c r="TAZ63" s="255"/>
      <c r="TBA63" s="255"/>
      <c r="TBB63" s="255"/>
      <c r="TBC63" s="255"/>
      <c r="TBD63" s="255"/>
      <c r="TBE63" s="255"/>
      <c r="TBF63" s="255"/>
      <c r="TBG63" s="255"/>
      <c r="TBH63" s="255"/>
      <c r="TBI63" s="255"/>
      <c r="TBJ63" s="255"/>
      <c r="TBK63" s="255"/>
      <c r="TBL63" s="255"/>
      <c r="TBM63" s="255"/>
      <c r="TBN63" s="255"/>
      <c r="TBO63" s="255"/>
      <c r="TBP63" s="255"/>
      <c r="TBQ63" s="255"/>
      <c r="TBR63" s="255"/>
      <c r="TBS63" s="255"/>
      <c r="TBT63" s="255"/>
      <c r="TBU63" s="255"/>
      <c r="TBV63" s="255"/>
      <c r="TBW63" s="255"/>
      <c r="TBX63" s="255"/>
      <c r="TBY63" s="255"/>
      <c r="TBZ63" s="255"/>
      <c r="TCA63" s="255"/>
      <c r="TCB63" s="255"/>
      <c r="TCC63" s="255"/>
      <c r="TCD63" s="255"/>
      <c r="TCE63" s="255"/>
      <c r="TCF63" s="255"/>
      <c r="TCG63" s="255"/>
      <c r="TCH63" s="255"/>
      <c r="TCI63" s="255"/>
      <c r="TCJ63" s="255"/>
      <c r="TCK63" s="255"/>
      <c r="TCL63" s="255"/>
      <c r="TCM63" s="255"/>
      <c r="TCN63" s="255"/>
      <c r="TCO63" s="255"/>
      <c r="TCP63" s="255"/>
      <c r="TCQ63" s="255"/>
      <c r="TCR63" s="255"/>
      <c r="TCS63" s="255"/>
      <c r="TCT63" s="255"/>
      <c r="TCU63" s="255"/>
      <c r="TCV63" s="255"/>
      <c r="TCW63" s="255"/>
      <c r="TCX63" s="255"/>
      <c r="TCY63" s="255"/>
      <c r="TCZ63" s="255"/>
      <c r="TDA63" s="255"/>
      <c r="TDB63" s="255"/>
      <c r="TDC63" s="255"/>
      <c r="TDD63" s="255"/>
      <c r="TDE63" s="255"/>
      <c r="TDF63" s="255"/>
      <c r="TDG63" s="255"/>
      <c r="TDH63" s="255"/>
      <c r="TDI63" s="255"/>
      <c r="TDJ63" s="255"/>
      <c r="TDK63" s="255"/>
      <c r="TDL63" s="255"/>
      <c r="TDM63" s="255"/>
      <c r="TDN63" s="255"/>
      <c r="TDO63" s="255"/>
      <c r="TDP63" s="255"/>
      <c r="TDQ63" s="255"/>
      <c r="TDR63" s="255"/>
      <c r="TDS63" s="255"/>
      <c r="TDT63" s="255"/>
      <c r="TDU63" s="255"/>
      <c r="TDV63" s="255"/>
      <c r="TDW63" s="255"/>
      <c r="TDX63" s="255"/>
      <c r="TDY63" s="255"/>
      <c r="TDZ63" s="255"/>
      <c r="TEA63" s="255"/>
      <c r="TEB63" s="255"/>
      <c r="TEC63" s="255"/>
      <c r="TED63" s="255"/>
      <c r="TEE63" s="255"/>
      <c r="TEF63" s="255"/>
      <c r="TEG63" s="255"/>
      <c r="TEH63" s="255"/>
      <c r="TEI63" s="255"/>
      <c r="TEJ63" s="255"/>
      <c r="TEK63" s="255"/>
      <c r="TEL63" s="255"/>
      <c r="TEM63" s="255"/>
      <c r="TEN63" s="255"/>
      <c r="TEO63" s="255"/>
      <c r="TEP63" s="255"/>
      <c r="TEQ63" s="255"/>
      <c r="TER63" s="255"/>
      <c r="TES63" s="255"/>
      <c r="TET63" s="255"/>
      <c r="TEU63" s="255"/>
      <c r="TEV63" s="255"/>
      <c r="TEW63" s="255"/>
      <c r="TEX63" s="255"/>
      <c r="TEY63" s="255"/>
      <c r="TEZ63" s="255"/>
      <c r="TFA63" s="255"/>
      <c r="TFB63" s="255"/>
      <c r="TFC63" s="255"/>
      <c r="TFD63" s="255"/>
      <c r="TFE63" s="255"/>
      <c r="TFF63" s="255"/>
      <c r="TFG63" s="255"/>
      <c r="TFH63" s="255"/>
      <c r="TFI63" s="255"/>
      <c r="TFJ63" s="255"/>
      <c r="TFK63" s="255"/>
      <c r="TFL63" s="255"/>
      <c r="TFM63" s="255"/>
      <c r="TFN63" s="255"/>
      <c r="TFO63" s="255"/>
      <c r="TFP63" s="255"/>
      <c r="TFQ63" s="255"/>
      <c r="TFR63" s="255"/>
      <c r="TFS63" s="255"/>
      <c r="TFT63" s="255"/>
      <c r="TFU63" s="255"/>
      <c r="TFV63" s="255"/>
      <c r="TFW63" s="255"/>
      <c r="TFX63" s="255"/>
      <c r="TFY63" s="255"/>
      <c r="TFZ63" s="255"/>
      <c r="TGA63" s="255"/>
      <c r="TGB63" s="255"/>
      <c r="TGC63" s="255"/>
      <c r="TGD63" s="255"/>
      <c r="TGE63" s="255"/>
      <c r="TGF63" s="255"/>
      <c r="TGG63" s="255"/>
      <c r="TGH63" s="255"/>
      <c r="TGI63" s="255"/>
      <c r="TGJ63" s="255"/>
      <c r="TGK63" s="255"/>
      <c r="TGL63" s="255"/>
      <c r="TGM63" s="255"/>
      <c r="TGN63" s="255"/>
      <c r="TGO63" s="255"/>
      <c r="TGP63" s="255"/>
      <c r="TGQ63" s="255"/>
      <c r="TGR63" s="255"/>
      <c r="TGS63" s="255"/>
      <c r="TGT63" s="255"/>
      <c r="TGU63" s="255"/>
      <c r="TGV63" s="255"/>
      <c r="TGW63" s="255"/>
      <c r="TGX63" s="255"/>
      <c r="TGY63" s="255"/>
      <c r="TGZ63" s="255"/>
      <c r="THA63" s="255"/>
      <c r="THB63" s="255"/>
      <c r="THC63" s="255"/>
      <c r="THD63" s="255"/>
      <c r="THE63" s="255"/>
      <c r="THF63" s="255"/>
      <c r="THG63" s="255"/>
      <c r="THH63" s="255"/>
      <c r="THI63" s="255"/>
      <c r="THJ63" s="255"/>
      <c r="THK63" s="255"/>
      <c r="THL63" s="255"/>
      <c r="THM63" s="255"/>
      <c r="THN63" s="255"/>
      <c r="THO63" s="255"/>
      <c r="THP63" s="255"/>
      <c r="THQ63" s="255"/>
      <c r="THR63" s="255"/>
      <c r="THS63" s="255"/>
      <c r="THT63" s="255"/>
      <c r="THU63" s="255"/>
      <c r="THV63" s="255"/>
      <c r="THW63" s="255"/>
      <c r="THX63" s="255"/>
      <c r="THY63" s="255"/>
      <c r="THZ63" s="255"/>
      <c r="TIA63" s="255"/>
      <c r="TIB63" s="255"/>
      <c r="TIC63" s="255"/>
      <c r="TID63" s="255"/>
      <c r="TIE63" s="255"/>
      <c r="TIF63" s="255"/>
      <c r="TIG63" s="255"/>
      <c r="TIH63" s="255"/>
      <c r="TII63" s="255"/>
      <c r="TIJ63" s="255"/>
      <c r="TIK63" s="255"/>
      <c r="TIL63" s="255"/>
      <c r="TIM63" s="255"/>
      <c r="TIN63" s="255"/>
      <c r="TIO63" s="255"/>
      <c r="TIP63" s="255"/>
      <c r="TIQ63" s="255"/>
      <c r="TIR63" s="255"/>
      <c r="TIS63" s="255"/>
      <c r="TIT63" s="255"/>
      <c r="TIU63" s="255"/>
      <c r="TIV63" s="255"/>
      <c r="TIW63" s="255"/>
      <c r="TIX63" s="255"/>
      <c r="TIY63" s="255"/>
      <c r="TIZ63" s="255"/>
      <c r="TJA63" s="255"/>
      <c r="TJB63" s="255"/>
      <c r="TJC63" s="255"/>
      <c r="TJD63" s="255"/>
      <c r="TJE63" s="255"/>
      <c r="TJF63" s="255"/>
      <c r="TJG63" s="255"/>
      <c r="TJH63" s="255"/>
      <c r="TJI63" s="255"/>
      <c r="TJJ63" s="255"/>
      <c r="TJK63" s="255"/>
      <c r="TJL63" s="255"/>
      <c r="TJM63" s="255"/>
      <c r="TJN63" s="255"/>
      <c r="TJO63" s="255"/>
      <c r="TJP63" s="255"/>
      <c r="TJQ63" s="255"/>
      <c r="TJR63" s="255"/>
      <c r="TJS63" s="255"/>
      <c r="TJT63" s="255"/>
      <c r="TJU63" s="255"/>
      <c r="TJV63" s="255"/>
      <c r="TJW63" s="255"/>
      <c r="TJX63" s="255"/>
      <c r="TJY63" s="255"/>
      <c r="TJZ63" s="255"/>
      <c r="TKA63" s="255"/>
      <c r="TKB63" s="255"/>
      <c r="TKC63" s="255"/>
      <c r="TKD63" s="255"/>
      <c r="TKE63" s="255"/>
      <c r="TKF63" s="255"/>
      <c r="TKG63" s="255"/>
      <c r="TKH63" s="255"/>
      <c r="TKI63" s="255"/>
      <c r="TKJ63" s="255"/>
      <c r="TKK63" s="255"/>
      <c r="TKL63" s="255"/>
      <c r="TKM63" s="255"/>
      <c r="TKN63" s="255"/>
      <c r="TKO63" s="255"/>
      <c r="TKP63" s="255"/>
      <c r="TKQ63" s="255"/>
      <c r="TKR63" s="255"/>
      <c r="TKS63" s="255"/>
      <c r="TKT63" s="255"/>
      <c r="TKU63" s="255"/>
      <c r="TKV63" s="255"/>
      <c r="TKW63" s="255"/>
      <c r="TKX63" s="255"/>
      <c r="TKY63" s="255"/>
      <c r="TKZ63" s="255"/>
      <c r="TLA63" s="255"/>
      <c r="TLB63" s="255"/>
      <c r="TLC63" s="255"/>
      <c r="TLD63" s="255"/>
      <c r="TLE63" s="255"/>
      <c r="TLF63" s="255"/>
      <c r="TLG63" s="255"/>
      <c r="TLH63" s="255"/>
      <c r="TLI63" s="255"/>
      <c r="TLJ63" s="255"/>
      <c r="TLK63" s="255"/>
      <c r="TLL63" s="255"/>
      <c r="TLM63" s="255"/>
      <c r="TLN63" s="255"/>
      <c r="TLO63" s="255"/>
      <c r="TLP63" s="255"/>
      <c r="TLQ63" s="255"/>
      <c r="TLR63" s="255"/>
      <c r="TLS63" s="255"/>
      <c r="TLT63" s="255"/>
      <c r="TLU63" s="255"/>
      <c r="TLV63" s="255"/>
      <c r="TLW63" s="255"/>
      <c r="TLX63" s="255"/>
      <c r="TLY63" s="255"/>
      <c r="TLZ63" s="255"/>
      <c r="TMA63" s="255"/>
      <c r="TMB63" s="255"/>
      <c r="TMC63" s="255"/>
      <c r="TMD63" s="255"/>
      <c r="TME63" s="255"/>
      <c r="TMF63" s="255"/>
      <c r="TMG63" s="255"/>
      <c r="TMH63" s="255"/>
      <c r="TMI63" s="255"/>
      <c r="TMJ63" s="255"/>
      <c r="TMK63" s="255"/>
      <c r="TML63" s="255"/>
      <c r="TMM63" s="255"/>
      <c r="TMN63" s="255"/>
      <c r="TMO63" s="255"/>
      <c r="TMP63" s="255"/>
      <c r="TMQ63" s="255"/>
      <c r="TMR63" s="255"/>
      <c r="TMS63" s="255"/>
      <c r="TMT63" s="255"/>
      <c r="TMU63" s="255"/>
      <c r="TMV63" s="255"/>
      <c r="TMW63" s="255"/>
      <c r="TMX63" s="255"/>
      <c r="TMY63" s="255"/>
      <c r="TMZ63" s="255"/>
      <c r="TNA63" s="255"/>
      <c r="TNB63" s="255"/>
      <c r="TNC63" s="255"/>
      <c r="TND63" s="255"/>
      <c r="TNE63" s="255"/>
      <c r="TNF63" s="255"/>
      <c r="TNG63" s="255"/>
      <c r="TNH63" s="255"/>
      <c r="TNI63" s="255"/>
      <c r="TNJ63" s="255"/>
      <c r="TNK63" s="255"/>
      <c r="TNL63" s="255"/>
      <c r="TNM63" s="255"/>
      <c r="TNN63" s="255"/>
      <c r="TNO63" s="255"/>
      <c r="TNP63" s="255"/>
      <c r="TNQ63" s="255"/>
      <c r="TNR63" s="255"/>
      <c r="TNS63" s="255"/>
      <c r="TNT63" s="255"/>
      <c r="TNU63" s="255"/>
      <c r="TNV63" s="255"/>
      <c r="TNW63" s="255"/>
      <c r="TNX63" s="255"/>
      <c r="TNY63" s="255"/>
      <c r="TNZ63" s="255"/>
      <c r="TOA63" s="255"/>
      <c r="TOB63" s="255"/>
      <c r="TOC63" s="255"/>
      <c r="TOD63" s="255"/>
      <c r="TOE63" s="255"/>
      <c r="TOF63" s="255"/>
      <c r="TOG63" s="255"/>
      <c r="TOH63" s="255"/>
      <c r="TOI63" s="255"/>
      <c r="TOJ63" s="255"/>
      <c r="TOK63" s="255"/>
      <c r="TOL63" s="255"/>
      <c r="TOM63" s="255"/>
      <c r="TON63" s="255"/>
      <c r="TOO63" s="255"/>
      <c r="TOP63" s="255"/>
      <c r="TOQ63" s="255"/>
      <c r="TOR63" s="255"/>
      <c r="TOS63" s="255"/>
      <c r="TOT63" s="255"/>
      <c r="TOU63" s="255"/>
      <c r="TOV63" s="255"/>
      <c r="TOW63" s="255"/>
      <c r="TOX63" s="255"/>
      <c r="TOY63" s="255"/>
      <c r="TOZ63" s="255"/>
      <c r="TPA63" s="255"/>
      <c r="TPB63" s="255"/>
      <c r="TPC63" s="255"/>
      <c r="TPD63" s="255"/>
      <c r="TPE63" s="255"/>
      <c r="TPF63" s="255"/>
      <c r="TPG63" s="255"/>
      <c r="TPH63" s="255"/>
      <c r="TPI63" s="255"/>
      <c r="TPJ63" s="255"/>
      <c r="TPK63" s="255"/>
      <c r="TPL63" s="255"/>
      <c r="TPM63" s="255"/>
      <c r="TPN63" s="255"/>
      <c r="TPO63" s="255"/>
      <c r="TPP63" s="255"/>
      <c r="TPQ63" s="255"/>
      <c r="TPR63" s="255"/>
      <c r="TPS63" s="255"/>
      <c r="TPT63" s="255"/>
      <c r="TPU63" s="255"/>
      <c r="TPV63" s="255"/>
      <c r="TPW63" s="255"/>
      <c r="TPX63" s="255"/>
      <c r="TPY63" s="255"/>
      <c r="TPZ63" s="255"/>
      <c r="TQA63" s="255"/>
      <c r="TQB63" s="255"/>
      <c r="TQC63" s="255"/>
      <c r="TQD63" s="255"/>
      <c r="TQE63" s="255"/>
      <c r="TQF63" s="255"/>
      <c r="TQG63" s="255"/>
      <c r="TQH63" s="255"/>
      <c r="TQI63" s="255"/>
      <c r="TQJ63" s="255"/>
      <c r="TQK63" s="255"/>
      <c r="TQL63" s="255"/>
      <c r="TQM63" s="255"/>
      <c r="TQN63" s="255"/>
      <c r="TQO63" s="255"/>
      <c r="TQP63" s="255"/>
      <c r="TQQ63" s="255"/>
      <c r="TQR63" s="255"/>
      <c r="TQS63" s="255"/>
      <c r="TQT63" s="255"/>
      <c r="TQU63" s="255"/>
      <c r="TQV63" s="255"/>
      <c r="TQW63" s="255"/>
      <c r="TQX63" s="255"/>
      <c r="TQY63" s="255"/>
      <c r="TQZ63" s="255"/>
      <c r="TRA63" s="255"/>
      <c r="TRB63" s="255"/>
      <c r="TRC63" s="255"/>
      <c r="TRD63" s="255"/>
      <c r="TRE63" s="255"/>
      <c r="TRF63" s="255"/>
      <c r="TRG63" s="255"/>
      <c r="TRH63" s="255"/>
      <c r="TRI63" s="255"/>
      <c r="TRJ63" s="255"/>
      <c r="TRK63" s="255"/>
      <c r="TRL63" s="255"/>
      <c r="TRM63" s="255"/>
      <c r="TRN63" s="255"/>
      <c r="TRO63" s="255"/>
      <c r="TRP63" s="255"/>
      <c r="TRQ63" s="255"/>
      <c r="TRR63" s="255"/>
      <c r="TRS63" s="255"/>
      <c r="TRT63" s="255"/>
      <c r="TRU63" s="255"/>
      <c r="TRV63" s="255"/>
      <c r="TRW63" s="255"/>
      <c r="TRX63" s="255"/>
      <c r="TRY63" s="255"/>
      <c r="TRZ63" s="255"/>
      <c r="TSA63" s="255"/>
      <c r="TSB63" s="255"/>
      <c r="TSC63" s="255"/>
      <c r="TSD63" s="255"/>
      <c r="TSE63" s="255"/>
      <c r="TSF63" s="255"/>
      <c r="TSG63" s="255"/>
      <c r="TSH63" s="255"/>
      <c r="TSI63" s="255"/>
      <c r="TSJ63" s="255"/>
      <c r="TSK63" s="255"/>
      <c r="TSL63" s="255"/>
      <c r="TSM63" s="255"/>
      <c r="TSN63" s="255"/>
      <c r="TSO63" s="255"/>
      <c r="TSP63" s="255"/>
      <c r="TSQ63" s="255"/>
      <c r="TSR63" s="255"/>
      <c r="TSS63" s="255"/>
      <c r="TST63" s="255"/>
      <c r="TSU63" s="255"/>
      <c r="TSV63" s="255"/>
      <c r="TSW63" s="255"/>
      <c r="TSX63" s="255"/>
      <c r="TSY63" s="255"/>
      <c r="TSZ63" s="255"/>
      <c r="TTA63" s="255"/>
      <c r="TTB63" s="255"/>
      <c r="TTC63" s="255"/>
      <c r="TTD63" s="255"/>
      <c r="TTE63" s="255"/>
      <c r="TTF63" s="255"/>
      <c r="TTG63" s="255"/>
      <c r="TTH63" s="255"/>
      <c r="TTI63" s="255"/>
      <c r="TTJ63" s="255"/>
      <c r="TTK63" s="255"/>
      <c r="TTL63" s="255"/>
      <c r="TTM63" s="255"/>
      <c r="TTN63" s="255"/>
      <c r="TTO63" s="255"/>
      <c r="TTP63" s="255"/>
      <c r="TTQ63" s="255"/>
      <c r="TTR63" s="255"/>
      <c r="TTS63" s="255"/>
      <c r="TTT63" s="255"/>
      <c r="TTU63" s="255"/>
      <c r="TTV63" s="255"/>
      <c r="TTW63" s="255"/>
      <c r="TTX63" s="255"/>
      <c r="TTY63" s="255"/>
      <c r="TTZ63" s="255"/>
      <c r="TUA63" s="255"/>
      <c r="TUB63" s="255"/>
      <c r="TUC63" s="255"/>
      <c r="TUD63" s="255"/>
      <c r="TUE63" s="255"/>
      <c r="TUF63" s="255"/>
      <c r="TUG63" s="255"/>
      <c r="TUH63" s="255"/>
      <c r="TUI63" s="255"/>
      <c r="TUJ63" s="255"/>
      <c r="TUK63" s="255"/>
      <c r="TUL63" s="255"/>
      <c r="TUM63" s="255"/>
      <c r="TUN63" s="255"/>
      <c r="TUO63" s="255"/>
      <c r="TUP63" s="255"/>
      <c r="TUQ63" s="255"/>
      <c r="TUR63" s="255"/>
      <c r="TUS63" s="255"/>
      <c r="TUT63" s="255"/>
      <c r="TUU63" s="255"/>
      <c r="TUV63" s="255"/>
      <c r="TUW63" s="255"/>
      <c r="TUX63" s="255"/>
      <c r="TUY63" s="255"/>
      <c r="TUZ63" s="255"/>
      <c r="TVA63" s="255"/>
      <c r="TVB63" s="255"/>
      <c r="TVC63" s="255"/>
      <c r="TVD63" s="255"/>
      <c r="TVE63" s="255"/>
      <c r="TVF63" s="255"/>
      <c r="TVG63" s="255"/>
      <c r="TVH63" s="255"/>
      <c r="TVI63" s="255"/>
      <c r="TVJ63" s="255"/>
      <c r="TVK63" s="255"/>
      <c r="TVL63" s="255"/>
      <c r="TVM63" s="255"/>
      <c r="TVN63" s="255"/>
      <c r="TVO63" s="255"/>
      <c r="TVP63" s="255"/>
      <c r="TVQ63" s="255"/>
      <c r="TVR63" s="255"/>
      <c r="TVS63" s="255"/>
      <c r="TVT63" s="255"/>
      <c r="TVU63" s="255"/>
      <c r="TVV63" s="255"/>
      <c r="TVW63" s="255"/>
      <c r="TVX63" s="255"/>
      <c r="TVY63" s="255"/>
      <c r="TVZ63" s="255"/>
      <c r="TWA63" s="255"/>
      <c r="TWB63" s="255"/>
      <c r="TWC63" s="255"/>
      <c r="TWD63" s="255"/>
      <c r="TWE63" s="255"/>
      <c r="TWF63" s="255"/>
      <c r="TWG63" s="255"/>
      <c r="TWH63" s="255"/>
      <c r="TWI63" s="255"/>
      <c r="TWJ63" s="255"/>
      <c r="TWK63" s="255"/>
      <c r="TWL63" s="255"/>
      <c r="TWM63" s="255"/>
      <c r="TWN63" s="255"/>
      <c r="TWO63" s="255"/>
      <c r="TWP63" s="255"/>
      <c r="TWQ63" s="255"/>
      <c r="TWR63" s="255"/>
      <c r="TWS63" s="255"/>
      <c r="TWT63" s="255"/>
      <c r="TWU63" s="255"/>
      <c r="TWV63" s="255"/>
      <c r="TWW63" s="255"/>
      <c r="TWX63" s="255"/>
      <c r="TWY63" s="255"/>
      <c r="TWZ63" s="255"/>
      <c r="TXA63" s="255"/>
      <c r="TXB63" s="255"/>
      <c r="TXC63" s="255"/>
      <c r="TXD63" s="255"/>
      <c r="TXE63" s="255"/>
      <c r="TXF63" s="255"/>
      <c r="TXG63" s="255"/>
      <c r="TXH63" s="255"/>
      <c r="TXI63" s="255"/>
      <c r="TXJ63" s="255"/>
      <c r="TXK63" s="255"/>
      <c r="TXL63" s="255"/>
      <c r="TXM63" s="255"/>
      <c r="TXN63" s="255"/>
      <c r="TXO63" s="255"/>
      <c r="TXP63" s="255"/>
      <c r="TXQ63" s="255"/>
      <c r="TXR63" s="255"/>
      <c r="TXS63" s="255"/>
      <c r="TXT63" s="255"/>
      <c r="TXU63" s="255"/>
      <c r="TXV63" s="255"/>
      <c r="TXW63" s="255"/>
      <c r="TXX63" s="255"/>
      <c r="TXY63" s="255"/>
      <c r="TXZ63" s="255"/>
      <c r="TYA63" s="255"/>
      <c r="TYB63" s="255"/>
      <c r="TYC63" s="255"/>
      <c r="TYD63" s="255"/>
      <c r="TYE63" s="255"/>
      <c r="TYF63" s="255"/>
      <c r="TYG63" s="255"/>
      <c r="TYH63" s="255"/>
      <c r="TYI63" s="255"/>
      <c r="TYJ63" s="255"/>
      <c r="TYK63" s="255"/>
      <c r="TYL63" s="255"/>
      <c r="TYM63" s="255"/>
      <c r="TYN63" s="255"/>
      <c r="TYO63" s="255"/>
      <c r="TYP63" s="255"/>
      <c r="TYQ63" s="255"/>
      <c r="TYR63" s="255"/>
      <c r="TYS63" s="255"/>
      <c r="TYT63" s="255"/>
      <c r="TYU63" s="255"/>
      <c r="TYV63" s="255"/>
      <c r="TYW63" s="255"/>
      <c r="TYX63" s="255"/>
      <c r="TYY63" s="255"/>
      <c r="TYZ63" s="255"/>
      <c r="TZA63" s="255"/>
      <c r="TZB63" s="255"/>
      <c r="TZC63" s="255"/>
      <c r="TZD63" s="255"/>
      <c r="TZE63" s="255"/>
      <c r="TZF63" s="255"/>
      <c r="TZG63" s="255"/>
      <c r="TZH63" s="255"/>
      <c r="TZI63" s="255"/>
      <c r="TZJ63" s="255"/>
      <c r="TZK63" s="255"/>
      <c r="TZL63" s="255"/>
      <c r="TZM63" s="255"/>
      <c r="TZN63" s="255"/>
      <c r="TZO63" s="255"/>
      <c r="TZP63" s="255"/>
      <c r="TZQ63" s="255"/>
      <c r="TZR63" s="255"/>
      <c r="TZS63" s="255"/>
      <c r="TZT63" s="255"/>
      <c r="TZU63" s="255"/>
      <c r="TZV63" s="255"/>
      <c r="TZW63" s="255"/>
      <c r="TZX63" s="255"/>
      <c r="TZY63" s="255"/>
      <c r="TZZ63" s="255"/>
      <c r="UAA63" s="255"/>
      <c r="UAB63" s="255"/>
      <c r="UAC63" s="255"/>
      <c r="UAD63" s="255"/>
      <c r="UAE63" s="255"/>
      <c r="UAF63" s="255"/>
      <c r="UAG63" s="255"/>
      <c r="UAH63" s="255"/>
      <c r="UAI63" s="255"/>
      <c r="UAJ63" s="255"/>
      <c r="UAK63" s="255"/>
      <c r="UAL63" s="255"/>
      <c r="UAM63" s="255"/>
      <c r="UAN63" s="255"/>
      <c r="UAO63" s="255"/>
      <c r="UAP63" s="255"/>
      <c r="UAQ63" s="255"/>
      <c r="UAR63" s="255"/>
      <c r="UAS63" s="255"/>
      <c r="UAT63" s="255"/>
      <c r="UAU63" s="255"/>
      <c r="UAV63" s="255"/>
      <c r="UAW63" s="255"/>
      <c r="UAX63" s="255"/>
      <c r="UAY63" s="255"/>
      <c r="UAZ63" s="255"/>
      <c r="UBA63" s="255"/>
      <c r="UBB63" s="255"/>
      <c r="UBC63" s="255"/>
      <c r="UBD63" s="255"/>
      <c r="UBE63" s="255"/>
      <c r="UBF63" s="255"/>
      <c r="UBG63" s="255"/>
      <c r="UBH63" s="255"/>
      <c r="UBI63" s="255"/>
      <c r="UBJ63" s="255"/>
      <c r="UBK63" s="255"/>
      <c r="UBL63" s="255"/>
      <c r="UBM63" s="255"/>
      <c r="UBN63" s="255"/>
      <c r="UBO63" s="255"/>
      <c r="UBP63" s="255"/>
      <c r="UBQ63" s="255"/>
      <c r="UBR63" s="255"/>
      <c r="UBS63" s="255"/>
      <c r="UBT63" s="255"/>
      <c r="UBU63" s="255"/>
      <c r="UBV63" s="255"/>
      <c r="UBW63" s="255"/>
      <c r="UBX63" s="255"/>
      <c r="UBY63" s="255"/>
      <c r="UBZ63" s="255"/>
      <c r="UCA63" s="255"/>
      <c r="UCB63" s="255"/>
      <c r="UCC63" s="255"/>
      <c r="UCD63" s="255"/>
      <c r="UCE63" s="255"/>
      <c r="UCF63" s="255"/>
      <c r="UCG63" s="255"/>
      <c r="UCH63" s="255"/>
      <c r="UCI63" s="255"/>
      <c r="UCJ63" s="255"/>
      <c r="UCK63" s="255"/>
      <c r="UCL63" s="255"/>
      <c r="UCM63" s="255"/>
      <c r="UCN63" s="255"/>
      <c r="UCO63" s="255"/>
      <c r="UCP63" s="255"/>
      <c r="UCQ63" s="255"/>
      <c r="UCR63" s="255"/>
      <c r="UCS63" s="255"/>
      <c r="UCT63" s="255"/>
      <c r="UCU63" s="255"/>
      <c r="UCV63" s="255"/>
      <c r="UCW63" s="255"/>
      <c r="UCX63" s="255"/>
      <c r="UCY63" s="255"/>
      <c r="UCZ63" s="255"/>
      <c r="UDA63" s="255"/>
      <c r="UDB63" s="255"/>
      <c r="UDC63" s="255"/>
      <c r="UDD63" s="255"/>
      <c r="UDE63" s="255"/>
      <c r="UDF63" s="255"/>
      <c r="UDG63" s="255"/>
      <c r="UDH63" s="255"/>
      <c r="UDI63" s="255"/>
      <c r="UDJ63" s="255"/>
      <c r="UDK63" s="255"/>
      <c r="UDL63" s="255"/>
      <c r="UDM63" s="255"/>
      <c r="UDN63" s="255"/>
      <c r="UDO63" s="255"/>
      <c r="UDP63" s="255"/>
      <c r="UDQ63" s="255"/>
      <c r="UDR63" s="255"/>
      <c r="UDS63" s="255"/>
      <c r="UDT63" s="255"/>
      <c r="UDU63" s="255"/>
      <c r="UDV63" s="255"/>
      <c r="UDW63" s="255"/>
      <c r="UDX63" s="255"/>
      <c r="UDY63" s="255"/>
      <c r="UDZ63" s="255"/>
      <c r="UEA63" s="255"/>
      <c r="UEB63" s="255"/>
      <c r="UEC63" s="255"/>
      <c r="UED63" s="255"/>
      <c r="UEE63" s="255"/>
      <c r="UEF63" s="255"/>
      <c r="UEG63" s="255"/>
      <c r="UEH63" s="255"/>
      <c r="UEI63" s="255"/>
      <c r="UEJ63" s="255"/>
      <c r="UEK63" s="255"/>
      <c r="UEL63" s="255"/>
      <c r="UEM63" s="255"/>
      <c r="UEN63" s="255"/>
      <c r="UEO63" s="255"/>
      <c r="UEP63" s="255"/>
      <c r="UEQ63" s="255"/>
      <c r="UER63" s="255"/>
      <c r="UES63" s="255"/>
      <c r="UET63" s="255"/>
      <c r="UEU63" s="255"/>
      <c r="UEV63" s="255"/>
      <c r="UEW63" s="255"/>
      <c r="UEX63" s="255"/>
      <c r="UEY63" s="255"/>
      <c r="UEZ63" s="255"/>
      <c r="UFA63" s="255"/>
      <c r="UFB63" s="255"/>
      <c r="UFC63" s="255"/>
      <c r="UFD63" s="255"/>
      <c r="UFE63" s="255"/>
      <c r="UFF63" s="255"/>
      <c r="UFG63" s="255"/>
      <c r="UFH63" s="255"/>
      <c r="UFI63" s="255"/>
      <c r="UFJ63" s="255"/>
      <c r="UFK63" s="255"/>
      <c r="UFL63" s="255"/>
      <c r="UFM63" s="255"/>
      <c r="UFN63" s="255"/>
      <c r="UFO63" s="255"/>
      <c r="UFP63" s="255"/>
      <c r="UFQ63" s="255"/>
      <c r="UFR63" s="255"/>
      <c r="UFS63" s="255"/>
      <c r="UFT63" s="255"/>
      <c r="UFU63" s="255"/>
      <c r="UFV63" s="255"/>
      <c r="UFW63" s="255"/>
      <c r="UFX63" s="255"/>
      <c r="UFY63" s="255"/>
      <c r="UFZ63" s="255"/>
      <c r="UGA63" s="255"/>
      <c r="UGB63" s="255"/>
      <c r="UGC63" s="255"/>
      <c r="UGD63" s="255"/>
      <c r="UGE63" s="255"/>
      <c r="UGF63" s="255"/>
      <c r="UGG63" s="255"/>
      <c r="UGH63" s="255"/>
      <c r="UGI63" s="255"/>
      <c r="UGJ63" s="255"/>
      <c r="UGK63" s="255"/>
      <c r="UGL63" s="255"/>
      <c r="UGM63" s="255"/>
      <c r="UGN63" s="255"/>
      <c r="UGO63" s="255"/>
      <c r="UGP63" s="255"/>
      <c r="UGQ63" s="255"/>
      <c r="UGR63" s="255"/>
      <c r="UGS63" s="255"/>
      <c r="UGT63" s="255"/>
      <c r="UGU63" s="255"/>
      <c r="UGV63" s="255"/>
      <c r="UGW63" s="255"/>
      <c r="UGX63" s="255"/>
      <c r="UGY63" s="255"/>
      <c r="UGZ63" s="255"/>
      <c r="UHA63" s="255"/>
      <c r="UHB63" s="255"/>
      <c r="UHC63" s="255"/>
      <c r="UHD63" s="255"/>
      <c r="UHE63" s="255"/>
      <c r="UHF63" s="255"/>
      <c r="UHG63" s="255"/>
      <c r="UHH63" s="255"/>
      <c r="UHI63" s="255"/>
      <c r="UHJ63" s="255"/>
      <c r="UHK63" s="255"/>
      <c r="UHL63" s="255"/>
      <c r="UHM63" s="255"/>
      <c r="UHN63" s="255"/>
      <c r="UHO63" s="255"/>
      <c r="UHP63" s="255"/>
      <c r="UHQ63" s="255"/>
      <c r="UHR63" s="255"/>
      <c r="UHS63" s="255"/>
      <c r="UHT63" s="255"/>
      <c r="UHU63" s="255"/>
      <c r="UHV63" s="255"/>
      <c r="UHW63" s="255"/>
      <c r="UHX63" s="255"/>
      <c r="UHY63" s="255"/>
      <c r="UHZ63" s="255"/>
      <c r="UIA63" s="255"/>
      <c r="UIB63" s="255"/>
      <c r="UIC63" s="255"/>
      <c r="UID63" s="255"/>
      <c r="UIE63" s="255"/>
      <c r="UIF63" s="255"/>
      <c r="UIG63" s="255"/>
      <c r="UIH63" s="255"/>
      <c r="UII63" s="255"/>
      <c r="UIJ63" s="255"/>
      <c r="UIK63" s="255"/>
      <c r="UIL63" s="255"/>
      <c r="UIM63" s="255"/>
      <c r="UIN63" s="255"/>
      <c r="UIO63" s="255"/>
      <c r="UIP63" s="255"/>
      <c r="UIQ63" s="255"/>
      <c r="UIR63" s="255"/>
      <c r="UIS63" s="255"/>
      <c r="UIT63" s="255"/>
      <c r="UIU63" s="255"/>
      <c r="UIV63" s="255"/>
      <c r="UIW63" s="255"/>
      <c r="UIX63" s="255"/>
      <c r="UIY63" s="255"/>
      <c r="UIZ63" s="255"/>
      <c r="UJA63" s="255"/>
      <c r="UJB63" s="255"/>
      <c r="UJC63" s="255"/>
      <c r="UJD63" s="255"/>
      <c r="UJE63" s="255"/>
      <c r="UJF63" s="255"/>
      <c r="UJG63" s="255"/>
      <c r="UJH63" s="255"/>
      <c r="UJI63" s="255"/>
      <c r="UJJ63" s="255"/>
      <c r="UJK63" s="255"/>
      <c r="UJL63" s="255"/>
      <c r="UJM63" s="255"/>
      <c r="UJN63" s="255"/>
      <c r="UJO63" s="255"/>
      <c r="UJP63" s="255"/>
      <c r="UJQ63" s="255"/>
      <c r="UJR63" s="255"/>
      <c r="UJS63" s="255"/>
      <c r="UJT63" s="255"/>
      <c r="UJU63" s="255"/>
      <c r="UJV63" s="255"/>
      <c r="UJW63" s="255"/>
      <c r="UJX63" s="255"/>
      <c r="UJY63" s="255"/>
      <c r="UJZ63" s="255"/>
      <c r="UKA63" s="255"/>
      <c r="UKB63" s="255"/>
      <c r="UKC63" s="255"/>
      <c r="UKD63" s="255"/>
      <c r="UKE63" s="255"/>
      <c r="UKF63" s="255"/>
      <c r="UKG63" s="255"/>
      <c r="UKH63" s="255"/>
      <c r="UKI63" s="255"/>
      <c r="UKJ63" s="255"/>
      <c r="UKK63" s="255"/>
      <c r="UKL63" s="255"/>
      <c r="UKM63" s="255"/>
      <c r="UKN63" s="255"/>
      <c r="UKO63" s="255"/>
      <c r="UKP63" s="255"/>
      <c r="UKQ63" s="255"/>
      <c r="UKR63" s="255"/>
      <c r="UKS63" s="255"/>
      <c r="UKT63" s="255"/>
      <c r="UKU63" s="255"/>
      <c r="UKV63" s="255"/>
      <c r="UKW63" s="255"/>
      <c r="UKX63" s="255"/>
      <c r="UKY63" s="255"/>
      <c r="UKZ63" s="255"/>
      <c r="ULA63" s="255"/>
      <c r="ULB63" s="255"/>
      <c r="ULC63" s="255"/>
      <c r="ULD63" s="255"/>
      <c r="ULE63" s="255"/>
      <c r="ULF63" s="255"/>
      <c r="ULG63" s="255"/>
      <c r="ULH63" s="255"/>
      <c r="ULI63" s="255"/>
      <c r="ULJ63" s="255"/>
      <c r="ULK63" s="255"/>
      <c r="ULL63" s="255"/>
      <c r="ULM63" s="255"/>
      <c r="ULN63" s="255"/>
      <c r="ULO63" s="255"/>
      <c r="ULP63" s="255"/>
      <c r="ULQ63" s="255"/>
      <c r="ULR63" s="255"/>
      <c r="ULS63" s="255"/>
      <c r="ULT63" s="255"/>
      <c r="ULU63" s="255"/>
      <c r="ULV63" s="255"/>
      <c r="ULW63" s="255"/>
      <c r="ULX63" s="255"/>
      <c r="ULY63" s="255"/>
      <c r="ULZ63" s="255"/>
      <c r="UMA63" s="255"/>
      <c r="UMB63" s="255"/>
      <c r="UMC63" s="255"/>
      <c r="UMD63" s="255"/>
      <c r="UME63" s="255"/>
      <c r="UMF63" s="255"/>
      <c r="UMG63" s="255"/>
      <c r="UMH63" s="255"/>
      <c r="UMI63" s="255"/>
      <c r="UMJ63" s="255"/>
      <c r="UMK63" s="255"/>
      <c r="UML63" s="255"/>
      <c r="UMM63" s="255"/>
      <c r="UMN63" s="255"/>
      <c r="UMO63" s="255"/>
      <c r="UMP63" s="255"/>
      <c r="UMQ63" s="255"/>
      <c r="UMR63" s="255"/>
      <c r="UMS63" s="255"/>
      <c r="UMT63" s="255"/>
      <c r="UMU63" s="255"/>
      <c r="UMV63" s="255"/>
      <c r="UMW63" s="255"/>
      <c r="UMX63" s="255"/>
      <c r="UMY63" s="255"/>
      <c r="UMZ63" s="255"/>
      <c r="UNA63" s="255"/>
      <c r="UNB63" s="255"/>
      <c r="UNC63" s="255"/>
      <c r="UND63" s="255"/>
      <c r="UNE63" s="255"/>
      <c r="UNF63" s="255"/>
      <c r="UNG63" s="255"/>
      <c r="UNH63" s="255"/>
      <c r="UNI63" s="255"/>
      <c r="UNJ63" s="255"/>
      <c r="UNK63" s="255"/>
      <c r="UNL63" s="255"/>
      <c r="UNM63" s="255"/>
      <c r="UNN63" s="255"/>
      <c r="UNO63" s="255"/>
      <c r="UNP63" s="255"/>
      <c r="UNQ63" s="255"/>
      <c r="UNR63" s="255"/>
      <c r="UNS63" s="255"/>
      <c r="UNT63" s="255"/>
      <c r="UNU63" s="255"/>
      <c r="UNV63" s="255"/>
      <c r="UNW63" s="255"/>
      <c r="UNX63" s="255"/>
      <c r="UNY63" s="255"/>
      <c r="UNZ63" s="255"/>
      <c r="UOA63" s="255"/>
      <c r="UOB63" s="255"/>
      <c r="UOC63" s="255"/>
      <c r="UOD63" s="255"/>
      <c r="UOE63" s="255"/>
      <c r="UOF63" s="255"/>
      <c r="UOG63" s="255"/>
      <c r="UOH63" s="255"/>
      <c r="UOI63" s="255"/>
      <c r="UOJ63" s="255"/>
      <c r="UOK63" s="255"/>
      <c r="UOL63" s="255"/>
      <c r="UOM63" s="255"/>
      <c r="UON63" s="255"/>
      <c r="UOO63" s="255"/>
      <c r="UOP63" s="255"/>
      <c r="UOQ63" s="255"/>
      <c r="UOR63" s="255"/>
      <c r="UOS63" s="255"/>
      <c r="UOT63" s="255"/>
      <c r="UOU63" s="255"/>
      <c r="UOV63" s="255"/>
      <c r="UOW63" s="255"/>
      <c r="UOX63" s="255"/>
      <c r="UOY63" s="255"/>
      <c r="UOZ63" s="255"/>
      <c r="UPA63" s="255"/>
      <c r="UPB63" s="255"/>
      <c r="UPC63" s="255"/>
      <c r="UPD63" s="255"/>
      <c r="UPE63" s="255"/>
      <c r="UPF63" s="255"/>
      <c r="UPG63" s="255"/>
      <c r="UPH63" s="255"/>
      <c r="UPI63" s="255"/>
      <c r="UPJ63" s="255"/>
      <c r="UPK63" s="255"/>
      <c r="UPL63" s="255"/>
      <c r="UPM63" s="255"/>
      <c r="UPN63" s="255"/>
      <c r="UPO63" s="255"/>
      <c r="UPP63" s="255"/>
      <c r="UPQ63" s="255"/>
      <c r="UPR63" s="255"/>
      <c r="UPS63" s="255"/>
      <c r="UPT63" s="255"/>
      <c r="UPU63" s="255"/>
      <c r="UPV63" s="255"/>
      <c r="UPW63" s="255"/>
      <c r="UPX63" s="255"/>
      <c r="UPY63" s="255"/>
      <c r="UPZ63" s="255"/>
      <c r="UQA63" s="255"/>
      <c r="UQB63" s="255"/>
      <c r="UQC63" s="255"/>
      <c r="UQD63" s="255"/>
      <c r="UQE63" s="255"/>
      <c r="UQF63" s="255"/>
      <c r="UQG63" s="255"/>
      <c r="UQH63" s="255"/>
      <c r="UQI63" s="255"/>
      <c r="UQJ63" s="255"/>
      <c r="UQK63" s="255"/>
      <c r="UQL63" s="255"/>
      <c r="UQM63" s="255"/>
      <c r="UQN63" s="255"/>
      <c r="UQO63" s="255"/>
      <c r="UQP63" s="255"/>
      <c r="UQQ63" s="255"/>
      <c r="UQR63" s="255"/>
      <c r="UQS63" s="255"/>
      <c r="UQT63" s="255"/>
      <c r="UQU63" s="255"/>
      <c r="UQV63" s="255"/>
      <c r="UQW63" s="255"/>
      <c r="UQX63" s="255"/>
      <c r="UQY63" s="255"/>
      <c r="UQZ63" s="255"/>
      <c r="URA63" s="255"/>
      <c r="URB63" s="255"/>
      <c r="URC63" s="255"/>
      <c r="URD63" s="255"/>
      <c r="URE63" s="255"/>
      <c r="URF63" s="255"/>
      <c r="URG63" s="255"/>
      <c r="URH63" s="255"/>
      <c r="URI63" s="255"/>
      <c r="URJ63" s="255"/>
      <c r="URK63" s="255"/>
      <c r="URL63" s="255"/>
      <c r="URM63" s="255"/>
      <c r="URN63" s="255"/>
      <c r="URO63" s="255"/>
      <c r="URP63" s="255"/>
      <c r="URQ63" s="255"/>
      <c r="URR63" s="255"/>
      <c r="URS63" s="255"/>
      <c r="URT63" s="255"/>
      <c r="URU63" s="255"/>
      <c r="URV63" s="255"/>
      <c r="URW63" s="255"/>
      <c r="URX63" s="255"/>
      <c r="URY63" s="255"/>
      <c r="URZ63" s="255"/>
      <c r="USA63" s="255"/>
      <c r="USB63" s="255"/>
      <c r="USC63" s="255"/>
      <c r="USD63" s="255"/>
      <c r="USE63" s="255"/>
      <c r="USF63" s="255"/>
      <c r="USG63" s="255"/>
      <c r="USH63" s="255"/>
      <c r="USI63" s="255"/>
      <c r="USJ63" s="255"/>
      <c r="USK63" s="255"/>
      <c r="USL63" s="255"/>
      <c r="USM63" s="255"/>
      <c r="USN63" s="255"/>
      <c r="USO63" s="255"/>
      <c r="USP63" s="255"/>
      <c r="USQ63" s="255"/>
      <c r="USR63" s="255"/>
      <c r="USS63" s="255"/>
      <c r="UST63" s="255"/>
      <c r="USU63" s="255"/>
      <c r="USV63" s="255"/>
      <c r="USW63" s="255"/>
      <c r="USX63" s="255"/>
      <c r="USY63" s="255"/>
      <c r="USZ63" s="255"/>
      <c r="UTA63" s="255"/>
      <c r="UTB63" s="255"/>
      <c r="UTC63" s="255"/>
      <c r="UTD63" s="255"/>
      <c r="UTE63" s="255"/>
      <c r="UTF63" s="255"/>
      <c r="UTG63" s="255"/>
      <c r="UTH63" s="255"/>
      <c r="UTI63" s="255"/>
      <c r="UTJ63" s="255"/>
      <c r="UTK63" s="255"/>
      <c r="UTL63" s="255"/>
      <c r="UTM63" s="255"/>
      <c r="UTN63" s="255"/>
      <c r="UTO63" s="255"/>
      <c r="UTP63" s="255"/>
      <c r="UTQ63" s="255"/>
      <c r="UTR63" s="255"/>
      <c r="UTS63" s="255"/>
      <c r="UTT63" s="255"/>
      <c r="UTU63" s="255"/>
      <c r="UTV63" s="255"/>
      <c r="UTW63" s="255"/>
      <c r="UTX63" s="255"/>
      <c r="UTY63" s="255"/>
      <c r="UTZ63" s="255"/>
      <c r="UUA63" s="255"/>
      <c r="UUB63" s="255"/>
      <c r="UUC63" s="255"/>
      <c r="UUD63" s="255"/>
      <c r="UUE63" s="255"/>
      <c r="UUF63" s="255"/>
      <c r="UUG63" s="255"/>
      <c r="UUH63" s="255"/>
      <c r="UUI63" s="255"/>
      <c r="UUJ63" s="255"/>
      <c r="UUK63" s="255"/>
      <c r="UUL63" s="255"/>
      <c r="UUM63" s="255"/>
      <c r="UUN63" s="255"/>
      <c r="UUO63" s="255"/>
      <c r="UUP63" s="255"/>
      <c r="UUQ63" s="255"/>
      <c r="UUR63" s="255"/>
      <c r="UUS63" s="255"/>
      <c r="UUT63" s="255"/>
      <c r="UUU63" s="255"/>
      <c r="UUV63" s="255"/>
      <c r="UUW63" s="255"/>
      <c r="UUX63" s="255"/>
      <c r="UUY63" s="255"/>
      <c r="UUZ63" s="255"/>
      <c r="UVA63" s="255"/>
      <c r="UVB63" s="255"/>
      <c r="UVC63" s="255"/>
      <c r="UVD63" s="255"/>
      <c r="UVE63" s="255"/>
      <c r="UVF63" s="255"/>
      <c r="UVG63" s="255"/>
      <c r="UVH63" s="255"/>
      <c r="UVI63" s="255"/>
      <c r="UVJ63" s="255"/>
      <c r="UVK63" s="255"/>
      <c r="UVL63" s="255"/>
      <c r="UVM63" s="255"/>
      <c r="UVN63" s="255"/>
      <c r="UVO63" s="255"/>
      <c r="UVP63" s="255"/>
      <c r="UVQ63" s="255"/>
      <c r="UVR63" s="255"/>
      <c r="UVS63" s="255"/>
      <c r="UVT63" s="255"/>
      <c r="UVU63" s="255"/>
      <c r="UVV63" s="255"/>
      <c r="UVW63" s="255"/>
      <c r="UVX63" s="255"/>
      <c r="UVY63" s="255"/>
      <c r="UVZ63" s="255"/>
      <c r="UWA63" s="255"/>
      <c r="UWB63" s="255"/>
      <c r="UWC63" s="255"/>
      <c r="UWD63" s="255"/>
      <c r="UWE63" s="255"/>
      <c r="UWF63" s="255"/>
      <c r="UWG63" s="255"/>
      <c r="UWH63" s="255"/>
      <c r="UWI63" s="255"/>
      <c r="UWJ63" s="255"/>
      <c r="UWK63" s="255"/>
      <c r="UWL63" s="255"/>
      <c r="UWM63" s="255"/>
      <c r="UWN63" s="255"/>
      <c r="UWO63" s="255"/>
      <c r="UWP63" s="255"/>
      <c r="UWQ63" s="255"/>
      <c r="UWR63" s="255"/>
      <c r="UWS63" s="255"/>
      <c r="UWT63" s="255"/>
      <c r="UWU63" s="255"/>
      <c r="UWV63" s="255"/>
      <c r="UWW63" s="255"/>
      <c r="UWX63" s="255"/>
      <c r="UWY63" s="255"/>
      <c r="UWZ63" s="255"/>
      <c r="UXA63" s="255"/>
      <c r="UXB63" s="255"/>
      <c r="UXC63" s="255"/>
      <c r="UXD63" s="255"/>
      <c r="UXE63" s="255"/>
      <c r="UXF63" s="255"/>
      <c r="UXG63" s="255"/>
      <c r="UXH63" s="255"/>
      <c r="UXI63" s="255"/>
      <c r="UXJ63" s="255"/>
      <c r="UXK63" s="255"/>
      <c r="UXL63" s="255"/>
      <c r="UXM63" s="255"/>
      <c r="UXN63" s="255"/>
      <c r="UXO63" s="255"/>
      <c r="UXP63" s="255"/>
      <c r="UXQ63" s="255"/>
      <c r="UXR63" s="255"/>
      <c r="UXS63" s="255"/>
      <c r="UXT63" s="255"/>
      <c r="UXU63" s="255"/>
      <c r="UXV63" s="255"/>
      <c r="UXW63" s="255"/>
      <c r="UXX63" s="255"/>
      <c r="UXY63" s="255"/>
      <c r="UXZ63" s="255"/>
      <c r="UYA63" s="255"/>
      <c r="UYB63" s="255"/>
      <c r="UYC63" s="255"/>
      <c r="UYD63" s="255"/>
      <c r="UYE63" s="255"/>
      <c r="UYF63" s="255"/>
      <c r="UYG63" s="255"/>
      <c r="UYH63" s="255"/>
      <c r="UYI63" s="255"/>
      <c r="UYJ63" s="255"/>
      <c r="UYK63" s="255"/>
      <c r="UYL63" s="255"/>
      <c r="UYM63" s="255"/>
      <c r="UYN63" s="255"/>
      <c r="UYO63" s="255"/>
      <c r="UYP63" s="255"/>
      <c r="UYQ63" s="255"/>
      <c r="UYR63" s="255"/>
      <c r="UYS63" s="255"/>
      <c r="UYT63" s="255"/>
      <c r="UYU63" s="255"/>
      <c r="UYV63" s="255"/>
      <c r="UYW63" s="255"/>
      <c r="UYX63" s="255"/>
      <c r="UYY63" s="255"/>
      <c r="UYZ63" s="255"/>
      <c r="UZA63" s="255"/>
      <c r="UZB63" s="255"/>
      <c r="UZC63" s="255"/>
      <c r="UZD63" s="255"/>
      <c r="UZE63" s="255"/>
      <c r="UZF63" s="255"/>
      <c r="UZG63" s="255"/>
      <c r="UZH63" s="255"/>
      <c r="UZI63" s="255"/>
      <c r="UZJ63" s="255"/>
      <c r="UZK63" s="255"/>
      <c r="UZL63" s="255"/>
      <c r="UZM63" s="255"/>
      <c r="UZN63" s="255"/>
      <c r="UZO63" s="255"/>
      <c r="UZP63" s="255"/>
      <c r="UZQ63" s="255"/>
      <c r="UZR63" s="255"/>
      <c r="UZS63" s="255"/>
      <c r="UZT63" s="255"/>
      <c r="UZU63" s="255"/>
      <c r="UZV63" s="255"/>
      <c r="UZW63" s="255"/>
      <c r="UZX63" s="255"/>
      <c r="UZY63" s="255"/>
      <c r="UZZ63" s="255"/>
      <c r="VAA63" s="255"/>
      <c r="VAB63" s="255"/>
      <c r="VAC63" s="255"/>
      <c r="VAD63" s="255"/>
      <c r="VAE63" s="255"/>
      <c r="VAF63" s="255"/>
      <c r="VAG63" s="255"/>
      <c r="VAH63" s="255"/>
      <c r="VAI63" s="255"/>
      <c r="VAJ63" s="255"/>
      <c r="VAK63" s="255"/>
      <c r="VAL63" s="255"/>
      <c r="VAM63" s="255"/>
      <c r="VAN63" s="255"/>
      <c r="VAO63" s="255"/>
      <c r="VAP63" s="255"/>
      <c r="VAQ63" s="255"/>
      <c r="VAR63" s="255"/>
      <c r="VAS63" s="255"/>
      <c r="VAT63" s="255"/>
      <c r="VAU63" s="255"/>
      <c r="VAV63" s="255"/>
      <c r="VAW63" s="255"/>
      <c r="VAX63" s="255"/>
      <c r="VAY63" s="255"/>
      <c r="VAZ63" s="255"/>
      <c r="VBA63" s="255"/>
      <c r="VBB63" s="255"/>
      <c r="VBC63" s="255"/>
      <c r="VBD63" s="255"/>
      <c r="VBE63" s="255"/>
      <c r="VBF63" s="255"/>
      <c r="VBG63" s="255"/>
      <c r="VBH63" s="255"/>
      <c r="VBI63" s="255"/>
      <c r="VBJ63" s="255"/>
      <c r="VBK63" s="255"/>
      <c r="VBL63" s="255"/>
      <c r="VBM63" s="255"/>
      <c r="VBN63" s="255"/>
      <c r="VBO63" s="255"/>
      <c r="VBP63" s="255"/>
      <c r="VBQ63" s="255"/>
      <c r="VBR63" s="255"/>
      <c r="VBS63" s="255"/>
      <c r="VBT63" s="255"/>
      <c r="VBU63" s="255"/>
      <c r="VBV63" s="255"/>
      <c r="VBW63" s="255"/>
      <c r="VBX63" s="255"/>
      <c r="VBY63" s="255"/>
      <c r="VBZ63" s="255"/>
      <c r="VCA63" s="255"/>
      <c r="VCB63" s="255"/>
      <c r="VCC63" s="255"/>
      <c r="VCD63" s="255"/>
      <c r="VCE63" s="255"/>
      <c r="VCF63" s="255"/>
      <c r="VCG63" s="255"/>
      <c r="VCH63" s="255"/>
      <c r="VCI63" s="255"/>
      <c r="VCJ63" s="255"/>
      <c r="VCK63" s="255"/>
      <c r="VCL63" s="255"/>
      <c r="VCM63" s="255"/>
      <c r="VCN63" s="255"/>
      <c r="VCO63" s="255"/>
      <c r="VCP63" s="255"/>
      <c r="VCQ63" s="255"/>
      <c r="VCR63" s="255"/>
      <c r="VCS63" s="255"/>
      <c r="VCT63" s="255"/>
      <c r="VCU63" s="255"/>
      <c r="VCV63" s="255"/>
      <c r="VCW63" s="255"/>
      <c r="VCX63" s="255"/>
      <c r="VCY63" s="255"/>
      <c r="VCZ63" s="255"/>
      <c r="VDA63" s="255"/>
      <c r="VDB63" s="255"/>
      <c r="VDC63" s="255"/>
      <c r="VDD63" s="255"/>
      <c r="VDE63" s="255"/>
      <c r="VDF63" s="255"/>
      <c r="VDG63" s="255"/>
      <c r="VDH63" s="255"/>
      <c r="VDI63" s="255"/>
      <c r="VDJ63" s="255"/>
      <c r="VDK63" s="255"/>
      <c r="VDL63" s="255"/>
      <c r="VDM63" s="255"/>
      <c r="VDN63" s="255"/>
      <c r="VDO63" s="255"/>
      <c r="VDP63" s="255"/>
      <c r="VDQ63" s="255"/>
      <c r="VDR63" s="255"/>
      <c r="VDS63" s="255"/>
      <c r="VDT63" s="255"/>
      <c r="VDU63" s="255"/>
      <c r="VDV63" s="255"/>
      <c r="VDW63" s="255"/>
      <c r="VDX63" s="255"/>
      <c r="VDY63" s="255"/>
      <c r="VDZ63" s="255"/>
      <c r="VEA63" s="255"/>
      <c r="VEB63" s="255"/>
      <c r="VEC63" s="255"/>
      <c r="VED63" s="255"/>
      <c r="VEE63" s="255"/>
      <c r="VEF63" s="255"/>
      <c r="VEG63" s="255"/>
      <c r="VEH63" s="255"/>
      <c r="VEI63" s="255"/>
      <c r="VEJ63" s="255"/>
      <c r="VEK63" s="255"/>
      <c r="VEL63" s="255"/>
      <c r="VEM63" s="255"/>
      <c r="VEN63" s="255"/>
      <c r="VEO63" s="255"/>
      <c r="VEP63" s="255"/>
      <c r="VEQ63" s="255"/>
      <c r="VER63" s="255"/>
      <c r="VES63" s="255"/>
      <c r="VET63" s="255"/>
      <c r="VEU63" s="255"/>
      <c r="VEV63" s="255"/>
      <c r="VEW63" s="255"/>
      <c r="VEX63" s="255"/>
      <c r="VEY63" s="255"/>
      <c r="VEZ63" s="255"/>
      <c r="VFA63" s="255"/>
      <c r="VFB63" s="255"/>
      <c r="VFC63" s="255"/>
      <c r="VFD63" s="255"/>
      <c r="VFE63" s="255"/>
      <c r="VFF63" s="255"/>
      <c r="VFG63" s="255"/>
      <c r="VFH63" s="255"/>
      <c r="VFI63" s="255"/>
      <c r="VFJ63" s="255"/>
      <c r="VFK63" s="255"/>
      <c r="VFL63" s="255"/>
      <c r="VFM63" s="255"/>
      <c r="VFN63" s="255"/>
      <c r="VFO63" s="255"/>
      <c r="VFP63" s="255"/>
      <c r="VFQ63" s="255"/>
      <c r="VFR63" s="255"/>
      <c r="VFS63" s="255"/>
      <c r="VFT63" s="255"/>
      <c r="VFU63" s="255"/>
      <c r="VFV63" s="255"/>
      <c r="VFW63" s="255"/>
      <c r="VFX63" s="255"/>
      <c r="VFY63" s="255"/>
      <c r="VFZ63" s="255"/>
      <c r="VGA63" s="255"/>
      <c r="VGB63" s="255"/>
      <c r="VGC63" s="255"/>
      <c r="VGD63" s="255"/>
      <c r="VGE63" s="255"/>
      <c r="VGF63" s="255"/>
      <c r="VGG63" s="255"/>
      <c r="VGH63" s="255"/>
      <c r="VGI63" s="255"/>
      <c r="VGJ63" s="255"/>
      <c r="VGK63" s="255"/>
      <c r="VGL63" s="255"/>
      <c r="VGM63" s="255"/>
      <c r="VGN63" s="255"/>
      <c r="VGO63" s="255"/>
      <c r="VGP63" s="255"/>
      <c r="VGQ63" s="255"/>
      <c r="VGR63" s="255"/>
      <c r="VGS63" s="255"/>
      <c r="VGT63" s="255"/>
      <c r="VGU63" s="255"/>
      <c r="VGV63" s="255"/>
      <c r="VGW63" s="255"/>
      <c r="VGX63" s="255"/>
      <c r="VGY63" s="255"/>
      <c r="VGZ63" s="255"/>
      <c r="VHA63" s="255"/>
      <c r="VHB63" s="255"/>
      <c r="VHC63" s="255"/>
      <c r="VHD63" s="255"/>
      <c r="VHE63" s="255"/>
      <c r="VHF63" s="255"/>
      <c r="VHG63" s="255"/>
      <c r="VHH63" s="255"/>
      <c r="VHI63" s="255"/>
      <c r="VHJ63" s="255"/>
      <c r="VHK63" s="255"/>
      <c r="VHL63" s="255"/>
      <c r="VHM63" s="255"/>
      <c r="VHN63" s="255"/>
      <c r="VHO63" s="255"/>
      <c r="VHP63" s="255"/>
      <c r="VHQ63" s="255"/>
      <c r="VHR63" s="255"/>
      <c r="VHS63" s="255"/>
      <c r="VHT63" s="255"/>
      <c r="VHU63" s="255"/>
      <c r="VHV63" s="255"/>
      <c r="VHW63" s="255"/>
      <c r="VHX63" s="255"/>
      <c r="VHY63" s="255"/>
      <c r="VHZ63" s="255"/>
      <c r="VIA63" s="255"/>
      <c r="VIB63" s="255"/>
      <c r="VIC63" s="255"/>
      <c r="VID63" s="255"/>
      <c r="VIE63" s="255"/>
      <c r="VIF63" s="255"/>
      <c r="VIG63" s="255"/>
      <c r="VIH63" s="255"/>
      <c r="VII63" s="255"/>
      <c r="VIJ63" s="255"/>
      <c r="VIK63" s="255"/>
      <c r="VIL63" s="255"/>
      <c r="VIM63" s="255"/>
      <c r="VIN63" s="255"/>
      <c r="VIO63" s="255"/>
      <c r="VIP63" s="255"/>
      <c r="VIQ63" s="255"/>
      <c r="VIR63" s="255"/>
      <c r="VIS63" s="255"/>
      <c r="VIT63" s="255"/>
      <c r="VIU63" s="255"/>
      <c r="VIV63" s="255"/>
      <c r="VIW63" s="255"/>
      <c r="VIX63" s="255"/>
      <c r="VIY63" s="255"/>
      <c r="VIZ63" s="255"/>
      <c r="VJA63" s="255"/>
      <c r="VJB63" s="255"/>
      <c r="VJC63" s="255"/>
      <c r="VJD63" s="255"/>
      <c r="VJE63" s="255"/>
      <c r="VJF63" s="255"/>
      <c r="VJG63" s="255"/>
      <c r="VJH63" s="255"/>
      <c r="VJI63" s="255"/>
      <c r="VJJ63" s="255"/>
      <c r="VJK63" s="255"/>
      <c r="VJL63" s="255"/>
      <c r="VJM63" s="255"/>
      <c r="VJN63" s="255"/>
      <c r="VJO63" s="255"/>
      <c r="VJP63" s="255"/>
      <c r="VJQ63" s="255"/>
      <c r="VJR63" s="255"/>
      <c r="VJS63" s="255"/>
      <c r="VJT63" s="255"/>
      <c r="VJU63" s="255"/>
      <c r="VJV63" s="255"/>
      <c r="VJW63" s="255"/>
      <c r="VJX63" s="255"/>
      <c r="VJY63" s="255"/>
      <c r="VJZ63" s="255"/>
      <c r="VKA63" s="255"/>
      <c r="VKB63" s="255"/>
      <c r="VKC63" s="255"/>
      <c r="VKD63" s="255"/>
      <c r="VKE63" s="255"/>
      <c r="VKF63" s="255"/>
      <c r="VKG63" s="255"/>
      <c r="VKH63" s="255"/>
      <c r="VKI63" s="255"/>
      <c r="VKJ63" s="255"/>
      <c r="VKK63" s="255"/>
      <c r="VKL63" s="255"/>
      <c r="VKM63" s="255"/>
      <c r="VKN63" s="255"/>
      <c r="VKO63" s="255"/>
      <c r="VKP63" s="255"/>
      <c r="VKQ63" s="255"/>
      <c r="VKR63" s="255"/>
      <c r="VKS63" s="255"/>
      <c r="VKT63" s="255"/>
      <c r="VKU63" s="255"/>
      <c r="VKV63" s="255"/>
      <c r="VKW63" s="255"/>
      <c r="VKX63" s="255"/>
      <c r="VKY63" s="255"/>
      <c r="VKZ63" s="255"/>
      <c r="VLA63" s="255"/>
      <c r="VLB63" s="255"/>
      <c r="VLC63" s="255"/>
      <c r="VLD63" s="255"/>
      <c r="VLE63" s="255"/>
      <c r="VLF63" s="255"/>
      <c r="VLG63" s="255"/>
      <c r="VLH63" s="255"/>
      <c r="VLI63" s="255"/>
      <c r="VLJ63" s="255"/>
      <c r="VLK63" s="255"/>
      <c r="VLL63" s="255"/>
      <c r="VLM63" s="255"/>
      <c r="VLN63" s="255"/>
      <c r="VLO63" s="255"/>
      <c r="VLP63" s="255"/>
      <c r="VLQ63" s="255"/>
      <c r="VLR63" s="255"/>
      <c r="VLS63" s="255"/>
      <c r="VLT63" s="255"/>
      <c r="VLU63" s="255"/>
      <c r="VLV63" s="255"/>
      <c r="VLW63" s="255"/>
      <c r="VLX63" s="255"/>
      <c r="VLY63" s="255"/>
      <c r="VLZ63" s="255"/>
      <c r="VMA63" s="255"/>
      <c r="VMB63" s="255"/>
      <c r="VMC63" s="255"/>
      <c r="VMD63" s="255"/>
      <c r="VME63" s="255"/>
      <c r="VMF63" s="255"/>
      <c r="VMG63" s="255"/>
      <c r="VMH63" s="255"/>
      <c r="VMI63" s="255"/>
      <c r="VMJ63" s="255"/>
      <c r="VMK63" s="255"/>
      <c r="VML63" s="255"/>
      <c r="VMM63" s="255"/>
      <c r="VMN63" s="255"/>
      <c r="VMO63" s="255"/>
      <c r="VMP63" s="255"/>
      <c r="VMQ63" s="255"/>
      <c r="VMR63" s="255"/>
      <c r="VMS63" s="255"/>
      <c r="VMT63" s="255"/>
      <c r="VMU63" s="255"/>
      <c r="VMV63" s="255"/>
      <c r="VMW63" s="255"/>
      <c r="VMX63" s="255"/>
      <c r="VMY63" s="255"/>
      <c r="VMZ63" s="255"/>
      <c r="VNA63" s="255"/>
      <c r="VNB63" s="255"/>
      <c r="VNC63" s="255"/>
      <c r="VND63" s="255"/>
      <c r="VNE63" s="255"/>
      <c r="VNF63" s="255"/>
      <c r="VNG63" s="255"/>
      <c r="VNH63" s="255"/>
      <c r="VNI63" s="255"/>
      <c r="VNJ63" s="255"/>
      <c r="VNK63" s="255"/>
      <c r="VNL63" s="255"/>
      <c r="VNM63" s="255"/>
      <c r="VNN63" s="255"/>
      <c r="VNO63" s="255"/>
      <c r="VNP63" s="255"/>
      <c r="VNQ63" s="255"/>
      <c r="VNR63" s="255"/>
      <c r="VNS63" s="255"/>
      <c r="VNT63" s="255"/>
      <c r="VNU63" s="255"/>
      <c r="VNV63" s="255"/>
      <c r="VNW63" s="255"/>
      <c r="VNX63" s="255"/>
      <c r="VNY63" s="255"/>
      <c r="VNZ63" s="255"/>
      <c r="VOA63" s="255"/>
      <c r="VOB63" s="255"/>
      <c r="VOC63" s="255"/>
      <c r="VOD63" s="255"/>
      <c r="VOE63" s="255"/>
      <c r="VOF63" s="255"/>
      <c r="VOG63" s="255"/>
      <c r="VOH63" s="255"/>
      <c r="VOI63" s="255"/>
      <c r="VOJ63" s="255"/>
      <c r="VOK63" s="255"/>
      <c r="VOL63" s="255"/>
      <c r="VOM63" s="255"/>
      <c r="VON63" s="255"/>
      <c r="VOO63" s="255"/>
      <c r="VOP63" s="255"/>
      <c r="VOQ63" s="255"/>
      <c r="VOR63" s="255"/>
      <c r="VOS63" s="255"/>
      <c r="VOT63" s="255"/>
      <c r="VOU63" s="255"/>
      <c r="VOV63" s="255"/>
      <c r="VOW63" s="255"/>
      <c r="VOX63" s="255"/>
      <c r="VOY63" s="255"/>
      <c r="VOZ63" s="255"/>
      <c r="VPA63" s="255"/>
      <c r="VPB63" s="255"/>
      <c r="VPC63" s="255"/>
      <c r="VPD63" s="255"/>
      <c r="VPE63" s="255"/>
      <c r="VPF63" s="255"/>
      <c r="VPG63" s="255"/>
      <c r="VPH63" s="255"/>
      <c r="VPI63" s="255"/>
      <c r="VPJ63" s="255"/>
      <c r="VPK63" s="255"/>
      <c r="VPL63" s="255"/>
      <c r="VPM63" s="255"/>
      <c r="VPN63" s="255"/>
      <c r="VPO63" s="255"/>
      <c r="VPP63" s="255"/>
      <c r="VPQ63" s="255"/>
      <c r="VPR63" s="255"/>
      <c r="VPS63" s="255"/>
      <c r="VPT63" s="255"/>
      <c r="VPU63" s="255"/>
      <c r="VPV63" s="255"/>
      <c r="VPW63" s="255"/>
      <c r="VPX63" s="255"/>
      <c r="VPY63" s="255"/>
      <c r="VPZ63" s="255"/>
      <c r="VQA63" s="255"/>
      <c r="VQB63" s="255"/>
      <c r="VQC63" s="255"/>
      <c r="VQD63" s="255"/>
      <c r="VQE63" s="255"/>
      <c r="VQF63" s="255"/>
      <c r="VQG63" s="255"/>
      <c r="VQH63" s="255"/>
      <c r="VQI63" s="255"/>
      <c r="VQJ63" s="255"/>
      <c r="VQK63" s="255"/>
      <c r="VQL63" s="255"/>
      <c r="VQM63" s="255"/>
      <c r="VQN63" s="255"/>
      <c r="VQO63" s="255"/>
      <c r="VQP63" s="255"/>
      <c r="VQQ63" s="255"/>
      <c r="VQR63" s="255"/>
      <c r="VQS63" s="255"/>
      <c r="VQT63" s="255"/>
      <c r="VQU63" s="255"/>
      <c r="VQV63" s="255"/>
      <c r="VQW63" s="255"/>
      <c r="VQX63" s="255"/>
      <c r="VQY63" s="255"/>
      <c r="VQZ63" s="255"/>
      <c r="VRA63" s="255"/>
      <c r="VRB63" s="255"/>
      <c r="VRC63" s="255"/>
      <c r="VRD63" s="255"/>
      <c r="VRE63" s="255"/>
      <c r="VRF63" s="255"/>
      <c r="VRG63" s="255"/>
      <c r="VRH63" s="255"/>
      <c r="VRI63" s="255"/>
      <c r="VRJ63" s="255"/>
      <c r="VRK63" s="255"/>
      <c r="VRL63" s="255"/>
      <c r="VRM63" s="255"/>
      <c r="VRN63" s="255"/>
      <c r="VRO63" s="255"/>
      <c r="VRP63" s="255"/>
      <c r="VRQ63" s="255"/>
      <c r="VRR63" s="255"/>
      <c r="VRS63" s="255"/>
      <c r="VRT63" s="255"/>
      <c r="VRU63" s="255"/>
      <c r="VRV63" s="255"/>
      <c r="VRW63" s="255"/>
      <c r="VRX63" s="255"/>
      <c r="VRY63" s="255"/>
      <c r="VRZ63" s="255"/>
      <c r="VSA63" s="255"/>
      <c r="VSB63" s="255"/>
      <c r="VSC63" s="255"/>
      <c r="VSD63" s="255"/>
      <c r="VSE63" s="255"/>
      <c r="VSF63" s="255"/>
      <c r="VSG63" s="255"/>
      <c r="VSH63" s="255"/>
      <c r="VSI63" s="255"/>
      <c r="VSJ63" s="255"/>
      <c r="VSK63" s="255"/>
      <c r="VSL63" s="255"/>
      <c r="VSM63" s="255"/>
      <c r="VSN63" s="255"/>
      <c r="VSO63" s="255"/>
      <c r="VSP63" s="255"/>
      <c r="VSQ63" s="255"/>
      <c r="VSR63" s="255"/>
      <c r="VSS63" s="255"/>
      <c r="VST63" s="255"/>
      <c r="VSU63" s="255"/>
      <c r="VSV63" s="255"/>
      <c r="VSW63" s="255"/>
      <c r="VSX63" s="255"/>
      <c r="VSY63" s="255"/>
      <c r="VSZ63" s="255"/>
      <c r="VTA63" s="255"/>
      <c r="VTB63" s="255"/>
      <c r="VTC63" s="255"/>
      <c r="VTD63" s="255"/>
      <c r="VTE63" s="255"/>
      <c r="VTF63" s="255"/>
      <c r="VTG63" s="255"/>
      <c r="VTH63" s="255"/>
      <c r="VTI63" s="255"/>
      <c r="VTJ63" s="255"/>
      <c r="VTK63" s="255"/>
      <c r="VTL63" s="255"/>
      <c r="VTM63" s="255"/>
      <c r="VTN63" s="255"/>
      <c r="VTO63" s="255"/>
      <c r="VTP63" s="255"/>
      <c r="VTQ63" s="255"/>
      <c r="VTR63" s="255"/>
      <c r="VTS63" s="255"/>
      <c r="VTT63" s="255"/>
      <c r="VTU63" s="255"/>
      <c r="VTV63" s="255"/>
      <c r="VTW63" s="255"/>
      <c r="VTX63" s="255"/>
      <c r="VTY63" s="255"/>
      <c r="VTZ63" s="255"/>
      <c r="VUA63" s="255"/>
      <c r="VUB63" s="255"/>
      <c r="VUC63" s="255"/>
      <c r="VUD63" s="255"/>
      <c r="VUE63" s="255"/>
      <c r="VUF63" s="255"/>
      <c r="VUG63" s="255"/>
      <c r="VUH63" s="255"/>
      <c r="VUI63" s="255"/>
      <c r="VUJ63" s="255"/>
      <c r="VUK63" s="255"/>
      <c r="VUL63" s="255"/>
      <c r="VUM63" s="255"/>
      <c r="VUN63" s="255"/>
      <c r="VUO63" s="255"/>
      <c r="VUP63" s="255"/>
      <c r="VUQ63" s="255"/>
      <c r="VUR63" s="255"/>
      <c r="VUS63" s="255"/>
      <c r="VUT63" s="255"/>
      <c r="VUU63" s="255"/>
      <c r="VUV63" s="255"/>
      <c r="VUW63" s="255"/>
      <c r="VUX63" s="255"/>
      <c r="VUY63" s="255"/>
      <c r="VUZ63" s="255"/>
      <c r="VVA63" s="255"/>
      <c r="VVB63" s="255"/>
      <c r="VVC63" s="255"/>
      <c r="VVD63" s="255"/>
      <c r="VVE63" s="255"/>
      <c r="VVF63" s="255"/>
      <c r="VVG63" s="255"/>
      <c r="VVH63" s="255"/>
      <c r="VVI63" s="255"/>
      <c r="VVJ63" s="255"/>
      <c r="VVK63" s="255"/>
      <c r="VVL63" s="255"/>
      <c r="VVM63" s="255"/>
      <c r="VVN63" s="255"/>
      <c r="VVO63" s="255"/>
      <c r="VVP63" s="255"/>
      <c r="VVQ63" s="255"/>
      <c r="VVR63" s="255"/>
      <c r="VVS63" s="255"/>
      <c r="VVT63" s="255"/>
      <c r="VVU63" s="255"/>
      <c r="VVV63" s="255"/>
      <c r="VVW63" s="255"/>
      <c r="VVX63" s="255"/>
      <c r="VVY63" s="255"/>
      <c r="VVZ63" s="255"/>
      <c r="VWA63" s="255"/>
      <c r="VWB63" s="255"/>
      <c r="VWC63" s="255"/>
      <c r="VWD63" s="255"/>
      <c r="VWE63" s="255"/>
      <c r="VWF63" s="255"/>
      <c r="VWG63" s="255"/>
      <c r="VWH63" s="255"/>
      <c r="VWI63" s="255"/>
      <c r="VWJ63" s="255"/>
      <c r="VWK63" s="255"/>
      <c r="VWL63" s="255"/>
      <c r="VWM63" s="255"/>
      <c r="VWN63" s="255"/>
      <c r="VWO63" s="255"/>
      <c r="VWP63" s="255"/>
      <c r="VWQ63" s="255"/>
      <c r="VWR63" s="255"/>
      <c r="VWS63" s="255"/>
      <c r="VWT63" s="255"/>
      <c r="VWU63" s="255"/>
      <c r="VWV63" s="255"/>
      <c r="VWW63" s="255"/>
      <c r="VWX63" s="255"/>
      <c r="VWY63" s="255"/>
      <c r="VWZ63" s="255"/>
      <c r="VXA63" s="255"/>
      <c r="VXB63" s="255"/>
      <c r="VXC63" s="255"/>
      <c r="VXD63" s="255"/>
      <c r="VXE63" s="255"/>
      <c r="VXF63" s="255"/>
      <c r="VXG63" s="255"/>
      <c r="VXH63" s="255"/>
      <c r="VXI63" s="255"/>
      <c r="VXJ63" s="255"/>
      <c r="VXK63" s="255"/>
      <c r="VXL63" s="255"/>
      <c r="VXM63" s="255"/>
      <c r="VXN63" s="255"/>
      <c r="VXO63" s="255"/>
      <c r="VXP63" s="255"/>
      <c r="VXQ63" s="255"/>
      <c r="VXR63" s="255"/>
      <c r="VXS63" s="255"/>
      <c r="VXT63" s="255"/>
      <c r="VXU63" s="255"/>
      <c r="VXV63" s="255"/>
      <c r="VXW63" s="255"/>
      <c r="VXX63" s="255"/>
      <c r="VXY63" s="255"/>
      <c r="VXZ63" s="255"/>
      <c r="VYA63" s="255"/>
      <c r="VYB63" s="255"/>
      <c r="VYC63" s="255"/>
      <c r="VYD63" s="255"/>
      <c r="VYE63" s="255"/>
      <c r="VYF63" s="255"/>
      <c r="VYG63" s="255"/>
      <c r="VYH63" s="255"/>
      <c r="VYI63" s="255"/>
      <c r="VYJ63" s="255"/>
      <c r="VYK63" s="255"/>
      <c r="VYL63" s="255"/>
      <c r="VYM63" s="255"/>
      <c r="VYN63" s="255"/>
      <c r="VYO63" s="255"/>
      <c r="VYP63" s="255"/>
      <c r="VYQ63" s="255"/>
      <c r="VYR63" s="255"/>
      <c r="VYS63" s="255"/>
      <c r="VYT63" s="255"/>
      <c r="VYU63" s="255"/>
      <c r="VYV63" s="255"/>
      <c r="VYW63" s="255"/>
      <c r="VYX63" s="255"/>
      <c r="VYY63" s="255"/>
      <c r="VYZ63" s="255"/>
      <c r="VZA63" s="255"/>
      <c r="VZB63" s="255"/>
      <c r="VZC63" s="255"/>
      <c r="VZD63" s="255"/>
      <c r="VZE63" s="255"/>
      <c r="VZF63" s="255"/>
      <c r="VZG63" s="255"/>
      <c r="VZH63" s="255"/>
      <c r="VZI63" s="255"/>
      <c r="VZJ63" s="255"/>
      <c r="VZK63" s="255"/>
      <c r="VZL63" s="255"/>
      <c r="VZM63" s="255"/>
      <c r="VZN63" s="255"/>
      <c r="VZO63" s="255"/>
      <c r="VZP63" s="255"/>
      <c r="VZQ63" s="255"/>
      <c r="VZR63" s="255"/>
      <c r="VZS63" s="255"/>
      <c r="VZT63" s="255"/>
      <c r="VZU63" s="255"/>
      <c r="VZV63" s="255"/>
      <c r="VZW63" s="255"/>
      <c r="VZX63" s="255"/>
      <c r="VZY63" s="255"/>
      <c r="VZZ63" s="255"/>
      <c r="WAA63" s="255"/>
      <c r="WAB63" s="255"/>
      <c r="WAC63" s="255"/>
      <c r="WAD63" s="255"/>
      <c r="WAE63" s="255"/>
      <c r="WAF63" s="255"/>
      <c r="WAG63" s="255"/>
      <c r="WAH63" s="255"/>
      <c r="WAI63" s="255"/>
      <c r="WAJ63" s="255"/>
      <c r="WAK63" s="255"/>
      <c r="WAL63" s="255"/>
      <c r="WAM63" s="255"/>
      <c r="WAN63" s="255"/>
      <c r="WAO63" s="255"/>
      <c r="WAP63" s="255"/>
      <c r="WAQ63" s="255"/>
      <c r="WAR63" s="255"/>
      <c r="WAS63" s="255"/>
      <c r="WAT63" s="255"/>
      <c r="WAU63" s="255"/>
      <c r="WAV63" s="255"/>
      <c r="WAW63" s="255"/>
      <c r="WAX63" s="255"/>
      <c r="WAY63" s="255"/>
      <c r="WAZ63" s="255"/>
      <c r="WBA63" s="255"/>
      <c r="WBB63" s="255"/>
      <c r="WBC63" s="255"/>
      <c r="WBD63" s="255"/>
      <c r="WBE63" s="255"/>
      <c r="WBF63" s="255"/>
      <c r="WBG63" s="255"/>
      <c r="WBH63" s="255"/>
      <c r="WBI63" s="255"/>
      <c r="WBJ63" s="255"/>
      <c r="WBK63" s="255"/>
      <c r="WBL63" s="255"/>
      <c r="WBM63" s="255"/>
      <c r="WBN63" s="255"/>
      <c r="WBO63" s="255"/>
      <c r="WBP63" s="255"/>
      <c r="WBQ63" s="255"/>
      <c r="WBR63" s="255"/>
      <c r="WBS63" s="255"/>
      <c r="WBT63" s="255"/>
      <c r="WBU63" s="255"/>
      <c r="WBV63" s="255"/>
      <c r="WBW63" s="255"/>
      <c r="WBX63" s="255"/>
      <c r="WBY63" s="255"/>
      <c r="WBZ63" s="255"/>
      <c r="WCA63" s="255"/>
      <c r="WCB63" s="255"/>
      <c r="WCC63" s="255"/>
      <c r="WCD63" s="255"/>
      <c r="WCE63" s="255"/>
      <c r="WCF63" s="255"/>
      <c r="WCG63" s="255"/>
      <c r="WCH63" s="255"/>
      <c r="WCI63" s="255"/>
      <c r="WCJ63" s="255"/>
      <c r="WCK63" s="255"/>
      <c r="WCL63" s="255"/>
      <c r="WCM63" s="255"/>
      <c r="WCN63" s="255"/>
      <c r="WCO63" s="255"/>
      <c r="WCP63" s="255"/>
      <c r="WCQ63" s="255"/>
      <c r="WCR63" s="255"/>
      <c r="WCS63" s="255"/>
      <c r="WCT63" s="255"/>
      <c r="WCU63" s="255"/>
      <c r="WCV63" s="255"/>
      <c r="WCW63" s="255"/>
      <c r="WCX63" s="255"/>
      <c r="WCY63" s="255"/>
      <c r="WCZ63" s="255"/>
      <c r="WDA63" s="255"/>
      <c r="WDB63" s="255"/>
      <c r="WDC63" s="255"/>
      <c r="WDD63" s="255"/>
      <c r="WDE63" s="255"/>
      <c r="WDF63" s="255"/>
      <c r="WDG63" s="255"/>
      <c r="WDH63" s="255"/>
      <c r="WDI63" s="255"/>
      <c r="WDJ63" s="255"/>
      <c r="WDK63" s="255"/>
      <c r="WDL63" s="255"/>
      <c r="WDM63" s="255"/>
      <c r="WDN63" s="255"/>
      <c r="WDO63" s="255"/>
      <c r="WDP63" s="255"/>
      <c r="WDQ63" s="255"/>
      <c r="WDR63" s="255"/>
      <c r="WDS63" s="255"/>
      <c r="WDT63" s="255"/>
      <c r="WDU63" s="255"/>
      <c r="WDV63" s="255"/>
      <c r="WDW63" s="255"/>
      <c r="WDX63" s="255"/>
      <c r="WDY63" s="255"/>
      <c r="WDZ63" s="255"/>
      <c r="WEA63" s="255"/>
      <c r="WEB63" s="255"/>
      <c r="WEC63" s="255"/>
      <c r="WED63" s="255"/>
      <c r="WEE63" s="255"/>
      <c r="WEF63" s="255"/>
      <c r="WEG63" s="255"/>
      <c r="WEH63" s="255"/>
      <c r="WEI63" s="255"/>
      <c r="WEJ63" s="255"/>
      <c r="WEK63" s="255"/>
      <c r="WEL63" s="255"/>
      <c r="WEM63" s="255"/>
      <c r="WEN63" s="255"/>
      <c r="WEO63" s="255"/>
      <c r="WEP63" s="255"/>
      <c r="WEQ63" s="255"/>
      <c r="WER63" s="255"/>
      <c r="WES63" s="255"/>
      <c r="WET63" s="255"/>
      <c r="WEU63" s="255"/>
      <c r="WEV63" s="255"/>
      <c r="WEW63" s="255"/>
      <c r="WEX63" s="255"/>
      <c r="WEY63" s="255"/>
      <c r="WEZ63" s="255"/>
      <c r="WFA63" s="255"/>
      <c r="WFB63" s="255"/>
      <c r="WFC63" s="255"/>
      <c r="WFD63" s="255"/>
      <c r="WFE63" s="255"/>
      <c r="WFF63" s="255"/>
      <c r="WFG63" s="255"/>
      <c r="WFH63" s="255"/>
      <c r="WFI63" s="255"/>
      <c r="WFJ63" s="255"/>
      <c r="WFK63" s="255"/>
      <c r="WFL63" s="255"/>
      <c r="WFM63" s="255"/>
      <c r="WFN63" s="255"/>
      <c r="WFO63" s="255"/>
      <c r="WFP63" s="255"/>
      <c r="WFQ63" s="255"/>
      <c r="WFR63" s="255"/>
      <c r="WFS63" s="255"/>
      <c r="WFT63" s="255"/>
      <c r="WFU63" s="255"/>
      <c r="WFV63" s="255"/>
      <c r="WFW63" s="255"/>
      <c r="WFX63" s="255"/>
      <c r="WFY63" s="255"/>
      <c r="WFZ63" s="255"/>
      <c r="WGA63" s="255"/>
      <c r="WGB63" s="255"/>
      <c r="WGC63" s="255"/>
      <c r="WGD63" s="255"/>
      <c r="WGE63" s="255"/>
      <c r="WGF63" s="255"/>
      <c r="WGG63" s="255"/>
      <c r="WGH63" s="255"/>
      <c r="WGI63" s="255"/>
      <c r="WGJ63" s="255"/>
      <c r="WGK63" s="255"/>
      <c r="WGL63" s="255"/>
      <c r="WGM63" s="255"/>
      <c r="WGN63" s="255"/>
      <c r="WGO63" s="255"/>
      <c r="WGP63" s="255"/>
      <c r="WGQ63" s="255"/>
      <c r="WGR63" s="255"/>
      <c r="WGS63" s="255"/>
      <c r="WGT63" s="255"/>
      <c r="WGU63" s="255"/>
      <c r="WGV63" s="255"/>
      <c r="WGW63" s="255"/>
      <c r="WGX63" s="255"/>
      <c r="WGY63" s="255"/>
      <c r="WGZ63" s="255"/>
      <c r="WHA63" s="255"/>
      <c r="WHB63" s="255"/>
      <c r="WHC63" s="255"/>
      <c r="WHD63" s="255"/>
      <c r="WHE63" s="255"/>
      <c r="WHF63" s="255"/>
      <c r="WHG63" s="255"/>
      <c r="WHH63" s="255"/>
      <c r="WHI63" s="255"/>
      <c r="WHJ63" s="255"/>
      <c r="WHK63" s="255"/>
      <c r="WHL63" s="255"/>
      <c r="WHM63" s="255"/>
      <c r="WHN63" s="255"/>
      <c r="WHO63" s="255"/>
      <c r="WHP63" s="255"/>
      <c r="WHQ63" s="255"/>
      <c r="WHR63" s="255"/>
      <c r="WHS63" s="255"/>
      <c r="WHT63" s="255"/>
      <c r="WHU63" s="255"/>
      <c r="WHV63" s="255"/>
      <c r="WHW63" s="255"/>
      <c r="WHX63" s="255"/>
      <c r="WHY63" s="255"/>
      <c r="WHZ63" s="255"/>
      <c r="WIA63" s="255"/>
      <c r="WIB63" s="255"/>
      <c r="WIC63" s="255"/>
      <c r="WID63" s="255"/>
      <c r="WIE63" s="255"/>
      <c r="WIF63" s="255"/>
      <c r="WIG63" s="255"/>
      <c r="WIH63" s="255"/>
      <c r="WII63" s="255"/>
      <c r="WIJ63" s="255"/>
      <c r="WIK63" s="255"/>
      <c r="WIL63" s="255"/>
      <c r="WIM63" s="255"/>
      <c r="WIN63" s="255"/>
      <c r="WIO63" s="255"/>
      <c r="WIP63" s="255"/>
      <c r="WIQ63" s="255"/>
      <c r="WIR63" s="255"/>
      <c r="WIS63" s="255"/>
      <c r="WIT63" s="255"/>
      <c r="WIU63" s="255"/>
      <c r="WIV63" s="255"/>
      <c r="WIW63" s="255"/>
      <c r="WIX63" s="255"/>
      <c r="WIY63" s="255"/>
      <c r="WIZ63" s="255"/>
      <c r="WJA63" s="255"/>
      <c r="WJB63" s="255"/>
      <c r="WJC63" s="255"/>
      <c r="WJD63" s="255"/>
      <c r="WJE63" s="255"/>
      <c r="WJF63" s="255"/>
      <c r="WJG63" s="255"/>
      <c r="WJH63" s="255"/>
      <c r="WJI63" s="255"/>
      <c r="WJJ63" s="255"/>
      <c r="WJK63" s="255"/>
      <c r="WJL63" s="255"/>
      <c r="WJM63" s="255"/>
      <c r="WJN63" s="255"/>
      <c r="WJO63" s="255"/>
      <c r="WJP63" s="255"/>
      <c r="WJQ63" s="255"/>
      <c r="WJR63" s="255"/>
      <c r="WJS63" s="255"/>
      <c r="WJT63" s="255"/>
      <c r="WJU63" s="255"/>
      <c r="WJV63" s="255"/>
      <c r="WJW63" s="255"/>
      <c r="WJX63" s="255"/>
      <c r="WJY63" s="255"/>
      <c r="WJZ63" s="255"/>
      <c r="WKA63" s="255"/>
      <c r="WKB63" s="255"/>
      <c r="WKC63" s="255"/>
      <c r="WKD63" s="255"/>
      <c r="WKE63" s="255"/>
      <c r="WKF63" s="255"/>
      <c r="WKG63" s="255"/>
      <c r="WKH63" s="255"/>
      <c r="WKI63" s="255"/>
      <c r="WKJ63" s="255"/>
      <c r="WKK63" s="255"/>
      <c r="WKL63" s="255"/>
      <c r="WKM63" s="255"/>
      <c r="WKN63" s="255"/>
      <c r="WKO63" s="255"/>
      <c r="WKP63" s="255"/>
      <c r="WKQ63" s="255"/>
      <c r="WKR63" s="255"/>
      <c r="WKS63" s="255"/>
      <c r="WKT63" s="255"/>
      <c r="WKU63" s="255"/>
      <c r="WKV63" s="255"/>
      <c r="WKW63" s="255"/>
      <c r="WKX63" s="255"/>
      <c r="WKY63" s="255"/>
      <c r="WKZ63" s="255"/>
      <c r="WLA63" s="255"/>
      <c r="WLB63" s="255"/>
      <c r="WLC63" s="255"/>
      <c r="WLD63" s="255"/>
      <c r="WLE63" s="255"/>
      <c r="WLF63" s="255"/>
      <c r="WLG63" s="255"/>
      <c r="WLH63" s="255"/>
      <c r="WLI63" s="255"/>
      <c r="WLJ63" s="255"/>
      <c r="WLK63" s="255"/>
      <c r="WLL63" s="255"/>
      <c r="WLM63" s="255"/>
      <c r="WLN63" s="255"/>
      <c r="WLO63" s="255"/>
      <c r="WLP63" s="255"/>
      <c r="WLQ63" s="255"/>
      <c r="WLR63" s="255"/>
      <c r="WLS63" s="255"/>
      <c r="WLT63" s="255"/>
      <c r="WLU63" s="255"/>
      <c r="WLV63" s="255"/>
      <c r="WLW63" s="255"/>
      <c r="WLX63" s="255"/>
      <c r="WLY63" s="255"/>
      <c r="WLZ63" s="255"/>
      <c r="WMA63" s="255"/>
      <c r="WMB63" s="255"/>
      <c r="WMC63" s="255"/>
      <c r="WMD63" s="255"/>
      <c r="WME63" s="255"/>
      <c r="WMF63" s="255"/>
      <c r="WMG63" s="255"/>
      <c r="WMH63" s="255"/>
      <c r="WMI63" s="255"/>
      <c r="WMJ63" s="255"/>
      <c r="WMK63" s="255"/>
      <c r="WML63" s="255"/>
      <c r="WMM63" s="255"/>
      <c r="WMN63" s="255"/>
      <c r="WMO63" s="255"/>
      <c r="WMP63" s="255"/>
      <c r="WMQ63" s="255"/>
      <c r="WMR63" s="255"/>
      <c r="WMS63" s="255"/>
      <c r="WMT63" s="255"/>
      <c r="WMU63" s="255"/>
      <c r="WMV63" s="255"/>
      <c r="WMW63" s="255"/>
      <c r="WMX63" s="255"/>
      <c r="WMY63" s="255"/>
      <c r="WMZ63" s="255"/>
      <c r="WNA63" s="255"/>
      <c r="WNB63" s="255"/>
      <c r="WNC63" s="255"/>
      <c r="WND63" s="255"/>
      <c r="WNE63" s="255"/>
      <c r="WNF63" s="255"/>
      <c r="WNG63" s="255"/>
      <c r="WNH63" s="255"/>
      <c r="WNI63" s="255"/>
      <c r="WNJ63" s="255"/>
      <c r="WNK63" s="255"/>
      <c r="WNL63" s="255"/>
      <c r="WNM63" s="255"/>
      <c r="WNN63" s="255"/>
      <c r="WNO63" s="255"/>
      <c r="WNP63" s="255"/>
      <c r="WNQ63" s="255"/>
      <c r="WNR63" s="255"/>
      <c r="WNS63" s="255"/>
      <c r="WNT63" s="255"/>
      <c r="WNU63" s="255"/>
      <c r="WNV63" s="255"/>
      <c r="WNW63" s="255"/>
      <c r="WNX63" s="255"/>
      <c r="WNY63" s="255"/>
      <c r="WNZ63" s="255"/>
      <c r="WOA63" s="255"/>
      <c r="WOB63" s="255"/>
      <c r="WOC63" s="255"/>
      <c r="WOD63" s="255"/>
      <c r="WOE63" s="255"/>
      <c r="WOF63" s="255"/>
      <c r="WOG63" s="255"/>
      <c r="WOH63" s="255"/>
      <c r="WOI63" s="255"/>
      <c r="WOJ63" s="255"/>
      <c r="WOK63" s="255"/>
      <c r="WOL63" s="255"/>
      <c r="WOM63" s="255"/>
      <c r="WON63" s="255"/>
      <c r="WOO63" s="255"/>
      <c r="WOP63" s="255"/>
      <c r="WOQ63" s="255"/>
      <c r="WOR63" s="255"/>
      <c r="WOS63" s="255"/>
      <c r="WOT63" s="255"/>
      <c r="WOU63" s="255"/>
      <c r="WOV63" s="255"/>
      <c r="WOW63" s="255"/>
      <c r="WOX63" s="255"/>
      <c r="WOY63" s="255"/>
      <c r="WOZ63" s="255"/>
      <c r="WPA63" s="255"/>
      <c r="WPB63" s="255"/>
      <c r="WPC63" s="255"/>
      <c r="WPD63" s="255"/>
      <c r="WPE63" s="255"/>
      <c r="WPF63" s="255"/>
      <c r="WPG63" s="255"/>
      <c r="WPH63" s="255"/>
      <c r="WPI63" s="255"/>
      <c r="WPJ63" s="255"/>
      <c r="WPK63" s="255"/>
      <c r="WPL63" s="255"/>
      <c r="WPM63" s="255"/>
      <c r="WPN63" s="255"/>
      <c r="WPO63" s="255"/>
      <c r="WPP63" s="255"/>
      <c r="WPQ63" s="255"/>
      <c r="WPR63" s="255"/>
      <c r="WPS63" s="255"/>
      <c r="WPT63" s="255"/>
      <c r="WPU63" s="255"/>
      <c r="WPV63" s="255"/>
      <c r="WPW63" s="255"/>
      <c r="WPX63" s="255"/>
      <c r="WPY63" s="255"/>
      <c r="WPZ63" s="255"/>
      <c r="WQA63" s="255"/>
      <c r="WQB63" s="255"/>
      <c r="WQC63" s="255"/>
      <c r="WQD63" s="255"/>
      <c r="WQE63" s="255"/>
      <c r="WQF63" s="255"/>
      <c r="WQG63" s="255"/>
      <c r="WQH63" s="255"/>
      <c r="WQI63" s="255"/>
      <c r="WQJ63" s="255"/>
      <c r="WQK63" s="255"/>
      <c r="WQL63" s="255"/>
      <c r="WQM63" s="255"/>
      <c r="WQN63" s="255"/>
      <c r="WQO63" s="255"/>
      <c r="WQP63" s="255"/>
      <c r="WQQ63" s="255"/>
      <c r="WQR63" s="255"/>
      <c r="WQS63" s="255"/>
      <c r="WQT63" s="255"/>
      <c r="WQU63" s="255"/>
      <c r="WQV63" s="255"/>
      <c r="WQW63" s="255"/>
      <c r="WQX63" s="255"/>
      <c r="WQY63" s="255"/>
      <c r="WQZ63" s="255"/>
      <c r="WRA63" s="255"/>
      <c r="WRB63" s="255"/>
      <c r="WRC63" s="255"/>
      <c r="WRD63" s="255"/>
      <c r="WRE63" s="255"/>
      <c r="WRF63" s="255"/>
      <c r="WRG63" s="255"/>
      <c r="WRH63" s="255"/>
      <c r="WRI63" s="255"/>
      <c r="WRJ63" s="255"/>
      <c r="WRK63" s="255"/>
      <c r="WRL63" s="255"/>
      <c r="WRM63" s="255"/>
      <c r="WRN63" s="255"/>
      <c r="WRO63" s="255"/>
      <c r="WRP63" s="255"/>
      <c r="WRQ63" s="255"/>
      <c r="WRR63" s="255"/>
      <c r="WRS63" s="255"/>
      <c r="WRT63" s="255"/>
      <c r="WRU63" s="255"/>
      <c r="WRV63" s="255"/>
      <c r="WRW63" s="255"/>
      <c r="WRX63" s="255"/>
      <c r="WRY63" s="255"/>
      <c r="WRZ63" s="255"/>
      <c r="WSA63" s="255"/>
      <c r="WSB63" s="255"/>
      <c r="WSC63" s="255"/>
      <c r="WSD63" s="255"/>
      <c r="WSE63" s="255"/>
      <c r="WSF63" s="255"/>
      <c r="WSG63" s="255"/>
      <c r="WSH63" s="255"/>
      <c r="WSI63" s="255"/>
      <c r="WSJ63" s="255"/>
      <c r="WSK63" s="255"/>
      <c r="WSL63" s="255"/>
      <c r="WSM63" s="255"/>
      <c r="WSN63" s="255"/>
      <c r="WSO63" s="255"/>
      <c r="WSP63" s="255"/>
      <c r="WSQ63" s="255"/>
      <c r="WSR63" s="255"/>
      <c r="WSS63" s="255"/>
      <c r="WST63" s="255"/>
      <c r="WSU63" s="255"/>
      <c r="WSV63" s="255"/>
      <c r="WSW63" s="255"/>
      <c r="WSX63" s="255"/>
      <c r="WSY63" s="255"/>
      <c r="WSZ63" s="255"/>
      <c r="WTA63" s="255"/>
      <c r="WTB63" s="255"/>
      <c r="WTC63" s="255"/>
      <c r="WTD63" s="255"/>
      <c r="WTE63" s="255"/>
      <c r="WTF63" s="255"/>
      <c r="WTG63" s="255"/>
      <c r="WTH63" s="255"/>
      <c r="WTI63" s="255"/>
      <c r="WTJ63" s="255"/>
      <c r="WTK63" s="255"/>
      <c r="WTL63" s="255"/>
      <c r="WTM63" s="255"/>
      <c r="WTN63" s="255"/>
      <c r="WTO63" s="255"/>
      <c r="WTP63" s="255"/>
      <c r="WTQ63" s="255"/>
      <c r="WTR63" s="255"/>
      <c r="WTS63" s="255"/>
      <c r="WTT63" s="255"/>
      <c r="WTU63" s="255"/>
      <c r="WTV63" s="255"/>
      <c r="WTW63" s="255"/>
      <c r="WTX63" s="255"/>
      <c r="WTY63" s="255"/>
      <c r="WTZ63" s="255"/>
      <c r="WUA63" s="255"/>
      <c r="WUB63" s="255"/>
      <c r="WUC63" s="255"/>
      <c r="WUD63" s="255"/>
      <c r="WUE63" s="255"/>
      <c r="WUF63" s="255"/>
      <c r="WUG63" s="255"/>
      <c r="WUH63" s="255"/>
      <c r="WUI63" s="255"/>
      <c r="WUJ63" s="255"/>
      <c r="WUK63" s="255"/>
      <c r="WUL63" s="255"/>
      <c r="WUM63" s="255"/>
      <c r="WUN63" s="255"/>
      <c r="WUO63" s="255"/>
      <c r="WUP63" s="255"/>
      <c r="WUQ63" s="255"/>
      <c r="WUR63" s="255"/>
      <c r="WUS63" s="255"/>
      <c r="WUT63" s="255"/>
      <c r="WUU63" s="255"/>
      <c r="WUV63" s="255"/>
      <c r="WUW63" s="255"/>
      <c r="WUX63" s="255"/>
      <c r="WUY63" s="255"/>
      <c r="WUZ63" s="255"/>
      <c r="WVA63" s="255"/>
      <c r="WVB63" s="255"/>
      <c r="WVC63" s="255"/>
      <c r="WVD63" s="255"/>
      <c r="WVE63" s="255"/>
      <c r="WVF63" s="255"/>
      <c r="WVG63" s="255"/>
      <c r="WVH63" s="255"/>
      <c r="WVI63" s="255"/>
      <c r="WVJ63" s="255"/>
      <c r="WVK63" s="255"/>
      <c r="WVL63" s="255"/>
      <c r="WVM63" s="255"/>
      <c r="WVN63" s="255"/>
      <c r="WVO63" s="255"/>
      <c r="WVP63" s="255"/>
      <c r="WVQ63" s="255"/>
      <c r="WVR63" s="255"/>
      <c r="WVS63" s="255"/>
      <c r="WVT63" s="255"/>
      <c r="WVU63" s="255"/>
      <c r="WVV63" s="255"/>
      <c r="WVW63" s="255"/>
      <c r="WVX63" s="255"/>
      <c r="WVY63" s="255"/>
      <c r="WVZ63" s="255"/>
      <c r="WWA63" s="255"/>
      <c r="WWB63" s="255"/>
      <c r="WWC63" s="255"/>
      <c r="WWD63" s="255"/>
      <c r="WWE63" s="255"/>
      <c r="WWF63" s="255"/>
      <c r="WWG63" s="255"/>
      <c r="WWH63" s="255"/>
      <c r="WWI63" s="255"/>
      <c r="WWJ63" s="255"/>
      <c r="WWK63" s="255"/>
      <c r="WWL63" s="255"/>
      <c r="WWM63" s="255"/>
      <c r="WWN63" s="255"/>
      <c r="WWO63" s="255"/>
      <c r="WWP63" s="255"/>
      <c r="WWQ63" s="255"/>
      <c r="WWR63" s="255"/>
      <c r="WWS63" s="255"/>
      <c r="WWT63" s="255"/>
      <c r="WWU63" s="255"/>
      <c r="WWV63" s="255"/>
      <c r="WWW63" s="255"/>
      <c r="WWX63" s="255"/>
      <c r="WWY63" s="255"/>
      <c r="WWZ63" s="255"/>
      <c r="WXA63" s="255"/>
      <c r="WXB63" s="255"/>
      <c r="WXC63" s="255"/>
      <c r="WXD63" s="255"/>
      <c r="WXE63" s="255"/>
      <c r="WXF63" s="255"/>
      <c r="WXG63" s="255"/>
      <c r="WXH63" s="255"/>
      <c r="WXI63" s="255"/>
      <c r="WXJ63" s="255"/>
      <c r="WXK63" s="255"/>
      <c r="WXL63" s="255"/>
      <c r="WXM63" s="255"/>
      <c r="WXN63" s="255"/>
      <c r="WXO63" s="255"/>
      <c r="WXP63" s="255"/>
      <c r="WXQ63" s="255"/>
      <c r="WXR63" s="255"/>
      <c r="WXS63" s="255"/>
      <c r="WXT63" s="255"/>
      <c r="WXU63" s="255"/>
      <c r="WXV63" s="255"/>
      <c r="WXW63" s="255"/>
      <c r="WXX63" s="255"/>
      <c r="WXY63" s="255"/>
      <c r="WXZ63" s="255"/>
      <c r="WYA63" s="255"/>
      <c r="WYB63" s="255"/>
      <c r="WYC63" s="255"/>
      <c r="WYD63" s="255"/>
      <c r="WYE63" s="255"/>
      <c r="WYF63" s="255"/>
      <c r="WYG63" s="255"/>
      <c r="WYH63" s="255"/>
      <c r="WYI63" s="255"/>
      <c r="WYJ63" s="255"/>
      <c r="WYK63" s="255"/>
      <c r="WYL63" s="255"/>
      <c r="WYM63" s="255"/>
      <c r="WYN63" s="255"/>
      <c r="WYO63" s="255"/>
      <c r="WYP63" s="255"/>
      <c r="WYQ63" s="255"/>
      <c r="WYR63" s="255"/>
      <c r="WYS63" s="255"/>
      <c r="WYT63" s="255"/>
      <c r="WYU63" s="255"/>
      <c r="WYV63" s="255"/>
      <c r="WYW63" s="255"/>
      <c r="WYX63" s="255"/>
      <c r="WYY63" s="255"/>
      <c r="WYZ63" s="255"/>
      <c r="WZA63" s="255"/>
      <c r="WZB63" s="255"/>
      <c r="WZC63" s="255"/>
      <c r="WZD63" s="255"/>
      <c r="WZE63" s="255"/>
      <c r="WZF63" s="255"/>
      <c r="WZG63" s="255"/>
      <c r="WZH63" s="255"/>
      <c r="WZI63" s="255"/>
      <c r="WZJ63" s="255"/>
      <c r="WZK63" s="255"/>
      <c r="WZL63" s="255"/>
      <c r="WZM63" s="255"/>
      <c r="WZN63" s="255"/>
      <c r="WZO63" s="255"/>
      <c r="WZP63" s="255"/>
      <c r="WZQ63" s="255"/>
      <c r="WZR63" s="255"/>
      <c r="WZS63" s="255"/>
      <c r="WZT63" s="255"/>
      <c r="WZU63" s="255"/>
      <c r="WZV63" s="255"/>
      <c r="WZW63" s="255"/>
      <c r="WZX63" s="255"/>
      <c r="WZY63" s="255"/>
      <c r="WZZ63" s="255"/>
      <c r="XAA63" s="255"/>
      <c r="XAB63" s="255"/>
      <c r="XAC63" s="255"/>
      <c r="XAD63" s="255"/>
      <c r="XAE63" s="255"/>
      <c r="XAF63" s="255"/>
      <c r="XAG63" s="255"/>
      <c r="XAH63" s="255"/>
      <c r="XAI63" s="255"/>
      <c r="XAJ63" s="255"/>
      <c r="XAK63" s="255"/>
      <c r="XAL63" s="255"/>
      <c r="XAM63" s="255"/>
      <c r="XAN63" s="255"/>
      <c r="XAO63" s="255"/>
      <c r="XAP63" s="255"/>
      <c r="XAQ63" s="255"/>
      <c r="XAR63" s="255"/>
      <c r="XAS63" s="255"/>
      <c r="XAT63" s="255"/>
      <c r="XAU63" s="255"/>
      <c r="XAV63" s="255"/>
      <c r="XAW63" s="255"/>
      <c r="XAX63" s="255"/>
      <c r="XAY63" s="255"/>
      <c r="XAZ63" s="255"/>
      <c r="XBA63" s="255"/>
      <c r="XBB63" s="255"/>
      <c r="XBC63" s="255"/>
      <c r="XBD63" s="255"/>
      <c r="XBE63" s="255"/>
      <c r="XBF63" s="255"/>
      <c r="XBG63" s="255"/>
      <c r="XBH63" s="255"/>
      <c r="XBI63" s="255"/>
      <c r="XBJ63" s="255"/>
      <c r="XBK63" s="255"/>
      <c r="XBL63" s="255"/>
      <c r="XBM63" s="255"/>
      <c r="XBN63" s="255"/>
      <c r="XBO63" s="255"/>
      <c r="XBP63" s="255"/>
      <c r="XBQ63" s="255"/>
      <c r="XBR63" s="255"/>
      <c r="XBS63" s="255"/>
      <c r="XBT63" s="255"/>
      <c r="XBU63" s="255"/>
      <c r="XBV63" s="255"/>
      <c r="XBW63" s="255"/>
      <c r="XBX63" s="255"/>
      <c r="XBY63" s="255"/>
      <c r="XBZ63" s="255"/>
      <c r="XCA63" s="255"/>
      <c r="XCB63" s="255"/>
      <c r="XCC63" s="255"/>
      <c r="XCD63" s="255"/>
      <c r="XCE63" s="255"/>
      <c r="XCF63" s="255"/>
      <c r="XCG63" s="255"/>
      <c r="XCH63" s="255"/>
      <c r="XCI63" s="255"/>
      <c r="XCJ63" s="255"/>
      <c r="XCK63" s="255"/>
      <c r="XCL63" s="255"/>
      <c r="XCM63" s="255"/>
      <c r="XCN63" s="255"/>
      <c r="XCO63" s="255"/>
      <c r="XCP63" s="255"/>
      <c r="XCQ63" s="255"/>
      <c r="XCR63" s="255"/>
      <c r="XCS63" s="255"/>
      <c r="XCT63" s="255"/>
      <c r="XCU63" s="255"/>
      <c r="XCV63" s="255"/>
      <c r="XCW63" s="255"/>
      <c r="XCX63" s="255"/>
      <c r="XCY63" s="255"/>
      <c r="XCZ63" s="255"/>
      <c r="XDA63" s="255"/>
      <c r="XDB63" s="255"/>
      <c r="XDC63" s="255"/>
      <c r="XDD63" s="255"/>
      <c r="XDE63" s="255"/>
      <c r="XDF63" s="255"/>
      <c r="XDG63" s="255"/>
      <c r="XDH63" s="255"/>
      <c r="XDI63" s="255"/>
      <c r="XDJ63" s="255"/>
      <c r="XDK63" s="255"/>
      <c r="XDL63" s="255"/>
      <c r="XDM63" s="255"/>
      <c r="XDN63" s="255"/>
      <c r="XDO63" s="255"/>
      <c r="XDP63" s="255"/>
      <c r="XDQ63" s="255"/>
      <c r="XDR63" s="255"/>
      <c r="XDS63" s="255"/>
      <c r="XDT63" s="255"/>
      <c r="XDU63" s="255"/>
      <c r="XDV63" s="255"/>
      <c r="XDW63" s="255"/>
      <c r="XDX63" s="255"/>
      <c r="XDY63" s="255"/>
      <c r="XDZ63" s="255"/>
      <c r="XEA63" s="255"/>
      <c r="XEB63" s="255"/>
      <c r="XEC63" s="255"/>
      <c r="XED63" s="255"/>
      <c r="XEE63" s="255"/>
      <c r="XEF63" s="255"/>
      <c r="XEG63" s="255"/>
      <c r="XEH63" s="255"/>
      <c r="XEI63" s="255"/>
      <c r="XEJ63" s="255"/>
      <c r="XEK63" s="255"/>
      <c r="XEL63" s="255"/>
      <c r="XEM63" s="255"/>
      <c r="XEN63" s="255"/>
      <c r="XEO63" s="255"/>
      <c r="XEP63" s="255"/>
      <c r="XEQ63" s="255"/>
      <c r="XER63" s="255"/>
      <c r="XES63" s="255"/>
      <c r="XET63" s="255"/>
      <c r="XEU63" s="255"/>
      <c r="XEV63" s="255"/>
      <c r="XEW63" s="255"/>
      <c r="XEX63" s="255"/>
      <c r="XEY63" s="255"/>
      <c r="XEZ63" s="255"/>
      <c r="XFA63" s="255"/>
      <c r="XFB63" s="255"/>
      <c r="XFC63" s="255"/>
    </row>
    <row r="64" spans="1:16383" x14ac:dyDescent="0.2">
      <c r="E64" s="45" t="str">
        <f>InpS!E110</f>
        <v xml:space="preserve">Surface Water: Band 17 </v>
      </c>
      <c r="F64" s="45"/>
      <c r="G64" s="58">
        <f xml:space="preserve"> DiscountCalc!$G$92</f>
        <v>0</v>
      </c>
      <c r="H64" s="223" t="str">
        <f>InpS!H110</f>
        <v>£</v>
      </c>
      <c r="I64" s="273">
        <v>2</v>
      </c>
      <c r="J64" s="45"/>
      <c r="K64" s="63">
        <f>InpS!K110</f>
        <v>19922.82</v>
      </c>
      <c r="L64" s="63">
        <f>InpS!L110</f>
        <v>19499.740000000002</v>
      </c>
      <c r="M64" s="18"/>
      <c r="N64" s="362">
        <f t="shared" si="16"/>
        <v>19922.82</v>
      </c>
      <c r="O64" s="362">
        <f t="shared" si="17"/>
        <v>19499.740000000002</v>
      </c>
      <c r="P64" s="18"/>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c r="BV64" s="255"/>
      <c r="BW64" s="255"/>
      <c r="BX64" s="255"/>
      <c r="BY64" s="255"/>
      <c r="BZ64" s="255"/>
      <c r="CA64" s="255"/>
      <c r="CB64" s="255"/>
      <c r="CC64" s="255"/>
      <c r="CD64" s="255"/>
      <c r="CE64" s="255"/>
      <c r="CF64" s="255"/>
      <c r="CG64" s="255"/>
      <c r="CH64" s="255"/>
      <c r="CI64" s="255"/>
      <c r="CJ64" s="255"/>
      <c r="CK64" s="255"/>
      <c r="CL64" s="255"/>
      <c r="CM64" s="255"/>
      <c r="CN64" s="255"/>
      <c r="CO64" s="255"/>
      <c r="CP64" s="271"/>
      <c r="CU64" s="344"/>
    </row>
    <row r="65" spans="1:99" x14ac:dyDescent="0.2">
      <c r="E65" s="45" t="str">
        <f>InpS!E111</f>
        <v>Surface Water: Band 18</v>
      </c>
      <c r="F65" s="45"/>
      <c r="G65" s="58">
        <f xml:space="preserve"> DiscountCalc!$G$92</f>
        <v>0</v>
      </c>
      <c r="H65" s="223" t="str">
        <f>InpS!H111</f>
        <v>£</v>
      </c>
      <c r="I65" s="273">
        <v>2</v>
      </c>
      <c r="J65" s="45"/>
      <c r="K65" s="63">
        <f>InpS!K111</f>
        <v>22989.85</v>
      </c>
      <c r="L65" s="63">
        <f>InpS!L111</f>
        <v>22501.63</v>
      </c>
      <c r="M65" s="18"/>
      <c r="N65" s="362">
        <f t="shared" si="16"/>
        <v>22989.85</v>
      </c>
      <c r="O65" s="362">
        <f t="shared" si="17"/>
        <v>22501.63</v>
      </c>
      <c r="P65" s="18"/>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U65" s="344"/>
    </row>
    <row r="66" spans="1:99" x14ac:dyDescent="0.2">
      <c r="E66" s="45" t="str">
        <f>InpS!E112</f>
        <v>Surface Water: Band 19</v>
      </c>
      <c r="F66" s="45"/>
      <c r="G66" s="58">
        <f xml:space="preserve"> DiscountCalc!$G$92</f>
        <v>0</v>
      </c>
      <c r="H66" s="223" t="str">
        <f>InpS!H112</f>
        <v>£</v>
      </c>
      <c r="I66" s="273">
        <v>2</v>
      </c>
      <c r="J66" s="45"/>
      <c r="K66" s="63">
        <f>InpS!K112</f>
        <v>26056.89</v>
      </c>
      <c r="L66" s="63">
        <f>InpS!L112</f>
        <v>25503.54</v>
      </c>
      <c r="N66" s="362">
        <f t="shared" si="16"/>
        <v>26056.89</v>
      </c>
      <c r="O66" s="362">
        <f t="shared" si="17"/>
        <v>25503.54</v>
      </c>
    </row>
    <row r="67" spans="1:99" x14ac:dyDescent="0.2">
      <c r="A67" s="79"/>
      <c r="B67" s="98"/>
      <c r="C67" s="44"/>
      <c r="D67" s="79"/>
      <c r="E67" s="45" t="str">
        <f>InpS!E113</f>
        <v>Surface Water: Band 20</v>
      </c>
      <c r="F67" s="45"/>
      <c r="G67" s="58">
        <f xml:space="preserve"> DiscountCalc!$G$92</f>
        <v>0</v>
      </c>
      <c r="H67" s="223" t="str">
        <f>InpS!H113</f>
        <v>£</v>
      </c>
      <c r="I67" s="273">
        <v>2</v>
      </c>
      <c r="J67" s="45"/>
      <c r="K67" s="63">
        <f>InpS!K113</f>
        <v>29124.03</v>
      </c>
      <c r="L67" s="63">
        <f>InpS!L113</f>
        <v>28505.55</v>
      </c>
      <c r="M67" s="79"/>
      <c r="N67" s="362">
        <f t="shared" si="16"/>
        <v>29124.03</v>
      </c>
      <c r="O67" s="362">
        <f t="shared" si="17"/>
        <v>28505.55</v>
      </c>
      <c r="P67" s="79"/>
      <c r="Q67" s="360"/>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2"/>
      <c r="AZ67" s="352"/>
      <c r="BA67" s="352"/>
      <c r="BB67" s="352"/>
      <c r="BC67" s="352"/>
      <c r="BD67" s="352"/>
      <c r="BE67" s="352"/>
      <c r="BF67" s="352"/>
      <c r="BG67" s="352"/>
      <c r="BH67" s="352"/>
      <c r="BI67" s="352"/>
      <c r="BJ67" s="352"/>
      <c r="BK67" s="352"/>
      <c r="BL67" s="352"/>
      <c r="BM67" s="352"/>
      <c r="BN67" s="352"/>
      <c r="BO67" s="352"/>
      <c r="BP67" s="352"/>
      <c r="BQ67" s="352"/>
      <c r="BR67" s="352"/>
      <c r="BS67" s="352"/>
      <c r="BT67" s="352"/>
      <c r="BU67" s="352"/>
      <c r="BV67" s="352"/>
      <c r="BW67" s="352"/>
      <c r="BX67" s="352"/>
      <c r="BY67" s="352"/>
      <c r="BZ67" s="352"/>
      <c r="CA67" s="352"/>
      <c r="CB67" s="352"/>
      <c r="CC67" s="352"/>
      <c r="CD67" s="352"/>
      <c r="CE67" s="352"/>
      <c r="CF67" s="352"/>
      <c r="CG67" s="352"/>
      <c r="CH67" s="352"/>
      <c r="CI67" s="352"/>
      <c r="CJ67" s="352"/>
      <c r="CK67" s="352"/>
      <c r="CL67" s="352"/>
      <c r="CM67" s="352"/>
      <c r="CN67" s="352"/>
      <c r="CO67" s="352"/>
    </row>
    <row r="68" spans="1:99" x14ac:dyDescent="0.2">
      <c r="A68" s="79"/>
      <c r="B68" s="98"/>
      <c r="C68" s="44"/>
      <c r="D68" s="79"/>
      <c r="E68" s="45" t="str">
        <f>InpS!E114</f>
        <v>Surface Water: Band 21</v>
      </c>
      <c r="F68" s="45"/>
      <c r="G68" s="58">
        <f xml:space="preserve"> DiscountCalc!$G$92</f>
        <v>0</v>
      </c>
      <c r="H68" s="223" t="str">
        <f>InpS!H114</f>
        <v>£</v>
      </c>
      <c r="I68" s="273">
        <v>2</v>
      </c>
      <c r="J68" s="45"/>
      <c r="K68" s="63">
        <f>InpS!K114</f>
        <v>45980.06</v>
      </c>
      <c r="L68" s="63">
        <f>InpS!L114</f>
        <v>45003.62</v>
      </c>
      <c r="M68" s="45"/>
      <c r="N68" s="362">
        <f t="shared" si="16"/>
        <v>45980.06</v>
      </c>
      <c r="O68" s="362">
        <f t="shared" si="17"/>
        <v>45003.62</v>
      </c>
      <c r="P68" s="4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c r="BZ68" s="255"/>
      <c r="CA68" s="255"/>
      <c r="CB68" s="255"/>
      <c r="CC68" s="255"/>
      <c r="CD68" s="255"/>
      <c r="CE68" s="255"/>
      <c r="CF68" s="255"/>
      <c r="CG68" s="255"/>
      <c r="CH68" s="255"/>
      <c r="CI68" s="255"/>
      <c r="CJ68" s="255"/>
      <c r="CK68" s="255"/>
      <c r="CL68" s="255"/>
      <c r="CM68" s="255"/>
      <c r="CN68" s="255"/>
      <c r="CO68" s="255"/>
    </row>
    <row r="69" spans="1:99" x14ac:dyDescent="0.2">
      <c r="A69" s="79"/>
      <c r="B69" s="98"/>
      <c r="C69" s="44"/>
      <c r="D69" s="79"/>
      <c r="E69" s="45" t="str">
        <f>InpS!E115</f>
        <v>Surface Water: Band 22</v>
      </c>
      <c r="F69" s="45"/>
      <c r="G69" s="58">
        <f xml:space="preserve"> DiscountCalc!$G$92</f>
        <v>0</v>
      </c>
      <c r="H69" s="223" t="str">
        <f>InpS!H115</f>
        <v>£</v>
      </c>
      <c r="I69" s="273">
        <v>2</v>
      </c>
      <c r="J69" s="45"/>
      <c r="K69" s="63">
        <f>InpS!K115</f>
        <v>107302.14</v>
      </c>
      <c r="L69" s="63">
        <f>InpS!L115</f>
        <v>105023.45</v>
      </c>
      <c r="M69" s="45"/>
      <c r="N69" s="362">
        <f t="shared" si="16"/>
        <v>107302.14</v>
      </c>
      <c r="O69" s="362">
        <f t="shared" si="17"/>
        <v>105023.45</v>
      </c>
      <c r="P69" s="4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c r="CA69" s="255"/>
      <c r="CB69" s="255"/>
      <c r="CC69" s="255"/>
      <c r="CD69" s="255"/>
      <c r="CE69" s="255"/>
      <c r="CF69" s="255"/>
      <c r="CG69" s="255"/>
      <c r="CH69" s="255"/>
      <c r="CI69" s="255"/>
      <c r="CJ69" s="255"/>
      <c r="CK69" s="255"/>
      <c r="CL69" s="255"/>
      <c r="CM69" s="255"/>
      <c r="CN69" s="255"/>
      <c r="CO69" s="255"/>
    </row>
    <row r="70" spans="1:99" x14ac:dyDescent="0.2">
      <c r="A70" s="79"/>
      <c r="B70" s="98"/>
      <c r="C70" s="44"/>
      <c r="D70" s="79"/>
      <c r="E70" s="79"/>
      <c r="F70" s="79"/>
      <c r="G70" s="79"/>
      <c r="H70" s="220"/>
      <c r="I70" s="205"/>
      <c r="J70" s="79"/>
      <c r="K70" s="79"/>
      <c r="L70" s="79"/>
      <c r="M70" s="79"/>
      <c r="N70" s="79"/>
      <c r="O70" s="79"/>
      <c r="P70" s="79"/>
    </row>
    <row r="71" spans="1:99" ht="13.5" thickBot="1" x14ac:dyDescent="0.25">
      <c r="A71" s="56" t="s">
        <v>142</v>
      </c>
      <c r="B71" s="9"/>
      <c r="C71" s="180"/>
      <c r="D71" s="69"/>
      <c r="E71" s="11"/>
      <c r="F71" s="12"/>
      <c r="G71" s="12"/>
      <c r="H71" s="146"/>
      <c r="I71" s="21"/>
      <c r="J71" s="13"/>
      <c r="K71" s="21"/>
      <c r="L71" s="21"/>
      <c r="M71" s="13"/>
      <c r="N71" s="21"/>
      <c r="O71" s="21"/>
      <c r="P71" s="13"/>
      <c r="Q71" s="359"/>
      <c r="R71" s="348"/>
      <c r="S71" s="348"/>
      <c r="T71" s="348"/>
      <c r="U71" s="348"/>
      <c r="V71" s="348"/>
      <c r="W71" s="348"/>
      <c r="X71" s="348"/>
      <c r="Y71" s="348"/>
      <c r="Z71" s="348"/>
      <c r="AA71" s="348"/>
      <c r="AB71" s="348"/>
      <c r="AC71" s="348"/>
      <c r="AD71" s="348"/>
      <c r="AE71" s="348"/>
      <c r="AF71" s="348"/>
      <c r="AG71" s="348"/>
      <c r="AH71" s="348"/>
      <c r="AI71" s="348"/>
      <c r="AJ71" s="348"/>
      <c r="AK71" s="348"/>
      <c r="AL71" s="348"/>
      <c r="AM71" s="348"/>
      <c r="AN71" s="348"/>
      <c r="AO71" s="348"/>
      <c r="AP71" s="348"/>
      <c r="AQ71" s="348"/>
      <c r="AR71" s="348"/>
      <c r="AS71" s="348"/>
      <c r="AT71" s="348"/>
      <c r="AU71" s="348"/>
      <c r="AV71" s="348"/>
      <c r="AW71" s="348"/>
      <c r="AX71" s="348"/>
      <c r="AY71" s="348"/>
      <c r="AZ71" s="348"/>
      <c r="BA71" s="348"/>
      <c r="BB71" s="348"/>
      <c r="BC71" s="348"/>
      <c r="BD71" s="348"/>
      <c r="BE71" s="348"/>
      <c r="BF71" s="348"/>
      <c r="BG71" s="348"/>
      <c r="BH71" s="348"/>
      <c r="BI71" s="348"/>
      <c r="BJ71" s="348"/>
      <c r="BK71" s="348"/>
      <c r="BL71" s="348"/>
      <c r="BM71" s="348"/>
      <c r="BN71" s="348"/>
      <c r="BO71" s="348"/>
      <c r="BP71" s="348"/>
      <c r="BQ71" s="348"/>
      <c r="BR71" s="348"/>
      <c r="BS71" s="348"/>
      <c r="BT71" s="348"/>
      <c r="BU71" s="348"/>
      <c r="BV71" s="348"/>
      <c r="BW71" s="348"/>
      <c r="BX71" s="348"/>
      <c r="BY71" s="348"/>
      <c r="BZ71" s="348"/>
      <c r="CA71" s="348"/>
      <c r="CB71" s="348"/>
      <c r="CC71" s="348"/>
      <c r="CD71" s="348"/>
      <c r="CE71" s="348"/>
      <c r="CF71" s="348"/>
      <c r="CG71" s="348"/>
      <c r="CH71" s="348"/>
      <c r="CI71" s="348"/>
      <c r="CJ71" s="348"/>
      <c r="CK71" s="348"/>
      <c r="CL71" s="348"/>
      <c r="CM71" s="348"/>
      <c r="CN71" s="348"/>
      <c r="CO71" s="348"/>
    </row>
    <row r="72" spans="1:99" ht="13.5" hidden="1" thickTop="1" x14ac:dyDescent="0.2"/>
  </sheetData>
  <sheetProtection algorithmName="SHA-512" hashValue="dCMA3naNI4eNTOLDA+SUiKE5/yNxyWXmm+NEXOK8QIcgrkjJ13D2B4jPEMC1+20Z3fWULCKPXyvqwBUa1m2ZHQ==" saltValue="4zomjBXD3I0bFAZi3gBxvA==" spinCount="100000" sheet="1" objects="1" scenarios="1"/>
  <conditionalFormatting sqref="K1:L1 R1:CO1">
    <cfRule type="cellIs" dxfId="84" priority="144" operator="equal">
      <formula>OverallError</formula>
    </cfRule>
  </conditionalFormatting>
  <conditionalFormatting sqref="H1">
    <cfRule type="cellIs" dxfId="83" priority="145" operator="equal">
      <formula>OverallError</formula>
    </cfRule>
  </conditionalFormatting>
  <conditionalFormatting sqref="H3 D3:F3 H55">
    <cfRule type="cellIs" dxfId="82" priority="141" operator="lessThan">
      <formula>0</formula>
    </cfRule>
  </conditionalFormatting>
  <conditionalFormatting sqref="K3">
    <cfRule type="cellIs" dxfId="81" priority="140" operator="lessThan">
      <formula>0</formula>
    </cfRule>
  </conditionalFormatting>
  <conditionalFormatting sqref="K59:K60 K52:L52 Q52:CO52">
    <cfRule type="cellIs" dxfId="80" priority="109" operator="lessThan">
      <formula>0</formula>
    </cfRule>
  </conditionalFormatting>
  <conditionalFormatting sqref="H67">
    <cfRule type="cellIs" dxfId="79" priority="104" operator="lessThan">
      <formula>0</formula>
    </cfRule>
  </conditionalFormatting>
  <conditionalFormatting sqref="K41:K47">
    <cfRule type="cellIs" dxfId="78" priority="105" operator="lessThan">
      <formula>0</formula>
    </cfRule>
  </conditionalFormatting>
  <conditionalFormatting sqref="D16:F16">
    <cfRule type="cellIs" dxfId="77" priority="137" operator="lessThan">
      <formula>0</formula>
    </cfRule>
  </conditionalFormatting>
  <conditionalFormatting sqref="L16 Q16:CO16">
    <cfRule type="cellIs" dxfId="76" priority="136" operator="lessThan">
      <formula>0</formula>
    </cfRule>
  </conditionalFormatting>
  <conditionalFormatting sqref="K28">
    <cfRule type="cellIs" dxfId="75" priority="111" operator="lessThan">
      <formula>0</formula>
    </cfRule>
  </conditionalFormatting>
  <conditionalFormatting sqref="K5">
    <cfRule type="cellIs" dxfId="74" priority="130" operator="lessThan">
      <formula>0</formula>
    </cfRule>
  </conditionalFormatting>
  <conditionalFormatting sqref="D11:F12 E11:E22">
    <cfRule type="cellIs" dxfId="73" priority="133" operator="lessThan">
      <formula>0</formula>
    </cfRule>
  </conditionalFormatting>
  <conditionalFormatting sqref="D13:F13">
    <cfRule type="cellIs" dxfId="72" priority="123" operator="lessThan">
      <formula>0</formula>
    </cfRule>
  </conditionalFormatting>
  <conditionalFormatting sqref="H5 D5:F5">
    <cfRule type="cellIs" dxfId="71" priority="131" operator="lessThan">
      <formula>0</formula>
    </cfRule>
  </conditionalFormatting>
  <conditionalFormatting sqref="D14:F14">
    <cfRule type="cellIs" dxfId="70" priority="125" operator="lessThan">
      <formula>0</formula>
    </cfRule>
  </conditionalFormatting>
  <conditionalFormatting sqref="D15:F15">
    <cfRule type="cellIs" dxfId="69" priority="127" operator="lessThan">
      <formula>0</formula>
    </cfRule>
  </conditionalFormatting>
  <conditionalFormatting sqref="H57 D57:F57">
    <cfRule type="cellIs" dxfId="68" priority="97" operator="lessThan">
      <formula>0</formula>
    </cfRule>
  </conditionalFormatting>
  <conditionalFormatting sqref="D39:F39 H39">
    <cfRule type="cellIs" dxfId="67" priority="114" operator="lessThan">
      <formula>0</formula>
    </cfRule>
  </conditionalFormatting>
  <conditionalFormatting sqref="D17:F17">
    <cfRule type="cellIs" dxfId="66" priority="121" operator="lessThan">
      <formula>0</formula>
    </cfRule>
  </conditionalFormatting>
  <conditionalFormatting sqref="H22 D22:F22">
    <cfRule type="cellIs" dxfId="65" priority="119" operator="lessThan">
      <formula>0</formula>
    </cfRule>
  </conditionalFormatting>
  <conditionalFormatting sqref="K22">
    <cfRule type="cellIs" dxfId="64" priority="118" operator="lessThan">
      <formula>0</formula>
    </cfRule>
  </conditionalFormatting>
  <conditionalFormatting sqref="H53 D53:F53">
    <cfRule type="cellIs" dxfId="63" priority="99" operator="lessThan">
      <formula>0</formula>
    </cfRule>
  </conditionalFormatting>
  <conditionalFormatting sqref="K53">
    <cfRule type="cellIs" dxfId="62" priority="98" operator="lessThan">
      <formula>0</formula>
    </cfRule>
  </conditionalFormatting>
  <conditionalFormatting sqref="H28 D28:F28">
    <cfRule type="cellIs" dxfId="61" priority="112" operator="lessThan">
      <formula>0</formula>
    </cfRule>
  </conditionalFormatting>
  <conditionalFormatting sqref="H52 D52:F52 D60:F60 H59:H60 D59 F59">
    <cfRule type="cellIs" dxfId="60" priority="110" operator="lessThan">
      <formula>0</formula>
    </cfRule>
  </conditionalFormatting>
  <conditionalFormatting sqref="D48 H41:H47 D41:F47">
    <cfRule type="cellIs" dxfId="59" priority="106" operator="lessThan">
      <formula>0</formula>
    </cfRule>
  </conditionalFormatting>
  <conditionalFormatting sqref="E20:F20">
    <cfRule type="cellIs" dxfId="58" priority="88" operator="lessThan">
      <formula>0</formula>
    </cfRule>
  </conditionalFormatting>
  <conditionalFormatting sqref="H51 D51:F51">
    <cfRule type="cellIs" dxfId="57" priority="102" operator="lessThan">
      <formula>0</formula>
    </cfRule>
  </conditionalFormatting>
  <conditionalFormatting sqref="D54:F54 H54 D55">
    <cfRule type="cellIs" dxfId="56" priority="84" operator="lessThan">
      <formula>0</formula>
    </cfRule>
  </conditionalFormatting>
  <conditionalFormatting sqref="H50 D50:F50">
    <cfRule type="cellIs" dxfId="55" priority="101" operator="lessThan">
      <formula>0</formula>
    </cfRule>
  </conditionalFormatting>
  <conditionalFormatting sqref="H49 D49:F49 E50:E52">
    <cfRule type="cellIs" dxfId="54" priority="100" operator="lessThan">
      <formula>0</formula>
    </cfRule>
  </conditionalFormatting>
  <conditionalFormatting sqref="K54">
    <cfRule type="cellIs" dxfId="53" priority="83" operator="lessThan">
      <formula>0</formula>
    </cfRule>
  </conditionalFormatting>
  <conditionalFormatting sqref="K57">
    <cfRule type="cellIs" dxfId="52" priority="96" operator="lessThan">
      <formula>0</formula>
    </cfRule>
  </conditionalFormatting>
  <conditionalFormatting sqref="K51:L51 Q51:CO51">
    <cfRule type="cellIs" dxfId="51" priority="95" operator="lessThan">
      <formula>0</formula>
    </cfRule>
  </conditionalFormatting>
  <conditionalFormatting sqref="K49:L51 Q50:CO51 R49:CO49">
    <cfRule type="cellIs" dxfId="50" priority="93" operator="lessThan">
      <formula>0</formula>
    </cfRule>
  </conditionalFormatting>
  <conditionalFormatting sqref="K50:L50 Q50:CO50">
    <cfRule type="cellIs" dxfId="49" priority="94" operator="lessThan">
      <formula>0</formula>
    </cfRule>
  </conditionalFormatting>
  <conditionalFormatting sqref="D18:F19 D20">
    <cfRule type="cellIs" dxfId="48" priority="92" operator="lessThan">
      <formula>0</formula>
    </cfRule>
  </conditionalFormatting>
  <conditionalFormatting sqref="H56 D56:F56">
    <cfRule type="cellIs" dxfId="47" priority="82" operator="lessThan">
      <formula>0</formula>
    </cfRule>
  </conditionalFormatting>
  <conditionalFormatting sqref="D21:F21">
    <cfRule type="cellIs" dxfId="46" priority="90" operator="lessThan">
      <formula>0</formula>
    </cfRule>
  </conditionalFormatting>
  <conditionalFormatting sqref="E55:F55">
    <cfRule type="cellIs" dxfId="45" priority="80" operator="lessThan">
      <formula>0</formula>
    </cfRule>
  </conditionalFormatting>
  <conditionalFormatting sqref="L20 Q20:CO20">
    <cfRule type="cellIs" dxfId="44" priority="85" operator="lessThan">
      <formula>0</formula>
    </cfRule>
  </conditionalFormatting>
  <conditionalFormatting sqref="L19 Q19:CO19">
    <cfRule type="cellIs" dxfId="43" priority="86" operator="lessThan">
      <formula>0</formula>
    </cfRule>
  </conditionalFormatting>
  <conditionalFormatting sqref="K56">
    <cfRule type="cellIs" dxfId="42" priority="81" operator="lessThan">
      <formula>0</formula>
    </cfRule>
  </conditionalFormatting>
  <conditionalFormatting sqref="K55:L55 Q55:CO55">
    <cfRule type="cellIs" dxfId="41" priority="79" operator="lessThan">
      <formula>0</formula>
    </cfRule>
  </conditionalFormatting>
  <conditionalFormatting sqref="H61 D61:F61">
    <cfRule type="cellIs" dxfId="40" priority="78" operator="lessThan">
      <formula>0</formula>
    </cfRule>
  </conditionalFormatting>
  <conditionalFormatting sqref="K61">
    <cfRule type="cellIs" dxfId="39" priority="77" operator="lessThan">
      <formula>0</formula>
    </cfRule>
  </conditionalFormatting>
  <conditionalFormatting sqref="CQ1">
    <cfRule type="cellIs" dxfId="38" priority="76" operator="equal">
      <formula>OverallError</formula>
    </cfRule>
  </conditionalFormatting>
  <conditionalFormatting sqref="N1:O1">
    <cfRule type="cellIs" dxfId="37" priority="68" operator="equal">
      <formula>OverallError</formula>
    </cfRule>
  </conditionalFormatting>
  <conditionalFormatting sqref="N3">
    <cfRule type="cellIs" dxfId="36" priority="67" operator="lessThan">
      <formula>0</formula>
    </cfRule>
  </conditionalFormatting>
  <conditionalFormatting sqref="N5">
    <cfRule type="cellIs" dxfId="35" priority="63" operator="lessThan">
      <formula>0</formula>
    </cfRule>
  </conditionalFormatting>
  <conditionalFormatting sqref="N22">
    <cfRule type="cellIs" dxfId="34" priority="58" operator="lessThan">
      <formula>0</formula>
    </cfRule>
  </conditionalFormatting>
  <conditionalFormatting sqref="N28">
    <cfRule type="cellIs" dxfId="33" priority="55" operator="lessThan">
      <formula>0</formula>
    </cfRule>
  </conditionalFormatting>
  <conditionalFormatting sqref="N41:N47">
    <cfRule type="cellIs" dxfId="32" priority="52" operator="lessThan">
      <formula>0</formula>
    </cfRule>
  </conditionalFormatting>
  <conditionalFormatting sqref="Q1">
    <cfRule type="cellIs" dxfId="31" priority="36" operator="equal">
      <formula>OverallError</formula>
    </cfRule>
  </conditionalFormatting>
  <conditionalFormatting sqref="Q3">
    <cfRule type="cellIs" dxfId="30" priority="35" operator="lessThan">
      <formula>0</formula>
    </cfRule>
  </conditionalFormatting>
  <conditionalFormatting sqref="K9">
    <cfRule type="cellIs" dxfId="29" priority="33" operator="lessThan">
      <formula>0</formula>
    </cfRule>
  </conditionalFormatting>
  <conditionalFormatting sqref="H9 D9:F9">
    <cfRule type="cellIs" dxfId="28" priority="34" operator="lessThan">
      <formula>0</formula>
    </cfRule>
  </conditionalFormatting>
  <conditionalFormatting sqref="N9">
    <cfRule type="cellIs" dxfId="27" priority="32" operator="lessThan">
      <formula>0</formula>
    </cfRule>
  </conditionalFormatting>
  <conditionalFormatting sqref="H16">
    <cfRule type="cellIs" dxfId="26" priority="31" operator="lessThan">
      <formula>0</formula>
    </cfRule>
  </conditionalFormatting>
  <conditionalFormatting sqref="H11:H21">
    <cfRule type="cellIs" dxfId="25" priority="30" operator="lessThan">
      <formula>0</formula>
    </cfRule>
  </conditionalFormatting>
  <conditionalFormatting sqref="H14">
    <cfRule type="cellIs" dxfId="24" priority="28" operator="lessThan">
      <formula>0</formula>
    </cfRule>
  </conditionalFormatting>
  <conditionalFormatting sqref="H15">
    <cfRule type="cellIs" dxfId="23" priority="29" operator="lessThan">
      <formula>0</formula>
    </cfRule>
  </conditionalFormatting>
  <conditionalFormatting sqref="H13">
    <cfRule type="cellIs" dxfId="22" priority="27" operator="lessThan">
      <formula>0</formula>
    </cfRule>
  </conditionalFormatting>
  <conditionalFormatting sqref="H17">
    <cfRule type="cellIs" dxfId="21" priority="26" operator="lessThan">
      <formula>0</formula>
    </cfRule>
  </conditionalFormatting>
  <conditionalFormatting sqref="H18:H19">
    <cfRule type="cellIs" dxfId="20" priority="25" operator="lessThan">
      <formula>0</formula>
    </cfRule>
  </conditionalFormatting>
  <conditionalFormatting sqref="H21">
    <cfRule type="cellIs" dxfId="19" priority="24" operator="lessThan">
      <formula>0</formula>
    </cfRule>
  </conditionalFormatting>
  <conditionalFormatting sqref="H20">
    <cfRule type="cellIs" dxfId="18" priority="23" operator="lessThan">
      <formula>0</formula>
    </cfRule>
  </conditionalFormatting>
  <conditionalFormatting sqref="K16:L16">
    <cfRule type="cellIs" dxfId="17" priority="22" operator="lessThan">
      <formula>0</formula>
    </cfRule>
  </conditionalFormatting>
  <conditionalFormatting sqref="K11:L21">
    <cfRule type="cellIs" dxfId="16" priority="21" operator="lessThan">
      <formula>0</formula>
    </cfRule>
  </conditionalFormatting>
  <conditionalFormatting sqref="K14:L14">
    <cfRule type="cellIs" dxfId="15" priority="19" operator="lessThan">
      <formula>0</formula>
    </cfRule>
  </conditionalFormatting>
  <conditionalFormatting sqref="K15:L15">
    <cfRule type="cellIs" dxfId="14" priority="20" operator="lessThan">
      <formula>0</formula>
    </cfRule>
  </conditionalFormatting>
  <conditionalFormatting sqref="K13:L13">
    <cfRule type="cellIs" dxfId="13" priority="18" operator="lessThan">
      <formula>0</formula>
    </cfRule>
  </conditionalFormatting>
  <conditionalFormatting sqref="K17:L17">
    <cfRule type="cellIs" dxfId="12" priority="17" operator="lessThan">
      <formula>0</formula>
    </cfRule>
  </conditionalFormatting>
  <conditionalFormatting sqref="K18:L19">
    <cfRule type="cellIs" dxfId="11" priority="16" operator="lessThan">
      <formula>0</formula>
    </cfRule>
  </conditionalFormatting>
  <conditionalFormatting sqref="K21:L21">
    <cfRule type="cellIs" dxfId="10" priority="15" operator="lessThan">
      <formula>0</formula>
    </cfRule>
  </conditionalFormatting>
  <conditionalFormatting sqref="K20:L20">
    <cfRule type="cellIs" dxfId="9" priority="14" operator="lessThan">
      <formula>0</formula>
    </cfRule>
  </conditionalFormatting>
  <conditionalFormatting sqref="E48:F69 H48:H69">
    <cfRule type="cellIs" dxfId="8" priority="5" operator="lessThan">
      <formula>0</formula>
    </cfRule>
  </conditionalFormatting>
  <conditionalFormatting sqref="D32:D33">
    <cfRule type="cellIs" dxfId="7" priority="13" operator="lessThan">
      <formula>0</formula>
    </cfRule>
  </conditionalFormatting>
  <conditionalFormatting sqref="K48:L69">
    <cfRule type="cellIs" dxfId="6" priority="4" operator="lessThan">
      <formula>0</formula>
    </cfRule>
  </conditionalFormatting>
  <conditionalFormatting sqref="K37">
    <cfRule type="cellIs" dxfId="5" priority="9" operator="lessThan">
      <formula>0</formula>
    </cfRule>
  </conditionalFormatting>
  <conditionalFormatting sqref="H37 D37:F37">
    <cfRule type="cellIs" dxfId="4" priority="10" operator="lessThan">
      <formula>0</formula>
    </cfRule>
  </conditionalFormatting>
  <conditionalFormatting sqref="N37">
    <cfRule type="cellIs" dxfId="3" priority="8" operator="lessThan">
      <formula>0</formula>
    </cfRule>
  </conditionalFormatting>
  <conditionalFormatting sqref="K39:L39">
    <cfRule type="cellIs" dxfId="2" priority="6" operator="lessThan">
      <formula>0</formula>
    </cfRule>
  </conditionalFormatting>
  <conditionalFormatting sqref="K40:L46">
    <cfRule type="cellIs" dxfId="1" priority="1" operator="lessThan">
      <formula>0</formula>
    </cfRule>
  </conditionalFormatting>
  <conditionalFormatting sqref="D40:F40 E40:F46 H40:H46">
    <cfRule type="cellIs" dxfId="0" priority="2" operator="lessThan">
      <formula>0</formula>
    </cfRule>
  </conditionalFormatting>
  <pageMargins left="0.7" right="0.7" top="0.75" bottom="0.75" header="0.3" footer="0.3"/>
  <pageSetup paperSize="9" orientation="portrait" r:id="rId1"/>
  <headerFooter>
    <oddHeader>&amp;L&amp;"Calibri"&amp;10&amp;K000000ST Classification: OFFICIAL COMMERCIAL&amp;1#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BE0F8F2805E74C9EB5BE5E89E793EB" ma:contentTypeVersion="13" ma:contentTypeDescription="Create a new document." ma:contentTypeScope="" ma:versionID="78c8d80bad1b12dba53bc53b95a8542a">
  <xsd:schema xmlns:xsd="http://www.w3.org/2001/XMLSchema" xmlns:xs="http://www.w3.org/2001/XMLSchema" xmlns:p="http://schemas.microsoft.com/office/2006/metadata/properties" xmlns:ns1="http://schemas.microsoft.com/sharepoint/v3" xmlns:ns2="53dca0bb-2930-4a28-999f-c701ebca54f0" xmlns:ns3="3b08a823-6c7d-4647-9e39-a820f9012c3f" targetNamespace="http://schemas.microsoft.com/office/2006/metadata/properties" ma:root="true" ma:fieldsID="3bd557a0b905a6d8b4555c37ebdf9ac4" ns1:_="" ns2:_="" ns3:_="">
    <xsd:import namespace="http://schemas.microsoft.com/sharepoint/v3"/>
    <xsd:import namespace="53dca0bb-2930-4a28-999f-c701ebca54f0"/>
    <xsd:import namespace="3b08a823-6c7d-4647-9e39-a820f9012c3f"/>
    <xsd:element name="properties">
      <xsd:complexType>
        <xsd:sequence>
          <xsd:element name="documentManagement">
            <xsd:complexType>
              <xsd:all>
                <xsd:element ref="ns2:Document_x0020_Type"/>
                <xsd:element ref="ns2:Year"/>
                <xsd:element ref="ns2:Draft_x002f_Final"/>
                <xsd:element ref="ns2:Company"/>
                <xsd:element ref="ns2:MediaServiceMetadata" minOccurs="0"/>
                <xsd:element ref="ns2:MediaServiceFastMetadata" minOccurs="0"/>
                <xsd:element ref="ns2:MediaServiceAutoKeyPoints" minOccurs="0"/>
                <xsd:element ref="ns2:MediaServiceKeyPoints" minOccurs="0"/>
                <xsd:element ref="ns2:AssuranceLevel"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dca0bb-2930-4a28-999f-c701ebca54f0"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ssurance"/>
          <xsd:enumeration value="Input Templates"/>
          <xsd:enumeration value="Governance (Papers)"/>
          <xsd:enumeration value="Process Description Templates"/>
          <xsd:enumeration value="Project Management"/>
          <xsd:enumeration value="Publications"/>
          <xsd:enumeration value="Tariff Models"/>
          <xsd:enumeration value="Stakeholder Engagement"/>
        </xsd:restriction>
      </xsd:simpleType>
    </xsd:element>
    <xsd:element name="Year" ma:index="9" ma:displayName="Year" ma:format="Dropdown" ma:internalName="Year">
      <xsd:simpleType>
        <xsd:restriction base="dms:Choice">
          <xsd:enumeration value="2021/22"/>
          <xsd:enumeration value="2022/23"/>
          <xsd:enumeration value="2023/24"/>
          <xsd:enumeration value="2024/25"/>
          <xsd:enumeration value="2025/26"/>
        </xsd:restriction>
      </xsd:simpleType>
    </xsd:element>
    <xsd:element name="Draft_x002f_Final" ma:index="10" ma:displayName="Draft / Final" ma:format="Dropdown" ma:internalName="Draft_x002f_Final">
      <xsd:simpleType>
        <xsd:restriction base="dms:Choice">
          <xsd:enumeration value="Draft"/>
          <xsd:enumeration value="Final"/>
        </xsd:restriction>
      </xsd:simpleType>
    </xsd:element>
    <xsd:element name="Company" ma:index="11" ma:displayName="Company" ma:format="Dropdown" ma:internalName="Company">
      <xsd:simpleType>
        <xsd:restriction base="dms:Choice">
          <xsd:enumeration value="ST"/>
          <xsd:enumeration value="HD"/>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AssuranceLevel" ma:index="16" nillable="true" ma:displayName="Assurance Level" ma:format="Dropdown" ma:internalName="AssuranceLevel">
      <xsd:simpleType>
        <xsd:restriction base="dms:Choice">
          <xsd:enumeration value="1st"/>
          <xsd:enumeration value="2nd"/>
          <xsd:enumeration value="3rd"/>
        </xsd:restriction>
      </xsd:simpleType>
    </xsd:element>
  </xsd:schema>
  <xsd:schema xmlns:xsd="http://www.w3.org/2001/XMLSchema" xmlns:xs="http://www.w3.org/2001/XMLSchema" xmlns:dms="http://schemas.microsoft.com/office/2006/documentManagement/types" xmlns:pc="http://schemas.microsoft.com/office/infopath/2007/PartnerControls" targetNamespace="3b08a823-6c7d-4647-9e39-a820f9012c3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0</_ip_UnifiedCompliancePolicyUIAction>
    <AssuranceLevel xmlns="53dca0bb-2930-4a28-999f-c701ebca54f0">1st</AssuranceLevel>
    <Draft_x002f_Final xmlns="53dca0bb-2930-4a28-999f-c701ebca54f0">Final</Draft_x002f_Final>
    <_ip_UnifiedCompliancePolicyProperties xmlns="http://schemas.microsoft.com/sharepoint/v3" xsi:nil="true"/>
    <Company xmlns="53dca0bb-2930-4a28-999f-c701ebca54f0">HD</Company>
    <Year xmlns="53dca0bb-2930-4a28-999f-c701ebca54f0">2022/23</Year>
    <Document_x0020_Type xmlns="53dca0bb-2930-4a28-999f-c701ebca54f0">Publications</Document_x0020_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D02EEA-39A3-4AB6-B0DE-E3A6F9DCCE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3dca0bb-2930-4a28-999f-c701ebca54f0"/>
    <ds:schemaRef ds:uri="3b08a823-6c7d-4647-9e39-a820f9012c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3DD439-997B-4C8C-AA4F-19E0330D1947}">
  <ds:schemaRefs>
    <ds:schemaRef ds:uri="http://schemas.microsoft.com/office/2006/documentManagement/types"/>
    <ds:schemaRef ds:uri="http://purl.org/dc/dcmitype/"/>
    <ds:schemaRef ds:uri="http://purl.org/dc/terms/"/>
    <ds:schemaRef ds:uri="http://schemas.microsoft.com/office/infopath/2007/PartnerControls"/>
    <ds:schemaRef ds:uri="http://schemas.microsoft.com/sharepoint/v3"/>
    <ds:schemaRef ds:uri="http://purl.org/dc/elements/1.1/"/>
    <ds:schemaRef ds:uri="3b08a823-6c7d-4647-9e39-a820f9012c3f"/>
    <ds:schemaRef ds:uri="http://www.w3.org/XML/1998/namespace"/>
    <ds:schemaRef ds:uri="http://schemas.openxmlformats.org/package/2006/metadata/core-properties"/>
    <ds:schemaRef ds:uri="53dca0bb-2930-4a28-999f-c701ebca54f0"/>
    <ds:schemaRef ds:uri="http://schemas.microsoft.com/office/2006/metadata/properties"/>
  </ds:schemaRefs>
</ds:datastoreItem>
</file>

<file path=customXml/itemProps3.xml><?xml version="1.0" encoding="utf-8"?>
<ds:datastoreItem xmlns:ds="http://schemas.openxmlformats.org/officeDocument/2006/customXml" ds:itemID="{26F68747-ABFE-4FD7-B802-5A15739C80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Guide</vt:lpstr>
      <vt:lpstr>UserInput</vt:lpstr>
      <vt:lpstr>InpC</vt:lpstr>
      <vt:lpstr>InpS</vt:lpstr>
      <vt:lpstr>Costs</vt:lpstr>
      <vt:lpstr>StandardCharges</vt:lpstr>
      <vt:lpstr>ComSum</vt:lpstr>
      <vt:lpstr>DiscountCalc</vt:lpstr>
      <vt:lpstr>Rates</vt:lpstr>
      <vt:lpstr>Boolean</vt:lpstr>
    </vt:vector>
  </TitlesOfParts>
  <Manager/>
  <Company>Severn Trent Water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McLaughlin, James</dc:creator>
  <cp:keywords/>
  <dc:description/>
  <cp:lastModifiedBy>Fox, Lee</cp:lastModifiedBy>
  <cp:revision/>
  <dcterms:created xsi:type="dcterms:W3CDTF">2016-07-04T07:53:33Z</dcterms:created>
  <dcterms:modified xsi:type="dcterms:W3CDTF">2022-01-18T16:14:39Z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0x0101004CBE0F8F2805E74C9EB5BE5E89E793EB</vt:lpwstr>
  </property>
  <property fmtid="{D5CDD505-2E9C-101B-9397-08002B2CF9AE}" pid="3" name="MSIP_Label_5d1f72a0-9918-4564-91ff-bbeac1603032_Enabled">
    <vt:lpwstr>true</vt:lpwstr>
  </property>
  <property fmtid="{D5CDD505-2E9C-101B-9397-08002B2CF9AE}" pid="4" name="MSIP_Label_5d1f72a0-9918-4564-91ff-bbeac1603032_SetDate">
    <vt:lpwstr>2022-01-12T14:58:00Z</vt:lpwstr>
  </property>
  <property fmtid="{D5CDD505-2E9C-101B-9397-08002B2CF9AE}" pid="5" name="MSIP_Label_5d1f72a0-9918-4564-91ff-bbeac1603032_Method">
    <vt:lpwstr>Privileged</vt:lpwstr>
  </property>
  <property fmtid="{D5CDD505-2E9C-101B-9397-08002B2CF9AE}" pid="6" name="MSIP_Label_5d1f72a0-9918-4564-91ff-bbeac1603032_Name">
    <vt:lpwstr>OFFICIAL COMMERCIAL</vt:lpwstr>
  </property>
  <property fmtid="{D5CDD505-2E9C-101B-9397-08002B2CF9AE}" pid="7" name="MSIP_Label_5d1f72a0-9918-4564-91ff-bbeac1603032_SiteId">
    <vt:lpwstr>e15c1e99-7be3-495c-978e-eca7b8ea9f31</vt:lpwstr>
  </property>
  <property fmtid="{D5CDD505-2E9C-101B-9397-08002B2CF9AE}" pid="8" name="MSIP_Label_5d1f72a0-9918-4564-91ff-bbeac1603032_ActionId">
    <vt:lpwstr>0cda4edc-c21c-4682-9a5c-4526b64d39b3</vt:lpwstr>
  </property>
  <property fmtid="{D5CDD505-2E9C-101B-9397-08002B2CF9AE}" pid="9" name="MSIP_Label_5d1f72a0-9918-4564-91ff-bbeac1603032_ContentBits">
    <vt:lpwstr>1</vt:lpwstr>
  </property>
</Properties>
</file>